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3.xml" ContentType="application/vnd.openxmlformats-officedocument.spreadsheetml.table+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5.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mc:AlternateContent xmlns:mc="http://schemas.openxmlformats.org/markup-compatibility/2006">
    <mc:Choice Requires="x15">
      <x15ac:absPath xmlns:x15ac="http://schemas.microsoft.com/office/spreadsheetml/2010/11/ac" url="https://chiama.sharepoint.com/sites/PFA-NEW-PFAFolders/Shared Documents/NEW - PFA Folders/Affiliated Entities/"/>
    </mc:Choice>
  </mc:AlternateContent>
  <xr:revisionPtr revIDLastSave="84" documentId="8_{233D4855-A3B7-4B02-A56F-FCDD6B85495B}" xr6:coauthVersionLast="47" xr6:coauthVersionMax="47" xr10:uidLastSave="{EFD2D72D-C011-47E4-90D7-ECEA4EB2EF2A}"/>
  <workbookProtection workbookAlgorithmName="SHA-512" workbookHashValue="LdqzJkylmcPg3HylOV8jWN3g2wXA35cqzDZ7BZA5tsnMbdJ85O5y+seQUh1F8mCXbPhLJ7d8wvyzaVAmTEdKWg==" workbookSaltValue="+Q2CLFvb8j2rDYUwhEvbQw==" workbookSpinCount="100000" lockStructure="1"/>
  <bookViews>
    <workbookView xWindow="28680" yWindow="3015" windowWidth="29040" windowHeight="16440" tabRatio="771" firstSheet="3" activeTab="4" xr2:uid="{00000000-000D-0000-FFFF-FFFF00000000}"/>
  </bookViews>
  <sheets>
    <sheet name="_extract" sheetId="23" state="hidden" r:id="rId1"/>
    <sheet name="_backend_mechanics" sheetId="27" state="hidden" r:id="rId2"/>
    <sheet name="_ref_data" sheetId="26" state="hidden" r:id="rId3"/>
    <sheet name="0a) Instructions &amp; HHS Info" sheetId="14" r:id="rId4"/>
    <sheet name="0b) Definitions" sheetId="17" r:id="rId5"/>
    <sheet name="1) Identify Affiliated Entities" sheetId="25" r:id="rId6"/>
    <sheet name="2) Financial Arrangements" sheetId="20" r:id="rId7"/>
    <sheet name="3) Corporate Governance" sheetId="22" r:id="rId8"/>
    <sheet name="3a) Board of Directors" sheetId="9" state="hidden" r:id="rId9"/>
    <sheet name="4) Organizational Chart" sheetId="10" r:id="rId10"/>
  </sheets>
  <definedNames>
    <definedName name="_xleta.AND" hidden="1" xlm="1">#NAME?</definedName>
    <definedName name="_xleta.COLUMN" hidden="1" xlm="1">#NAME?</definedName>
    <definedName name="_xleta.COLUMNS" hidden="1" xlm="1">#NAME?</definedName>
    <definedName name="_xleta.COUNT" hidden="1" xlm="1">#NAME?</definedName>
    <definedName name="_xleta.COUNTBLANK" hidden="1" xlm="1">#NAME?</definedName>
    <definedName name="_xleta.COUNTIF" hidden="1" xlm="1">#NAME?</definedName>
    <definedName name="_xleta.DATE" hidden="1" xlm="1">#NAME?</definedName>
    <definedName name="_xleta.DROP" hidden="1" xlm="1">#NAME?</definedName>
    <definedName name="_xleta.DURATION" hidden="1" xlm="1">#NAME?</definedName>
    <definedName name="_xleta.FILTER" hidden="1" xlm="1">#NAME?</definedName>
    <definedName name="_xleta.IF" hidden="1" xlm="1">#NAME?</definedName>
    <definedName name="_xleta.IFERROR" hidden="1" xlm="1">#NAME?</definedName>
    <definedName name="_xleta.INDEX" hidden="1" xlm="1">#NAME?</definedName>
    <definedName name="_xleta.INFO" hidden="1" xlm="1">#NAME?</definedName>
    <definedName name="_xleta.ISBLANK" hidden="1" xlm="1">#NAME?</definedName>
    <definedName name="_xleta.LEFT" hidden="1" xlm="1">#NAME?</definedName>
    <definedName name="_xleta.MATCH" hidden="1" xlm="1">#NAME?</definedName>
    <definedName name="_xleta.N" hidden="1" xlm="1">#NAME?</definedName>
    <definedName name="_xleta.NOT" hidden="1" xlm="1">#NAME?</definedName>
    <definedName name="_xleta.OR" hidden="1" xlm="1">#NAME?</definedName>
    <definedName name="_xleta.QUOTIENT" hidden="1" xlm="1">#NAME?</definedName>
    <definedName name="_xleta.REPLACE" hidden="1" xlm="1">#NAME?</definedName>
    <definedName name="_xleta.RIGHT" hidden="1" xlm="1">#NAME?</definedName>
    <definedName name="_xleta.ROW" hidden="1" xlm="1">#NAME?</definedName>
    <definedName name="_xleta.ROWS" hidden="1" xlm="1">#NAME?</definedName>
    <definedName name="_xleta.SUBSTITUTE" hidden="1" xlm="1">#NAME?</definedName>
    <definedName name="_xleta.T" hidden="1" xlm="1">#NAME?</definedName>
    <definedName name="_xleta.TODAY" hidden="1" xlm="1">#NAME?</definedName>
    <definedName name="_xleta.TYPE" hidden="1" xlm="1">#NAME?</definedName>
    <definedName name="_xleta.UNIQUE" hidden="1" xlm="1">#NAME?</definedName>
    <definedName name="_xleta.VALUE" hidden="1" xlm="1">#NAME?</definedName>
    <definedName name="_xlpm.\complete_tab1Table1" hidden="1" xlm="1">#NAME?</definedName>
    <definedName name="_xlpm._cnt" hidden="1" xlm="1">#NAME?</definedName>
    <definedName name="_xlpm._col" hidden="1" xlm="1">#NAME?</definedName>
    <definedName name="_xlpm._colNo" hidden="1" xlm="1">#NAME?</definedName>
    <definedName name="_xlpm._ID" hidden="1" xlm="1">#NAME?</definedName>
    <definedName name="_xlpm._tf" hidden="1" xlm="1">#NAME?</definedName>
    <definedName name="_xlpm.a" hidden="1" xlm="1">#NAME?</definedName>
    <definedName name="_xlpm.a_chks_Blank" hidden="1" xlm="1">#NAME?</definedName>
    <definedName name="_xlpm.A_colNo" hidden="1" xlm="1">#NAME?</definedName>
    <definedName name="_xlpm.A_entity" hidden="1" xlm="1">#NAME?</definedName>
    <definedName name="_xlpm.Ablank_msg" hidden="1" xlm="1">#NAME?</definedName>
    <definedName name="_xlpm.AC_entity" hidden="1" xlm="1">#NAME?</definedName>
    <definedName name="_xlpm.ACE" hidden="1" xlm="1">#NAME?</definedName>
    <definedName name="_xlpm.ACE_array" hidden="1" xlm="1">#NAME?</definedName>
    <definedName name="_xlpm.ACE_entity" hidden="1" xlm="1">#NAME?</definedName>
    <definedName name="_xlpm.ACE_type" hidden="1" xlm="1">#NAME?</definedName>
    <definedName name="_xlpm.ACEentity" hidden="1" xlm="1">#NAME?</definedName>
    <definedName name="_xlpm.ACEity" hidden="1" xlm="1">#NAME?</definedName>
    <definedName name="_xlpm.ACEntity" hidden="1" xlm="1">#NAME?</definedName>
    <definedName name="_xlpm.ACEtity" hidden="1" xlm="1">#NAME?</definedName>
    <definedName name="_xlpm.ACEty" hidden="1" xlm="1">#NAME?</definedName>
    <definedName name="_xlpm.ACEy" hidden="1" xlm="1">#NAME?</definedName>
    <definedName name="_xlpm.acol" hidden="1" xlm="1">#NAME?</definedName>
    <definedName name="_xlpm.actual_chk_cnt" hidden="1" xlm="1">#NAME?</definedName>
    <definedName name="_xlpm.acute_yn" hidden="1" xlm="1">#NAME?</definedName>
    <definedName name="_xlpm.AE" hidden="1" xlm="1">#NAME?</definedName>
    <definedName name="_xlpm.AE_" hidden="1" xlm="1">#NAME?</definedName>
    <definedName name="_xlpm.AE_array" hidden="1" xlm="1">#NAME?</definedName>
    <definedName name="_xlpm.Ae_colNo" hidden="1" xlm="1">#NAME?</definedName>
    <definedName name="_xlpm.ae_n" hidden="1" xlm="1">#NAME?</definedName>
    <definedName name="_xlpm.ae_na" hidden="1" xlm="1">#NAME?</definedName>
    <definedName name="_xlpm.ae_nam" hidden="1" xlm="1">#NAME?</definedName>
    <definedName name="_xlpm.ae_name" hidden="1" xlm="1">#NAME?</definedName>
    <definedName name="_xlpm.ae_name_" hidden="1" xlm="1">#NAME?</definedName>
    <definedName name="_xlpm.ae_name_c" hidden="1" xlm="1">#NAME?</definedName>
    <definedName name="_xlpm.ae_name_co" hidden="1" xlm="1">#NAME?</definedName>
    <definedName name="_xlpm.ae_name_col" hidden="1" xlm="1">#NAME?</definedName>
    <definedName name="_xlpm.AE_names" hidden="1" xlm="1">#NAME?</definedName>
    <definedName name="_xlpm.AE_row" hidden="1" xlm="1">#NAME?</definedName>
    <definedName name="_xlpm.AE_T" hidden="1" xlm="1">#NAME?</definedName>
    <definedName name="_xlpm.AE_tNo" hidden="1" xlm="1">#NAME?</definedName>
    <definedName name="_xlpm.AE_ty" hidden="1" xlm="1">#NAME?</definedName>
    <definedName name="_xlpm.AE_tyNo" hidden="1" xlm="1">#NAME?</definedName>
    <definedName name="_xlpm.AE_typ" hidden="1" xlm="1">#NAME?</definedName>
    <definedName name="_xlpm.AE_type" hidden="1" xlm="1">#NAME?</definedName>
    <definedName name="_xlpm.AE_type_cNo" hidden="1" xlm="1">#NAME?</definedName>
    <definedName name="_xlpm.AE_type_colNo" hidden="1" xlm="1">#NAME?</definedName>
    <definedName name="_xlpm.AE_type_coNo" hidden="1" xlm="1">#NAME?</definedName>
    <definedName name="_xlpm.AE_type_No" hidden="1" xlm="1">#NAME?</definedName>
    <definedName name="_xlpm.AE_typeNo" hidden="1" xlm="1">#NAME?</definedName>
    <definedName name="_xlpm.AE_typNo" hidden="1" xlm="1">#NAME?</definedName>
    <definedName name="_xlpm.AEe_colNo" hidden="1" xlm="1">#NAME?</definedName>
    <definedName name="_xlpm.AEInfo_headers" hidden="1" xlm="1">#NAME?</definedName>
    <definedName name="_xlpm.AEInfo_table" hidden="1" xlm="1">#NAME?</definedName>
    <definedName name="_xlpm.AEn_colNo" hidden="1" xlm="1">#NAME?</definedName>
    <definedName name="_xlpm.AEna_colNo" hidden="1" xlm="1">#NAME?</definedName>
    <definedName name="_xlpm.AEnam_colNo" hidden="1" xlm="1">#NAME?</definedName>
    <definedName name="_xlpm.AEname_col" hidden="1" xlm="1">#NAME?</definedName>
    <definedName name="_xlpm.AEname_colNo" hidden="1" xlm="1">#NAME?</definedName>
    <definedName name="_xlpm.AEnfo_table" hidden="1" xlm="1">#NAME?</definedName>
    <definedName name="_xlpm.AEr" hidden="1" xlm="1">#NAME?</definedName>
    <definedName name="_xlpm.AErl" hidden="1" xlm="1">#NAME?</definedName>
    <definedName name="_xlpm.AErlt" hidden="1" xlm="1">#NAME?</definedName>
    <definedName name="_xlpm.AErltn" hidden="1" xlm="1">#NAME?</definedName>
    <definedName name="_xlpm.Aerltn_" hidden="1" xlm="1">#NAME?</definedName>
    <definedName name="_xlpm.AErltn_o" hidden="1" xlm="1">#NAME?</definedName>
    <definedName name="_xlpm.AErltn_or" hidden="1" xlm="1">#NAME?</definedName>
    <definedName name="_xlpm.AErltn_org" hidden="1" xlm="1">#NAME?</definedName>
    <definedName name="_xlpm.AErltn_orgI" hidden="1" xlm="1">#NAME?</definedName>
    <definedName name="_xlpm.AErltn_orgID" hidden="1" xlm="1">#NAME?</definedName>
    <definedName name="_xlpm.AErltn_orgID_" hidden="1" xlm="1">#NAME?</definedName>
    <definedName name="_xlpm.AErltn_orgID_t" hidden="1" xlm="1">#NAME?</definedName>
    <definedName name="_xlpm.AErltn_orgID_ta" hidden="1" xlm="1">#NAME?</definedName>
    <definedName name="_xlpm.Aerltn_t" hidden="1" xlm="1">#NAME?</definedName>
    <definedName name="_xlpm.AErltn_ta" hidden="1" xlm="1">#NAME?</definedName>
    <definedName name="_xlpm.AErltn_tab" hidden="1" xlm="1">#NAME?</definedName>
    <definedName name="_xlpm.AErltn_tabl" hidden="1" xlm="1">#NAME?</definedName>
    <definedName name="_xlpm.AErltn_table" hidden="1" xlm="1">#NAME?</definedName>
    <definedName name="_xlpm.AErltn_table_" hidden="1" xlm="1">#NAME?</definedName>
    <definedName name="_xlpm.AErltn_table_o" hidden="1" xlm="1">#NAME?</definedName>
    <definedName name="_xlpm.AErltn_table_or" hidden="1" xlm="1">#NAME?</definedName>
    <definedName name="_xlpm.AErltn_table_org" hidden="1" xlm="1">#NAME?</definedName>
    <definedName name="_xlpm.AErltn_table_orgcol" hidden="1" xlm="1">#NAME?</definedName>
    <definedName name="_xlpm.AErltn_table_orgI" hidden="1" xlm="1">#NAME?</definedName>
    <definedName name="_xlpm.AErltn_table_orgID" hidden="1" xlm="1">#NAME?</definedName>
    <definedName name="_xlpm.AErltn_table_orgIDc" hidden="1" xlm="1">#NAME?</definedName>
    <definedName name="_xlpm.AErltn_table_orgIDco" hidden="1" xlm="1">#NAME?</definedName>
    <definedName name="_xlpm.AErltn_table_orgIDcol" hidden="1" xlm="1">#NAME?</definedName>
    <definedName name="_xlpm.AEs__table" hidden="1" xlm="1">#NAME?</definedName>
    <definedName name="_xlpm.AEs_c_table" hidden="1" xlm="1">#NAME?</definedName>
    <definedName name="_xlpm.AEs_cG_table" hidden="1" xlm="1">#NAME?</definedName>
    <definedName name="_xlpm.AEs_co_table" hidden="1" xlm="1">#NAME?</definedName>
    <definedName name="_xlpm.AEs_cor_table" hidden="1" xlm="1">#NAME?</definedName>
    <definedName name="_xlpm.AEs_corp_table" hidden="1" xlm="1">#NAME?</definedName>
    <definedName name="_xlpm.AEs_corpG_table" hidden="1" xlm="1">#NAME?</definedName>
    <definedName name="_xlpm.AEs_corpGo_table" hidden="1" xlm="1">#NAME?</definedName>
    <definedName name="_xlpm.AEs_corpGov_table" hidden="1" xlm="1">#NAME?</definedName>
    <definedName name="_xlpm.AEs_f" hidden="1" xlm="1">#NAME?</definedName>
    <definedName name="_xlpm.AEs_fi" hidden="1" xlm="1">#NAME?</definedName>
    <definedName name="_xlpm.AEs_fin" hidden="1" xlm="1">#NAME?</definedName>
    <definedName name="_xlpm.AEs_fin_" hidden="1" xlm="1">#NAME?</definedName>
    <definedName name="_xlpm.AEs_fin_a" hidden="1" xlm="1">#NAME?</definedName>
    <definedName name="_xlpm.AEs_fin_ar" hidden="1" xlm="1">#NAME?</definedName>
    <definedName name="_xlpm.AEs_fin_arr" hidden="1" xlm="1">#NAME?</definedName>
    <definedName name="_xlpm.AEs_fin_arra" hidden="1" xlm="1">#NAME?</definedName>
    <definedName name="_xlpm.AEs_fin_arran" hidden="1" xlm="1">#NAME?</definedName>
    <definedName name="_xlpm.AEs_fin_arrang" hidden="1" xlm="1">#NAME?</definedName>
    <definedName name="_xlpm.AEs_fin_arrang_table" hidden="1" xlm="1">#NAME?</definedName>
    <definedName name="_xlpm.AEs_fin_arrange" hidden="1" xlm="1">#NAME?</definedName>
    <definedName name="_xlpm.AEs_fin_arrange_table" hidden="1" xlm="1">#NAME?</definedName>
    <definedName name="_xlpm.AEs_fin_arrangem" hidden="1" xlm="1">#NAME?</definedName>
    <definedName name="_xlpm.AEs_fin_arrangeme" hidden="1" xlm="1">#NAME?</definedName>
    <definedName name="_xlpm.AEs_fin_arrangemen" hidden="1" xlm="1">#NAME?</definedName>
    <definedName name="_xlpm.AEs_fin_arrangement" hidden="1" xlm="1">#NAME?</definedName>
    <definedName name="_xlpm.AEs_fin_arrangements" hidden="1" xlm="1">#NAME?</definedName>
    <definedName name="_xlpm.AEs_fin_arrangements_" hidden="1" xlm="1">#NAME?</definedName>
    <definedName name="_xlpm.AEs_fin_arrangements_t" hidden="1" xlm="1">#NAME?</definedName>
    <definedName name="_xlpm.AEs_fin_arrangements_ta" hidden="1" xlm="1">#NAME?</definedName>
    <definedName name="_xlpm.AEs_fin_arrangements_tab" hidden="1" xlm="1">#NAME?</definedName>
    <definedName name="_xlpm.AEs_fin_arrangements_tabl" hidden="1" xlm="1">#NAME?</definedName>
    <definedName name="_xlpm.AEs_fin_arrangements_table" hidden="1" xlm="1">#NAME?</definedName>
    <definedName name="_xlpm.AEs_finArangmt_table" hidden="1" xlm="1">#NAME?</definedName>
    <definedName name="_xlpm.AEs_finArngmt_table" hidden="1" xlm="1">#NAME?</definedName>
    <definedName name="_xlpm.AEs_finArr_table" hidden="1" xlm="1">#NAME?</definedName>
    <definedName name="_xlpm.AEs_finArrange_table" hidden="1" xlm="1">#NAME?</definedName>
    <definedName name="_xlpm.AEs_finArrgmt_table" hidden="1" xlm="1">#NAME?</definedName>
    <definedName name="_xlpm.AEs_finArrmt_table" hidden="1" xlm="1">#NAME?</definedName>
    <definedName name="_xlpm.AEs_finArrng_table" hidden="1" xlm="1">#NAME?</definedName>
    <definedName name="_xlpm.AEs_finArrnge_table" hidden="1" xlm="1">#NAME?</definedName>
    <definedName name="_xlpm.AEs_finArrngm_table" hidden="1" xlm="1">#NAME?</definedName>
    <definedName name="_xlpm.AEs_finArrngmt_table" hidden="1" xlm="1">#NAME?</definedName>
    <definedName name="_xlpm.AEs_finArrt_table" hidden="1" xlm="1">#NAME?</definedName>
    <definedName name="_xlpm.AEs_list" hidden="1" xlm="1">#NAME?</definedName>
    <definedName name="_xlpm.AHCEname_colNo" hidden="1" xlm="1">#NAME?</definedName>
    <definedName name="_xlpm.AHCname_colNo" hidden="1" xlm="1">#NAME?</definedName>
    <definedName name="_xlpm.AHname_colNo" hidden="1" xlm="1">#NAME?</definedName>
    <definedName name="_xlpm.AInfo_headers" hidden="1" xlm="1">#NAME?</definedName>
    <definedName name="_xlpm.al" hidden="1" xlm="1">#NAME?</definedName>
    <definedName name="_xlpm.Alblank_msg" hidden="1" xlm="1">#NAME?</definedName>
    <definedName name="_xlpm.all" hidden="1" xlm="1">#NAME?</definedName>
    <definedName name="_xlpm.all_Blank" hidden="1" xlm="1">#NAME?</definedName>
    <definedName name="_xlpm.All_blank_msg" hidden="1" xlm="1">#NAME?</definedName>
    <definedName name="_xlpm.all_cBlank" hidden="1" xlm="1">#NAME?</definedName>
    <definedName name="_xlpm.all_chBlank" hidden="1" xlm="1">#NAME?</definedName>
    <definedName name="_xlpm.all_chkBlank" hidden="1" xlm="1">#NAME?</definedName>
    <definedName name="_xlpm.all_chks" hidden="1" xlm="1">#NAME?</definedName>
    <definedName name="_xlpm.all_chks_Blank" hidden="1" xlm="1">#NAME?</definedName>
    <definedName name="_xlpm.all_chksBlank" hidden="1" xlm="1">#NAME?</definedName>
    <definedName name="_xlpm.all_No_message" hidden="1" xlm="1">#NAME?</definedName>
    <definedName name="_xlpm.allA" hidden="1" xlm="1">#NAME?</definedName>
    <definedName name="_xlpm.allAE" hidden="1" xlm="1">#NAME?</definedName>
    <definedName name="_xlpm.allAEs" hidden="1" xlm="1">#NAME?</definedName>
    <definedName name="_xlpm.allAEs_" hidden="1" xlm="1">#NAME?</definedName>
    <definedName name="_xlpm.allAEs_l" hidden="1" xlm="1">#NAME?</definedName>
    <definedName name="_xlpm.allAEs_li" hidden="1" xlm="1">#NAME?</definedName>
    <definedName name="_xlpm.allAEs_lis" hidden="1" xlm="1">#NAME?</definedName>
    <definedName name="_xlpm.allAEs_list" hidden="1" xlm="1">#NAME?</definedName>
    <definedName name="_xlpm.allBlank" hidden="1" xlm="1">#NAME?</definedName>
    <definedName name="_xlpm.Allblank_msg" hidden="1" xlm="1">#NAME?</definedName>
    <definedName name="_xlpm.allNONblank" hidden="1" xlm="1">#NAME?</definedName>
    <definedName name="_xlpm.an_chks_Blank" hidden="1" xlm="1">#NAME?</definedName>
    <definedName name="_xlpm.Anfo_table" hidden="1" xlm="1">#NAME?</definedName>
    <definedName name="_xlpm.any_chk" hidden="1" xlm="1">#NAME?</definedName>
    <definedName name="_xlpm.any_chks_Blank" hidden="1" xlm="1">#NAME?</definedName>
    <definedName name="_xlpm.any_y" hidden="1" xlm="1">#NAME?</definedName>
    <definedName name="_xlpm.any_ye" hidden="1" xlm="1">#NAME?</definedName>
    <definedName name="_xlpm.any_yes" hidden="1" xlm="1">#NAME?</definedName>
    <definedName name="_xlpm.any_yes_message" hidden="1" xlm="1">#NAME?</definedName>
    <definedName name="_xlpm.anyBlank_message" hidden="1" xlm="1">#NAME?</definedName>
    <definedName name="_xlpm.appended_array" hidden="1" xlm="1">#NAME?</definedName>
    <definedName name="_xlpm.at_least_1" hidden="1" xlm="1">#NAME?</definedName>
    <definedName name="_xlpm.at_least_1_ck" hidden="1" xlm="1">#NAME?</definedName>
    <definedName name="_xlpm.atleast_1_chkbox" hidden="1" xlm="1">#NAME?</definedName>
    <definedName name="_xlpm.aux_fields_ok" hidden="1" xlm="1">#NAME?</definedName>
    <definedName name="_xlpm.b" hidden="1" xlm="1">#NAME?</definedName>
    <definedName name="_xlpm.B_table_orgcol" hidden="1" xlm="1">#NAME?</definedName>
    <definedName name="_xlpm.ba" hidden="1" xlm="1">#NAME?</definedName>
    <definedName name="_xlpm.bad" hidden="1" xlm="1">#NAME?</definedName>
    <definedName name="_xlpm.bad_" hidden="1" xlm="1">#NAME?</definedName>
    <definedName name="_xlpm.bad_a" hidden="1" xlm="1">#NAME?</definedName>
    <definedName name="_xlpm.bad_an" hidden="1" xlm="1">#NAME?</definedName>
    <definedName name="_xlpm.bad_ans" hidden="1" xlm="1">#NAME?</definedName>
    <definedName name="_xlpm.bad_ansr" hidden="1" xlm="1">#NAME?</definedName>
    <definedName name="_xlpm.bad_answ" hidden="1" xlm="1">#NAME?</definedName>
    <definedName name="_xlpm.bad_answe" hidden="1" xlm="1">#NAME?</definedName>
    <definedName name="_xlpm.bad_answer" hidden="1" xlm="1">#NAME?</definedName>
    <definedName name="_xlpm.bad_answers" hidden="1" xlm="1">#NAME?</definedName>
    <definedName name="_xlpm.bad_answr" hidden="1" xlm="1">#NAME?</definedName>
    <definedName name="_xlpm.bad_answr_" hidden="1" xlm="1">#NAME?</definedName>
    <definedName name="_xlpm.bad_answr_m" hidden="1" xlm="1">#NAME?</definedName>
    <definedName name="_xlpm.bad_answr_ms" hidden="1" xlm="1">#NAME?</definedName>
    <definedName name="_xlpm.bad_answr_msg" hidden="1" xlm="1">#NAME?</definedName>
    <definedName name="_xlpm.bad_tab2_msg" hidden="1" xlm="1">#NAME?</definedName>
    <definedName name="_xlpm.bad_table2" hidden="1" xlm="1">#NAME?</definedName>
    <definedName name="_xlpm.blank_H" hidden="1" xlm="1">#NAME?</definedName>
    <definedName name="_xlpm.blank_HC" hidden="1" xlm="1">#NAME?</definedName>
    <definedName name="_xlpm.blank_HCE" hidden="1" xlm="1">#NAME?</definedName>
    <definedName name="_xlpm.blank_msg" hidden="1" xlm="1">#NAME?</definedName>
    <definedName name="_xlpm.blank_row" hidden="1" xlm="1">#NAME?</definedName>
    <definedName name="_xlpm.blankFields" hidden="1" xlm="1">#NAME?</definedName>
    <definedName name="_xlpm.blankFlds_msg" hidden="1" xlm="1">#NAME?</definedName>
    <definedName name="_xlpm.blankHCE" hidden="1" xlm="1">#NAME?</definedName>
    <definedName name="_xlpm.blankn" hidden="1" xlm="1">#NAME?</definedName>
    <definedName name="_xlpm.blanknM" hidden="1" xlm="1">#NAME?</definedName>
    <definedName name="_xlpm.blanknMi" hidden="1" xlm="1">#NAME?</definedName>
    <definedName name="_xlpm.blanknMis" hidden="1" xlm="1">#NAME?</definedName>
    <definedName name="_xlpm.blanknMiss" hidden="1" xlm="1">#NAME?</definedName>
    <definedName name="_xlpm.blkANDmiss_msg" hidden="1" xlm="1">#NAME?</definedName>
    <definedName name="_xlpm.Bo_table_orgcol" hidden="1" xlm="1">#NAME?</definedName>
    <definedName name="_xlpm.BoD_table_orgcol" hidden="1" xlm="1">#NAME?</definedName>
    <definedName name="_xlpm.BoDtable_orgcol" hidden="1" xlm="1">#NAME?</definedName>
    <definedName name="_xlpm.c" hidden="1" xlm="1">#NAME?</definedName>
    <definedName name="_xlpm.chkBoxes" hidden="1" xlm="1">#NAME?</definedName>
    <definedName name="_xlpm.co" hidden="1" xlm="1">#NAME?</definedName>
    <definedName name="_xlpm.col" hidden="1" xlm="1">#NAME?</definedName>
    <definedName name="_xlpm.complete_tab1Table1" hidden="1" xlm="1">#NAME?</definedName>
    <definedName name="_xlpm.d" hidden="1" xlm="1">#NAME?</definedName>
    <definedName name="_xlpm.d_filter" hidden="1" xlm="1">#NAME?</definedName>
    <definedName name="_xlpm.da" hidden="1" xlm="1">#NAME?</definedName>
    <definedName name="_xlpm.dat" hidden="1" xlm="1">#NAME?</definedName>
    <definedName name="_xlpm.data" hidden="1" xlm="1">#NAME?</definedName>
    <definedName name="_xlpm.data_table" hidden="1" xlm="1">#NAME?</definedName>
    <definedName name="_xlpm.datCol" hidden="1" xlm="1">#NAME?</definedName>
    <definedName name="_xlpm.datCol_address" hidden="1" xlm="1">#NAME?</definedName>
    <definedName name="_xlpm.datCols" hidden="1" xlm="1">#NAME?</definedName>
    <definedName name="_xlpm.datu" hidden="1" xlm="1">#NAME?</definedName>
    <definedName name="_xlpm.datuCol_address" hidden="1" xlm="1">#NAME?</definedName>
    <definedName name="_xlpm.datum" hidden="1" xlm="1">#NAME?</definedName>
    <definedName name="_xlpm.datumCol_address" hidden="1" xlm="1">#NAME?</definedName>
    <definedName name="_xlpm.dbcheck" hidden="1" xlm="1">#NAME?</definedName>
    <definedName name="_xlpm.dblcheck" hidden="1" xlm="1">#NAME?</definedName>
    <definedName name="_xlpm.dblchk_msg" hidden="1" xlm="1">#NAME?</definedName>
    <definedName name="_xlpm.de_filter" hidden="1" xlm="1">#NAME?</definedName>
    <definedName name="_xlpm.deb_filter" hidden="1" xlm="1">#NAME?</definedName>
    <definedName name="_xlpm.debt_filter" hidden="1" xlm="1">#NAME?</definedName>
    <definedName name="_xlpm.debt_t" hidden="1" xlm="1">#NAME?</definedName>
    <definedName name="_xlpm.debt_tf" hidden="1" xlm="1">#NAME?</definedName>
    <definedName name="_xlpm.do" hidden="1" xlm="1">#NAME?</definedName>
    <definedName name="_xlpm.dou" hidden="1" xlm="1">#NAME?</definedName>
    <definedName name="_xlpm.doub" hidden="1" xlm="1">#NAME?</definedName>
    <definedName name="_xlpm.doubl" hidden="1" xlm="1">#NAME?</definedName>
    <definedName name="_xlpm.double" hidden="1" xlm="1">#NAME?</definedName>
    <definedName name="_xlpm.du" hidden="1" xlm="1">#NAME?</definedName>
    <definedName name="_xlpm.dub" hidden="1" xlm="1">#NAME?</definedName>
    <definedName name="_xlpm.dubc" hidden="1" xlm="1">#NAME?</definedName>
    <definedName name="_xlpm.dubch" hidden="1" xlm="1">#NAME?</definedName>
    <definedName name="_xlpm.dubche" hidden="1" xlm="1">#NAME?</definedName>
    <definedName name="_xlpm.dubchec" hidden="1" xlm="1">#NAME?</definedName>
    <definedName name="_xlpm.dubcheck" hidden="1" xlm="1">#NAME?</definedName>
    <definedName name="_xlpm.dup_row_checks" hidden="1" xlm="1">#NAME?</definedName>
    <definedName name="_xlpm.e" hidden="1" xlm="1">#NAME?</definedName>
    <definedName name="_xlpm.E_" hidden="1" xlm="1">#NAME?</definedName>
    <definedName name="_xlpm.E_cnt" hidden="1" xlm="1">#NAME?</definedName>
    <definedName name="_xlpm.e_col" hidden="1" xlm="1">#NAME?</definedName>
    <definedName name="_xlpm.E_m" hidden="1" xlm="1">#NAME?</definedName>
    <definedName name="_xlpm.E_ms" hidden="1" xlm="1">#NAME?</definedName>
    <definedName name="_xlpm.E_msg" hidden="1" xlm="1">#NAME?</definedName>
    <definedName name="_xlpm.E_y" hidden="1" xlm="1">#NAME?</definedName>
    <definedName name="_xlpm.E_yn" hidden="1" xlm="1">#NAME?</definedName>
    <definedName name="_xlpm.EI" hidden="1" xlm="1">#NAME?</definedName>
    <definedName name="_xlpm.EIInfo_headers" hidden="1" xlm="1">#NAME?</definedName>
    <definedName name="_xlpm.EIN" hidden="1" xlm="1">#NAME?</definedName>
    <definedName name="_xlpm.em" hidden="1" xlm="1">#NAME?</definedName>
    <definedName name="_xlpm.emp" hidden="1" xlm="1">#NAME?</definedName>
    <definedName name="_xlpm.empt" hidden="1" xlm="1">#NAME?</definedName>
    <definedName name="_xlpm.empty" hidden="1" xlm="1">#NAME?</definedName>
    <definedName name="_xlpm.empty_msg" hidden="1" xlm="1">#NAME?</definedName>
    <definedName name="_xlpm.emptyT" hidden="1" xlm="1">#NAME?</definedName>
    <definedName name="_xlpm.emptyTa" hidden="1" xlm="1">#NAME?</definedName>
    <definedName name="_xlpm.emptyTab" hidden="1" xlm="1">#NAME?</definedName>
    <definedName name="_xlpm.emptyTabl" hidden="1" xlm="1">#NAME?</definedName>
    <definedName name="_xlpm.emptyTable" hidden="1" xlm="1">#NAME?</definedName>
    <definedName name="_xlpm.emptyTable2" hidden="1" xlm="1">#NAME?</definedName>
    <definedName name="_xlpm.en_col" hidden="1" xlm="1">#NAME?</definedName>
    <definedName name="_xlpm.end_cell" hidden="1" xlm="1">#NAME?</definedName>
    <definedName name="_xlpm.end_col" hidden="1" xlm="1">#NAME?</definedName>
    <definedName name="_xlpm.end_row" hidden="1" xlm="1">#NAME?</definedName>
    <definedName name="_xlpm.enn_col" hidden="1" xlm="1">#NAME?</definedName>
    <definedName name="_xlpm.entities_list" hidden="1" xlm="1">#NAME?</definedName>
    <definedName name="_xlpm.entityID" hidden="1" xlm="1">#NAME?</definedName>
    <definedName name="_xlpm.entityID_" hidden="1" xlm="1">#NAME?</definedName>
    <definedName name="_xlpm.entityID_c" hidden="1" xlm="1">#NAME?</definedName>
    <definedName name="_xlpm.entityID_co" hidden="1" xlm="1">#NAME?</definedName>
    <definedName name="_xlpm.entityID_col" hidden="1" xlm="1">#NAME?</definedName>
    <definedName name="_xlpm.entityIDs" hidden="1" xlm="1">#NAME?</definedName>
    <definedName name="_xlpm.entityIDs__cols" hidden="1" xlm="1">#NAME?</definedName>
    <definedName name="_xlpm.entityIDs_col" hidden="1" xlm="1">#NAME?</definedName>
    <definedName name="_xlpm.entityIDs_cols" hidden="1" xlm="1">#NAME?</definedName>
    <definedName name="_xlpm.entityIDs_t_cols" hidden="1" xlm="1">#NAME?</definedName>
    <definedName name="_xlpm.entityIDs_ty_cols" hidden="1" xlm="1">#NAME?</definedName>
    <definedName name="_xlpm.entityIDs_typ_cols" hidden="1" xlm="1">#NAME?</definedName>
    <definedName name="_xlpm.entityIDs_type_cols" hidden="1" xlm="1">#NAME?</definedName>
    <definedName name="_xlpm.entityIDs_types_cols" hidden="1" xlm="1">#NAME?</definedName>
    <definedName name="_xlpm.eo_col" hidden="1" xlm="1">#NAME?</definedName>
    <definedName name="_xlpm.eor_col" hidden="1" xlm="1">#NAME?</definedName>
    <definedName name="_xlpm.eorg_col" hidden="1" xlm="1">#NAME?</definedName>
    <definedName name="_xlpm.eorgn_col" hidden="1" xlm="1">#NAME?</definedName>
    <definedName name="_xlpm.er" hidden="1" xlm="1">#NAME?</definedName>
    <definedName name="_xlpm.err" hidden="1" xlm="1">#NAME?</definedName>
    <definedName name="_xlpm.error_message" hidden="1" xlm="1">#NAME?</definedName>
    <definedName name="_xlpm.errs" hidden="1" xlm="1">#NAME?</definedName>
    <definedName name="_xlpm.errs_" hidden="1" xlm="1">#NAME?</definedName>
    <definedName name="_xlpm.errTable2" hidden="1" xlm="1">#NAME?</definedName>
    <definedName name="_xlpm.expected_chk_cnt" hidden="1" xlm="1">#NAME?</definedName>
    <definedName name="_xlpm.F_table" hidden="1" xlm="1">#NAME?</definedName>
    <definedName name="_xlpm.FA_table" hidden="1" xlm="1">#NAME?</definedName>
    <definedName name="_xlpm.FAname_col" hidden="1" xlm="1">#NAME?</definedName>
    <definedName name="_xlpm.FAte_col" hidden="1" xlm="1">#NAME?</definedName>
    <definedName name="_xlpm.FAtye_col" hidden="1" xlm="1">#NAME?</definedName>
    <definedName name="_xlpm.FAtype_col" hidden="1" xlm="1">#NAME?</definedName>
    <definedName name="_xlpm.FAtypee_col" hidden="1" xlm="1">#NAME?</definedName>
    <definedName name="_xlpm.fCol_address" hidden="1" xlm="1">#NAME?</definedName>
    <definedName name="_xlpm.fiCol_address" hidden="1" xlm="1">#NAME?</definedName>
    <definedName name="_xlpm.filCol_address" hidden="1" xlm="1">#NAME?</definedName>
    <definedName name="_xlpm.filtCol_address" hidden="1" xlm="1">#NAME?</definedName>
    <definedName name="_xlpm.filteCol_address" hidden="1" xlm="1">#NAME?</definedName>
    <definedName name="_xlpm.filterCol" hidden="1" xlm="1">#NAME?</definedName>
    <definedName name="_xlpm.filterCol_address" hidden="1" xlm="1">#NAME?</definedName>
    <definedName name="_xlpm.Fname_col" hidden="1" xlm="1">#NAME?</definedName>
    <definedName name="_xlpm.good" hidden="1" xlm="1">#NAME?</definedName>
    <definedName name="_xlpm.groupID_col" hidden="1" xlm="1">#NAME?</definedName>
    <definedName name="_xlpm.H" hidden="1" xlm="1">#NAME?</definedName>
    <definedName name="_xlpm.H_" hidden="1" xlm="1">#NAME?</definedName>
    <definedName name="_xlpm.H_n" hidden="1" xlm="1">#NAME?</definedName>
    <definedName name="_xlpm.H_na" hidden="1" xlm="1">#NAME?</definedName>
    <definedName name="_xlpm.H_nam" hidden="1" xlm="1">#NAME?</definedName>
    <definedName name="_xlpm.H_name" hidden="1" xlm="1">#NAME?</definedName>
    <definedName name="_xlpm.H_name_" hidden="1" xlm="1">#NAME?</definedName>
    <definedName name="_xlpm.H_name_c" hidden="1" xlm="1">#NAME?</definedName>
    <definedName name="_xlpm.H_name_co" hidden="1" xlm="1">#NAME?</definedName>
    <definedName name="_xlpm.H_name_col" hidden="1" xlm="1">#NAME?</definedName>
    <definedName name="_xlpm.H_table" hidden="1" xlm="1">#NAME?</definedName>
    <definedName name="_xlpm.hc" hidden="1" xlm="1">#NAME?</definedName>
    <definedName name="_xlpm.HC_entities" hidden="1" xlm="1">#NAME?</definedName>
    <definedName name="_xlpm.HC_entity" hidden="1" xlm="1">#NAME?</definedName>
    <definedName name="_xlpm.HC_entity_" hidden="1" xlm="1">#NAME?</definedName>
    <definedName name="_xlpm.HC_entity_n" hidden="1" xlm="1">#NAME?</definedName>
    <definedName name="_xlpm.HC_entity_n_" hidden="1" xlm="1">#NAME?</definedName>
    <definedName name="_xlpm.HC_entity_n_a" hidden="1" xlm="1">#NAME?</definedName>
    <definedName name="_xlpm.HC_entity_n_AC" hidden="1" xlm="1">#NAME?</definedName>
    <definedName name="_xlpm.HC_entity_n_ACE" hidden="1" xlm="1">#NAME?</definedName>
    <definedName name="_xlpm.HC_entity_n_ACE_" hidden="1" xlm="1">#NAME?</definedName>
    <definedName name="_xlpm.HC_entity_n_ACE_a" hidden="1" xlm="1">#NAME?</definedName>
    <definedName name="_xlpm.HC_entity_n_ACE_ar" hidden="1" xlm="1">#NAME?</definedName>
    <definedName name="_xlpm.HC_entity_n_ACE_arr" hidden="1" xlm="1">#NAME?</definedName>
    <definedName name="_xlpm.HC_entity_n_ACE_arra" hidden="1" xlm="1">#NAME?</definedName>
    <definedName name="_xlpm.HC_entity_n_ACE_array" hidden="1" xlm="1">#NAME?</definedName>
    <definedName name="_xlpm.HC_entity_n_af" hidden="1" xlm="1">#NAME?</definedName>
    <definedName name="_xlpm.HC_entity_n_aff" hidden="1" xlm="1">#NAME?</definedName>
    <definedName name="_xlpm.HC_table" hidden="1" xlm="1">#NAME?</definedName>
    <definedName name="_xlpm.HC_type" hidden="1" xlm="1">#NAME?</definedName>
    <definedName name="_xlpm.HCCol" hidden="1" xlm="1">#NAME?</definedName>
    <definedName name="_xlpm.hce" hidden="1" xlm="1">#NAME?</definedName>
    <definedName name="_xlpm.HCE_row" hidden="1" xlm="1">#NAME?</definedName>
    <definedName name="_xlpm.HCE_table" hidden="1" xlm="1">#NAME?</definedName>
    <definedName name="_xlpm.HCEame_colNo" hidden="1" xlm="1">#NAME?</definedName>
    <definedName name="_xlpm.HCECol" hidden="1" xlm="1">#NAME?</definedName>
    <definedName name="_xlpm.HCEICol" hidden="1" xlm="1">#NAME?</definedName>
    <definedName name="_xlpm.HCEIDCol" hidden="1" xlm="1">#NAME?</definedName>
    <definedName name="_xlpm.hceN" hidden="1" xlm="1">#NAME?</definedName>
    <definedName name="_xlpm.hceNa" hidden="1" xlm="1">#NAME?</definedName>
    <definedName name="_xlpm.hceNam" hidden="1" xlm="1">#NAME?</definedName>
    <definedName name="_xlpm.hceName" hidden="1" xlm="1">#NAME?</definedName>
    <definedName name="_xlpm.HCEname_col" hidden="1" xlm="1">#NAME?</definedName>
    <definedName name="_xlpm.HCEName_colNo" hidden="1" xlm="1">#NAME?</definedName>
    <definedName name="_xlpm.HCEnameCol" hidden="1" xlm="1">#NAME?</definedName>
    <definedName name="_xlpm.HCEs__table" hidden="1" xlm="1">#NAME?</definedName>
    <definedName name="_xlpm.HCEs_i_table" hidden="1" xlm="1">#NAME?</definedName>
    <definedName name="_xlpm.HCEs_in_table" hidden="1" xlm="1">#NAME?</definedName>
    <definedName name="_xlpm.HCEs_ind_table" hidden="1" xlm="1">#NAME?</definedName>
    <definedName name="_xlpm.HCEs_indo_table" hidden="1" xlm="1">#NAME?</definedName>
    <definedName name="_xlpm.HCEs_inf_table" hidden="1" xlm="1">#NAME?</definedName>
    <definedName name="_xlpm.HCEs_info_table" hidden="1" xlm="1">#NAME?</definedName>
    <definedName name="_xlpm.HCEs_infp_table" hidden="1" xlm="1">#NAME?</definedName>
    <definedName name="_xlpm.HCEs_infpo_table" hidden="1" xlm="1">#NAME?</definedName>
    <definedName name="_xlpm.HCEs_table" hidden="1" xlm="1">#NAME?</definedName>
    <definedName name="_xlpm.HCName_colNo" hidden="1" xlm="1">#NAME?</definedName>
    <definedName name="_xlpm.HCnameCol" hidden="1" xlm="1">#NAME?</definedName>
    <definedName name="_xlpm.HCol" hidden="1" xlm="1">#NAME?</definedName>
    <definedName name="_xlpm.HH_table" hidden="1" xlm="1">#NAME?</definedName>
    <definedName name="_xlpm.HHS__table" hidden="1" xlm="1">#NAME?</definedName>
    <definedName name="_xlpm.HHS_name" hidden="1" xlm="1">#NAME?</definedName>
    <definedName name="_xlpm.HHS_sel" hidden="1" xlm="1">#NAME?</definedName>
    <definedName name="_xlpm.HHS_table" hidden="1" xlm="1">#NAME?</definedName>
    <definedName name="_xlpm.HHS_to_entity_map" hidden="1" xlm="1">#NAME?</definedName>
    <definedName name="_xlpm.HHSID_col" hidden="1" xlm="1">#NAME?</definedName>
    <definedName name="_xlpm.HName_colNo" hidden="1" xlm="1">#NAME?</definedName>
    <definedName name="_xlpm.HnameCol" hidden="1" xlm="1">#NAME?</definedName>
    <definedName name="_xlpm.I" hidden="1" xlm="1">#NAME?</definedName>
    <definedName name="_xlpm.i_col" hidden="1" xlm="1">#NAME?</definedName>
    <definedName name="_xlpm.I_cols" hidden="1" xlm="1">#NAME?</definedName>
    <definedName name="_xlpm.ID" hidden="1" xlm="1">#NAME?</definedName>
    <definedName name="_xlpm.ID_col" hidden="1" xlm="1">#NAME?</definedName>
    <definedName name="_xlpm.ID_cols" hidden="1" xlm="1">#NAME?</definedName>
    <definedName name="_xlpm.IInfo_headers" hidden="1" xlm="1">#NAME?</definedName>
    <definedName name="_xlpm.in" hidden="1" xlm="1">#NAME?</definedName>
    <definedName name="_xlpm.inc" hidden="1" xlm="1">#NAME?</definedName>
    <definedName name="_xlpm.inco" hidden="1" xlm="1">#NAME?</definedName>
    <definedName name="_xlpm.incom" hidden="1" xlm="1">#NAME?</definedName>
    <definedName name="_xlpm.incomp" hidden="1" xlm="1">#NAME?</definedName>
    <definedName name="_xlpm.incomp_tab1Table1_msg" hidden="1" xlm="1">#NAME?</definedName>
    <definedName name="_xlpm.incomp_tab1Table1_sg" hidden="1" xlm="1">#NAME?</definedName>
    <definedName name="_xlpm.incompl" hidden="1" xlm="1">#NAME?</definedName>
    <definedName name="_xlpm.incomple" hidden="1" xlm="1">#NAME?</definedName>
    <definedName name="_xlpm.incomplet" hidden="1" xlm="1">#NAME?</definedName>
    <definedName name="_xlpm.incomplete" hidden="1" xlm="1">#NAME?</definedName>
    <definedName name="_xlpm.incomplete_" hidden="1" xlm="1">#NAME?</definedName>
    <definedName name="_xlpm.incomplete_t" hidden="1" xlm="1">#NAME?</definedName>
    <definedName name="_xlpm.incomplete_ta" hidden="1" xlm="1">#NAME?</definedName>
    <definedName name="_xlpm.incomplete_tab" hidden="1" xlm="1">#NAME?</definedName>
    <definedName name="_xlpm.incomplete_tab1" hidden="1" xlm="1">#NAME?</definedName>
    <definedName name="_xlpm.incomplete_tab1T" hidden="1" xlm="1">#NAME?</definedName>
    <definedName name="_xlpm.incomplete_tab1Ta" hidden="1" xlm="1">#NAME?</definedName>
    <definedName name="_xlpm.incomplete_tab1Tab" hidden="1" xlm="1">#NAME?</definedName>
    <definedName name="_xlpm.incomplete_tab1Tabl" hidden="1" xlm="1">#NAME?</definedName>
    <definedName name="_xlpm.incomplete_tab1Table" hidden="1" xlm="1">#NAME?</definedName>
    <definedName name="_xlpm.incomplete_tab1Table1" hidden="1" xlm="1">#NAME?</definedName>
    <definedName name="_xlpm.incomplete_tab1Table2" hidden="1" xlm="1">#NAME?</definedName>
    <definedName name="_xlpm.Info_headers" hidden="1" xlm="1">#NAME?</definedName>
    <definedName name="_xlpm.Info_table" hidden="1" xlm="1">#NAME?</definedName>
    <definedName name="_xlpm.key_fields_ok" hidden="1" xlm="1">#NAME?</definedName>
    <definedName name="_xlpm.l_tf" hidden="1" xlm="1">#NAME?</definedName>
    <definedName name="_xlpm.la_tf" hidden="1" xlm="1">#NAME?</definedName>
    <definedName name="_xlpm.lan_tf" hidden="1" xlm="1">#NAME?</definedName>
    <definedName name="_xlpm.land_tf" hidden="1" xlm="1">#NAME?</definedName>
    <definedName name="_xlpm.loan" hidden="1" xlm="1">#NAME?</definedName>
    <definedName name="_xlpm.loan?" hidden="1" xlm="1">#NAME?</definedName>
    <definedName name="_xlpm.loan_" hidden="1" xlm="1">#NAME?</definedName>
    <definedName name="_xlpm.loan_y" hidden="1" xlm="1">#NAME?</definedName>
    <definedName name="_xlpm.loan_yn" hidden="1" xlm="1">#NAME?</definedName>
    <definedName name="_xlpm.m_msg" hidden="1" xlm="1">#NAME?</definedName>
    <definedName name="_xlpm.m_tf" hidden="1" xlm="1">#NAME?</definedName>
    <definedName name="_xlpm.mbnameCol" hidden="1" xlm="1">#NAME?</definedName>
    <definedName name="_xlpm.mbr\nameCol" hidden="1" xlm="1">#NAME?</definedName>
    <definedName name="_xlpm.mbrameCol" hidden="1" xlm="1">#NAME?</definedName>
    <definedName name="_xlpm.mbrnameCol" hidden="1" xlm="1">#NAME?</definedName>
    <definedName name="_xlpm.MDInfo_table" hidden="1" xlm="1">#NAME?</definedName>
    <definedName name="_xlpm.MDOInfo_table" hidden="1" xlm="1">#NAME?</definedName>
    <definedName name="_xlpm.mi_msg" hidden="1" xlm="1">#NAME?</definedName>
    <definedName name="_xlpm.MInfo_headers" hidden="1" xlm="1">#NAME?</definedName>
    <definedName name="_xlpm.MInfo_table" hidden="1" xlm="1">#NAME?</definedName>
    <definedName name="_xlpm.mis_msg" hidden="1" xlm="1">#NAME?</definedName>
    <definedName name="_xlpm.misH_msg" hidden="1" xlm="1">#NAME?</definedName>
    <definedName name="_xlpm.misHC_msg" hidden="1" xlm="1">#NAME?</definedName>
    <definedName name="_xlpm.misHCE_msg" hidden="1" xlm="1">#NAME?</definedName>
    <definedName name="_xlpm.misHCEs_msg" hidden="1" xlm="1">#NAME?</definedName>
    <definedName name="_xlpm.missHCEs_msg" hidden="1" xlm="1">#NAME?</definedName>
    <definedName name="_xlpm.missingHCEs" hidden="1" xlm="1">#NAME?</definedName>
    <definedName name="_xlpm.mn_tf" hidden="1" xlm="1">#NAME?</definedName>
    <definedName name="_xlpm.mnameCol" hidden="1" xlm="1">#NAME?</definedName>
    <definedName name="_xlpm.mng_tf" hidden="1" xlm="1">#NAME?</definedName>
    <definedName name="_xlpm.mngm_tf" hidden="1" xlm="1">#NAME?</definedName>
    <definedName name="_xlpm.mngmt_tf" hidden="1" xlm="1">#NAME?</definedName>
    <definedName name="_xlpm.mngmtF_tf" hidden="1" xlm="1">#NAME?</definedName>
    <definedName name="_xlpm.mngmtFe_tf" hidden="1" xlm="1">#NAME?</definedName>
    <definedName name="_xlpm.mngmtFee_tf" hidden="1" xlm="1">#NAME?</definedName>
    <definedName name="_xlpm.mngmtFees_tf" hidden="1" xlm="1">#NAME?</definedName>
    <definedName name="_xlpm.mo_diff" hidden="1" xlm="1">#NAME?</definedName>
    <definedName name="_xlpm.mos_duration" hidden="1" xlm="1">#NAME?</definedName>
    <definedName name="_xlpm.MSInfo_headers" hidden="1" xlm="1">#NAME?</definedName>
    <definedName name="_xlpm.MSInfo_table" hidden="1" xlm="1">#NAME?</definedName>
    <definedName name="_xlpm.MSOInfo_headers" hidden="1" xlm="1">#NAME?</definedName>
    <definedName name="_xlpm.MSOInfo_table" hidden="1" xlm="1">#NAME?</definedName>
    <definedName name="_xlpm.n" hidden="1" xlm="1">#NAME?</definedName>
    <definedName name="_xlpm.n_cnt" hidden="1" xlm="1">#NAME?</definedName>
    <definedName name="_xlpm.n_col" hidden="1" xlm="1">#NAME?</definedName>
    <definedName name="_xlpm.n_msg" hidden="1" xlm="1">#NAME?</definedName>
    <definedName name="_xlpm.n_range" hidden="1" xlm="1">#NAME?</definedName>
    <definedName name="_xlpm.n_tf" hidden="1" xlm="1">#NAME?</definedName>
    <definedName name="_xlpm.na" hidden="1" xlm="1">#NAME?</definedName>
    <definedName name="_xlpm.na_col" hidden="1" xlm="1">#NAME?</definedName>
    <definedName name="_xlpm.nacol" hidden="1" xlm="1">#NAME?</definedName>
    <definedName name="_xlpm.nam" hidden="1" xlm="1">#NAME?</definedName>
    <definedName name="_xlpm.nam_col" hidden="1" xlm="1">#NAME?</definedName>
    <definedName name="_xlpm.namcol" hidden="1" xlm="1">#NAME?</definedName>
    <definedName name="_xlpm.name" hidden="1" xlm="1">#NAME?</definedName>
    <definedName name="_xlpm.name_" hidden="1" xlm="1">#NAME?</definedName>
    <definedName name="_xlpm.name_c" hidden="1" xlm="1">#NAME?</definedName>
    <definedName name="_xlpm.name_co" hidden="1" xlm="1">#NAME?</definedName>
    <definedName name="_xlpm.name_col" hidden="1" xlm="1">#NAME?</definedName>
    <definedName name="_xlpm.nameC" hidden="1" xlm="1">#NAME?</definedName>
    <definedName name="_xlpm.nameCo" hidden="1" xlm="1">#NAME?</definedName>
    <definedName name="_xlpm.namecol" hidden="1" xlm="1">#NAME?</definedName>
    <definedName name="_xlpm.nameol" hidden="1" xlm="1">#NAME?</definedName>
    <definedName name="_xlpm.ncol" hidden="1" xlm="1">#NAME?</definedName>
    <definedName name="_xlpm.no" hidden="1" xlm="1">#NAME?</definedName>
    <definedName name="_xlpm.no_" hidden="1" xlm="1">#NAME?</definedName>
    <definedName name="_xlpm.no_AEs_m" hidden="1" xlm="1">#NAME?</definedName>
    <definedName name="_xlpm.no_AEs_ms" hidden="1" xlm="1">#NAME?</definedName>
    <definedName name="_xlpm.no_AEs_msg" hidden="1" xlm="1">#NAME?</definedName>
    <definedName name="_xlpm.no_AEs_to_Report" hidden="1" xlm="1">#NAME?</definedName>
    <definedName name="_xlpm.no_AEs_yesChecked" hidden="1" xlm="1">#NAME?</definedName>
    <definedName name="_xlpm.no_AEs_yesChecked_" hidden="1" xlm="1">#NAME?</definedName>
    <definedName name="_xlpm.no_AEs_yesChecked_m" hidden="1" xlm="1">#NAME?</definedName>
    <definedName name="_xlpm.no_AEs_yesChecked_ms" hidden="1" xlm="1">#NAME?</definedName>
    <definedName name="_xlpm.no_AEs_yesChecked_msg" hidden="1" xlm="1">#NAME?</definedName>
    <definedName name="_xlpm.no_c" hidden="1" xlm="1">#NAME?</definedName>
    <definedName name="_xlpm.no_ch" hidden="1" xlm="1">#NAME?</definedName>
    <definedName name="_xlpm.no_chk" hidden="1" xlm="1">#NAME?</definedName>
    <definedName name="_xlpm.no_HHS" hidden="1" xlm="1">#NAME?</definedName>
    <definedName name="_xlpm.no_HHS_" hidden="1" xlm="1">#NAME?</definedName>
    <definedName name="_xlpm.no_HHS_m" hidden="1" xlm="1">#NAME?</definedName>
    <definedName name="_xlpm.no_HHS_ms" hidden="1" xlm="1">#NAME?</definedName>
    <definedName name="_xlpm.no_HHS_msg" hidden="1" xlm="1">#NAME?</definedName>
    <definedName name="_xlpm.no_HHS_selected" hidden="1" xlm="1">#NAME?</definedName>
    <definedName name="_xlpm.no_input_yet" hidden="1" xlm="1">#NAME?</definedName>
    <definedName name="_xlpm.no_msg" hidden="1" xlm="1">#NAME?</definedName>
    <definedName name="_xlpm.no_r" hidden="1" xlm="1">#NAME?</definedName>
    <definedName name="_xlpm.no_re" hidden="1" xlm="1">#NAME?</definedName>
    <definedName name="_xlpm.no_res" hidden="1" xlm="1">#NAME?</definedName>
    <definedName name="_xlpm.no_resp" hidden="1" xlm="1">#NAME?</definedName>
    <definedName name="_xlpm.no_respo" hidden="1" xlm="1">#NAME?</definedName>
    <definedName name="_xlpm.no_respon" hidden="1" xlm="1">#NAME?</definedName>
    <definedName name="_xlpm.no_respons" hidden="1" xlm="1">#NAME?</definedName>
    <definedName name="_xlpm.no_response" hidden="1" xlm="1">#NAME?</definedName>
    <definedName name="_xlpm.no_rows_insert" hidden="1" xlm="1">#NAME?</definedName>
    <definedName name="_xlpm.no_select_msg" hidden="1" xlm="1">#NAME?</definedName>
    <definedName name="_xlpm.no_tf" hidden="1" xlm="1">#NAME?</definedName>
    <definedName name="_xlpm.noBlanks_" hidden="1" xlm="1">#NAME?</definedName>
    <definedName name="_xlpm.noBlanks__array" hidden="1" xlm="1">#NAME?</definedName>
    <definedName name="_xlpm.noBlanks_AEs" hidden="1" xlm="1">#NAME?</definedName>
    <definedName name="_xlpm.noBlanks_array" hidden="1" xlm="1">#NAME?</definedName>
    <definedName name="_xlpm.noBlanks_As" hidden="1" xlm="1">#NAME?</definedName>
    <definedName name="_xlpm.noBlanks_M" hidden="1" xlm="1">#NAME?</definedName>
    <definedName name="_xlpm.noBlanks_MS" hidden="1" xlm="1">#NAME?</definedName>
    <definedName name="_xlpm.noBlanks_MSO" hidden="1" xlm="1">#NAME?</definedName>
    <definedName name="_xlpm.noBlanks_MSOS" hidden="1" xlm="1">#NAME?</definedName>
    <definedName name="_xlpm.noBlanks_MSOSE" hidden="1" xlm="1">#NAME?</definedName>
    <definedName name="_xlpm.noBlanks_MSOSEI" hidden="1" xlm="1">#NAME?</definedName>
    <definedName name="_xlpm.noBlanks_n_array" hidden="1" xlm="1">#NAME?</definedName>
    <definedName name="_xlpm.noBlanks_no_array" hidden="1" xlm="1">#NAME?</definedName>
    <definedName name="_xlpm.noBlanks_noN_array" hidden="1" xlm="1">#NAME?</definedName>
    <definedName name="_xlpm.noBlanks_noNo_array" hidden="1" xlm="1">#NAME?</definedName>
    <definedName name="_xlpm.noBlanks_noNon_array" hidden="1" xlm="1">#NAME?</definedName>
    <definedName name="_xlpm.noBlanks_noNone_array" hidden="1" xlm="1">#NAME?</definedName>
    <definedName name="_xlpm.noBlanks_noNones_array" hidden="1" xlm="1">#NAME?</definedName>
    <definedName name="_xlpm.noBlanks_R" hidden="1" xlm="1">#NAME?</definedName>
    <definedName name="_xlpm.noBlanks_RE" hidden="1" xlm="1">#NAME?</definedName>
    <definedName name="_xlpm.noBlanks_REI" hidden="1" xlm="1">#NAME?</definedName>
    <definedName name="_xlpm.noBlanks_REIs" hidden="1" xlm="1">#NAME?</definedName>
    <definedName name="_xlpm.noBlanks_S" hidden="1" xlm="1">#NAME?</definedName>
    <definedName name="_xlpm.noBlanks_SE" hidden="1" xlm="1">#NAME?</definedName>
    <definedName name="_xlpm.noBlanks_SEI" hidden="1" xlm="1">#NAME?</definedName>
    <definedName name="_xlpm.noBlanks_SEIs" hidden="1" xlm="1">#NAME?</definedName>
    <definedName name="_xlpm.noBlanks_SEIsM" hidden="1" xlm="1">#NAME?</definedName>
    <definedName name="_xlpm.noBlanks_SEIsMS" hidden="1" xlm="1">#NAME?</definedName>
    <definedName name="_xlpm.noBlanks_SEIsMSO" hidden="1" xlm="1">#NAME?</definedName>
    <definedName name="_xlpm.noBlanks_SEIsMSOs" hidden="1" xlm="1">#NAME?</definedName>
    <definedName name="_xlpm.noBlanks_Ss" hidden="1" xlm="1">#NAME?</definedName>
    <definedName name="_xlpm.noHHS" hidden="1" xlm="1">#NAME?</definedName>
    <definedName name="_xlpm.noHHS_msg" hidden="1" xlm="1">#NAME?</definedName>
    <definedName name="_xlpm.noI_msg" hidden="1" xlm="1">#NAME?</definedName>
    <definedName name="_xlpm.noIn__msg" hidden="1" xlm="1">#NAME?</definedName>
    <definedName name="_xlpm.noIn_msg" hidden="1" xlm="1">#NAME?</definedName>
    <definedName name="_xlpm.noIn_y_msg" hidden="1" xlm="1">#NAME?</definedName>
    <definedName name="_xlpm.noIn_ye_msg" hidden="1" xlm="1">#NAME?</definedName>
    <definedName name="_xlpm.noIn_yet_msg" hidden="1" xlm="1">#NAME?</definedName>
    <definedName name="_xlpm.noInput_yet_msg" hidden="1" xlm="1">#NAME?</definedName>
    <definedName name="_xlpm.non_tf" hidden="1" xlm="1">#NAME?</definedName>
    <definedName name="_xlpm.nonBlank_line" hidden="1" xlm="1">#NAME?</definedName>
    <definedName name="_xlpm.none_tf" hidden="1" xlm="1">#NAME?</definedName>
    <definedName name="_xlpm.noT1chk_yT2_msg" hidden="1" xlm="1">#NAME?</definedName>
    <definedName name="_xlpm.nT1chk_yT2_msg" hidden="1" xlm="1">#NAME?</definedName>
    <definedName name="_xlpm.num_HCEs" hidden="1" xlm="1">#NAME?</definedName>
    <definedName name="_xlpm.ny_cnt" hidden="1" xlm="1">#NAME?</definedName>
    <definedName name="_xlpm.o" hidden="1" xlm="1">#NAME?</definedName>
    <definedName name="_xlpm.o_col" hidden="1" xlm="1">#NAME?</definedName>
    <definedName name="_xlpm.O_colNo" hidden="1" xlm="1">#NAME?</definedName>
    <definedName name="_xlpm.o_tf" hidden="1" xlm="1">#NAME?</definedName>
    <definedName name="_xlpm.or" hidden="1" xlm="1">#NAME?</definedName>
    <definedName name="_xlpm.or_col" hidden="1" xlm="1">#NAME?</definedName>
    <definedName name="_xlpm.Or_colNo" hidden="1" xlm="1">#NAME?</definedName>
    <definedName name="_xlpm.org" hidden="1" xlm="1">#NAME?</definedName>
    <definedName name="_xlpm.org_col" hidden="1" xlm="1">#NAME?</definedName>
    <definedName name="_xlpm.Org_colNo" hidden="1" xlm="1">#NAME?</definedName>
    <definedName name="_xlpm.org_row" hidden="1" xlm="1">#NAME?</definedName>
    <definedName name="_xlpm.orgame_col" hidden="1" xlm="1">#NAME?</definedName>
    <definedName name="_xlpm.orgCol" hidden="1" xlm="1">#NAME?</definedName>
    <definedName name="_xlpm.orgI" hidden="1" xlm="1">#NAME?</definedName>
    <definedName name="_xlpm.orgID" hidden="1" xlm="1">#NAME?</definedName>
    <definedName name="_xlpm.orgID_col" hidden="1" xlm="1">#NAME?</definedName>
    <definedName name="_xlpm.orgID_colNo" hidden="1" xlm="1">#NAME?</definedName>
    <definedName name="_xlpm.orgID_row" hidden="1" xlm="1">#NAME?</definedName>
    <definedName name="_xlpm.orgIDs" hidden="1" xlm="1">#NAME?</definedName>
    <definedName name="_xlpm.orgIn" hidden="1" xlm="1">#NAME?</definedName>
    <definedName name="_xlpm.orgInf" hidden="1" xlm="1">#NAME?</definedName>
    <definedName name="_xlpm.orgInfo" hidden="1" xlm="1">#NAME?</definedName>
    <definedName name="_xlpm.orgInfo_" hidden="1" xlm="1">#NAME?</definedName>
    <definedName name="_xlpm.OrgInfo_h" hidden="1" xlm="1">#NAME?</definedName>
    <definedName name="_xlpm.OrgInfo_he" hidden="1" xlm="1">#NAME?</definedName>
    <definedName name="_xlpm.OrgInfo_hea" hidden="1" xlm="1">#NAME?</definedName>
    <definedName name="_xlpm.OrgInfo_head" hidden="1" xlm="1">#NAME?</definedName>
    <definedName name="_xlpm.OrgInfo_heade" hidden="1" xlm="1">#NAME?</definedName>
    <definedName name="_xlpm.OrgInfo_header" hidden="1" xlm="1">#NAME?</definedName>
    <definedName name="_xlpm.OrgInfo_headers" hidden="1" xlm="1">#NAME?</definedName>
    <definedName name="_xlpm.orgInfo_t" hidden="1" xlm="1">#NAME?</definedName>
    <definedName name="_xlpm.orgInfo_ta" hidden="1" xlm="1">#NAME?</definedName>
    <definedName name="_xlpm.orgInfo_tab" hidden="1" xlm="1">#NAME?</definedName>
    <definedName name="_xlpm.orgInfo_tabl" hidden="1" xlm="1">#NAME?</definedName>
    <definedName name="_xlpm.orgInfo_table" hidden="1" xlm="1">#NAME?</definedName>
    <definedName name="_xlpm.orgN_col" hidden="1" xlm="1">#NAME?</definedName>
    <definedName name="_xlpm.orgN_colNo" hidden="1" xlm="1">#NAME?</definedName>
    <definedName name="_xlpm.orgNa_col" hidden="1" xlm="1">#NAME?</definedName>
    <definedName name="_xlpm.orgNa_colNo" hidden="1" xlm="1">#NAME?</definedName>
    <definedName name="_xlpm.orgNam_col" hidden="1" xlm="1">#NAME?</definedName>
    <definedName name="_xlpm.orgNam_colNo" hidden="1" xlm="1">#NAME?</definedName>
    <definedName name="_xlpm.orgName" hidden="1" xlm="1">#NAME?</definedName>
    <definedName name="_xlpm.orgName_col" hidden="1" xlm="1">#NAME?</definedName>
    <definedName name="_xlpm.orgName_colNo" hidden="1" xlm="1">#NAME?</definedName>
    <definedName name="_xlpm.orgRow" hidden="1" xlm="1">#NAME?</definedName>
    <definedName name="_xlpm.orgT" hidden="1" xlm="1">#NAME?</definedName>
    <definedName name="_xlpm.orgT_colNo" hidden="1" xlm="1">#NAME?</definedName>
    <definedName name="_xlpm.orgTarget_row" hidden="1" xlm="1">#NAME?</definedName>
    <definedName name="_xlpm.orgTy" hidden="1" xlm="1">#NAME?</definedName>
    <definedName name="_xlpm.orgTy_colNo" hidden="1" xlm="1">#NAME?</definedName>
    <definedName name="_xlpm.orgTyp" hidden="1" xlm="1">#NAME?</definedName>
    <definedName name="_xlpm.orgTyp_colNo" hidden="1" xlm="1">#NAME?</definedName>
    <definedName name="_xlpm.orgType" hidden="1" xlm="1">#NAME?</definedName>
    <definedName name="_xlpm.orgType_colNo" hidden="1" xlm="1">#NAME?</definedName>
    <definedName name="_xlpm.ot_tf" hidden="1" xlm="1">#NAME?</definedName>
    <definedName name="_xlpm.oth_tf" hidden="1" xlm="1">#NAME?</definedName>
    <definedName name="_xlpm.othe_tf" hidden="1" xlm="1">#NAME?</definedName>
    <definedName name="_xlpm.other_tf" hidden="1" xlm="1">#NAME?</definedName>
    <definedName name="_xlpm.p_tf" hidden="1" xlm="1">#NAME?</definedName>
    <definedName name="_xlpm.part_blank_msg" hidden="1" xlm="1">#NAME?</definedName>
    <definedName name="_xlpm.perf_msg" hidden="1" xlm="1">#NAME?</definedName>
    <definedName name="_xlpm.perfect" hidden="1" xlm="1">#NAME?</definedName>
    <definedName name="_xlpm.pr_tf" hidden="1" xlm="1">#NAME?</definedName>
    <definedName name="_xlpm.pro_tf" hidden="1" xlm="1">#NAME?</definedName>
    <definedName name="_xlpm.prof_tf" hidden="1" xlm="1">#NAME?</definedName>
    <definedName name="_xlpm.profi_tf" hidden="1" xlm="1">#NAME?</definedName>
    <definedName name="_xlpm.profit__tf" hidden="1" xlm="1">#NAME?</definedName>
    <definedName name="_xlpm.profit_s_tf" hidden="1" xlm="1">#NAME?</definedName>
    <definedName name="_xlpm.profit_tf" hidden="1" xlm="1">#NAME?</definedName>
    <definedName name="_xlpm.profitS_tf" hidden="1" xlm="1">#NAME?</definedName>
    <definedName name="_xlpm.profitSh_tf" hidden="1" xlm="1">#NAME?</definedName>
    <definedName name="_xlpm.profitSha_tf" hidden="1" xlm="1">#NAME?</definedName>
    <definedName name="_xlpm.profitShar_tf" hidden="1" xlm="1">#NAME?</definedName>
    <definedName name="_xlpm.profitShare_tf" hidden="1" xlm="1">#NAME?</definedName>
    <definedName name="_xlpm.profitShr_tf" hidden="1" xlm="1">#NAME?</definedName>
    <definedName name="_xlpm.r" hidden="1" xlm="1">#NAME?</definedName>
    <definedName name="_xlpm.R_array" hidden="1" xlm="1">#NAME?</definedName>
    <definedName name="_xlpm.RE_array" hidden="1" xlm="1">#NAME?</definedName>
    <definedName name="_xlpm.ready" hidden="1" xlm="1">#NAME?</definedName>
    <definedName name="_xlpm.realtFees_tf" hidden="1" xlm="1">#NAME?</definedName>
    <definedName name="_xlpm.REI__array" hidden="1" xlm="1">#NAME?</definedName>
    <definedName name="_xlpm.REI_array" hidden="1" xlm="1">#NAME?</definedName>
    <definedName name="_xlpm.REI_i_array" hidden="1" xlm="1">#NAME?</definedName>
    <definedName name="_xlpm.REI_in_array" hidden="1" xlm="1">#NAME?</definedName>
    <definedName name="_xlpm.REI_inf_array" hidden="1" xlm="1">#NAME?</definedName>
    <definedName name="_xlpm.REI_info_array" hidden="1" xlm="1">#NAME?</definedName>
    <definedName name="_xlpm.REI_info_table" hidden="1" xlm="1">#NAME?</definedName>
    <definedName name="_xlpm.REIInfo_headers" hidden="1" xlm="1">#NAME?</definedName>
    <definedName name="_xlpm.REIInfo_table" hidden="1" xlm="1">#NAME?</definedName>
    <definedName name="_xlpm.REInfo_headers" hidden="1" xlm="1">#NAME?</definedName>
    <definedName name="_xlpm.REInfo_table" hidden="1" xlm="1">#NAME?</definedName>
    <definedName name="_xlpm.REOIInfo_table" hidden="1" xlm="1">#NAME?</definedName>
    <definedName name="_xlpm.REOInfo_table" hidden="1" xlm="1">#NAME?</definedName>
    <definedName name="_xlpm.return_row" hidden="1" xlm="1">#NAME?</definedName>
    <definedName name="_xlpm.RInfo_headers" hidden="1" xlm="1">#NAME?</definedName>
    <definedName name="_xlpm.RInfo_table" hidden="1" xlm="1">#NAME?</definedName>
    <definedName name="_xlpm.rltnshp_yn_filter" hidden="1" xlm="1">#NAME?</definedName>
    <definedName name="_xlpm.ro" hidden="1" xlm="1">#NAME?</definedName>
    <definedName name="_xlpm.row" hidden="1" xlm="1">#NAME?</definedName>
    <definedName name="_xlpm.row_no" hidden="1" xlm="1">#NAME?</definedName>
    <definedName name="_xlpm.S" hidden="1" xlm="1">#NAME?</definedName>
    <definedName name="_xlpm.s_tf" hidden="1" xlm="1">#NAME?</definedName>
    <definedName name="_xlpm.SA" hidden="1" xlm="1">#NAME?</definedName>
    <definedName name="_xlpm.sa_tf" hidden="1" xlm="1">#NAME?</definedName>
    <definedName name="_xlpm.sal_tf" hidden="1" xlm="1">#NAME?</definedName>
    <definedName name="_xlpm.sale__tf" hidden="1" xlm="1">#NAME?</definedName>
    <definedName name="_xlpm.sale_tf" hidden="1" xlm="1">#NAME?</definedName>
    <definedName name="_xlpm.saleL_tf" hidden="1" xlm="1">#NAME?</definedName>
    <definedName name="_xlpm.saleLe_tf" hidden="1" xlm="1">#NAME?</definedName>
    <definedName name="_xlpm.saleLea_tf" hidden="1" xlm="1">#NAME?</definedName>
    <definedName name="_xlpm.saleLeas_tf" hidden="1" xlm="1">#NAME?</definedName>
    <definedName name="_xlpm.saleLease_tf" hidden="1" xlm="1">#NAME?</definedName>
    <definedName name="_xlpm.saleLs_tf" hidden="1" xlm="1">#NAME?</definedName>
    <definedName name="_xlpm.saleLsb_tf" hidden="1" xlm="1">#NAME?</definedName>
    <definedName name="_xlpm.saleLsbc_tf" hidden="1" xlm="1">#NAME?</definedName>
    <definedName name="_xlpm.saleLsbck_tf" hidden="1" xlm="1">#NAME?</definedName>
    <definedName name="_xlpm.SE" hidden="1" xlm="1">#NAME?</definedName>
    <definedName name="_xlpm.SEI" hidden="1" xlm="1">#NAME?</definedName>
    <definedName name="_xlpm.SEIInfo_headers" hidden="1" xlm="1">#NAME?</definedName>
    <definedName name="_xlpm.SEIInfo_table" hidden="1" xlm="1">#NAME?</definedName>
    <definedName name="_xlpm.SEInfo_headers" hidden="1" xlm="1">#NAME?</definedName>
    <definedName name="_xlpm.SInfo_headers" hidden="1" xlm="1">#NAME?</definedName>
    <definedName name="_xlpm.st" hidden="1" xlm="1">#NAME?</definedName>
    <definedName name="_xlpm.st_mo" hidden="1" xlm="1">#NAME?</definedName>
    <definedName name="_xlpm.st_yr" hidden="1" xlm="1">#NAME?</definedName>
    <definedName name="_xlpm.sta" hidden="1" xlm="1">#NAME?</definedName>
    <definedName name="_xlpm.star" hidden="1" xlm="1">#NAME?</definedName>
    <definedName name="_xlpm.start" hidden="1" xlm="1">#NAME?</definedName>
    <definedName name="_xlpm.start_" hidden="1" xlm="1">#NAME?</definedName>
    <definedName name="_xlpm.start_c" hidden="1" xlm="1">#NAME?</definedName>
    <definedName name="_xlpm.start_ce" hidden="1" xlm="1">#NAME?</definedName>
    <definedName name="_xlpm.start_cel" hidden="1" xlm="1">#NAME?</definedName>
    <definedName name="_xlpm.start_cell" hidden="1" xlm="1">#NAME?</definedName>
    <definedName name="_xlpm.start_co" hidden="1" xlm="1">#NAME?</definedName>
    <definedName name="_xlpm.start_col" hidden="1" xlm="1">#NAME?</definedName>
    <definedName name="_xlpm.start_row" hidden="1" xlm="1">#NAME?</definedName>
    <definedName name="_xlpm.status_col" hidden="1" xlm="1">#NAME?</definedName>
    <definedName name="_xlpm.statusCol" hidden="1" xlm="1">#NAME?</definedName>
    <definedName name="_xlpm.statusCol_address" hidden="1" xlm="1">#NAME?</definedName>
    <definedName name="_xlpm.step" hidden="1" xlm="1">#NAME?</definedName>
    <definedName name="_xlpm.step1" hidden="1" xlm="1">#NAME?</definedName>
    <definedName name="_xlpm.step2" hidden="1" xlm="1">#NAME?</definedName>
    <definedName name="_xlpm.step3" hidden="1" xlm="1">#NAME?</definedName>
    <definedName name="_xlpm.step32" hidden="1" xlm="1">#NAME?</definedName>
    <definedName name="_xlpm.step4" hidden="1" xlm="1">#NAME?</definedName>
    <definedName name="_xlpm.step5" hidden="1" xlm="1">#NAME?</definedName>
    <definedName name="_xlpm.step6" hidden="1" xlm="1">#NAME?</definedName>
    <definedName name="_xlpm.step7" hidden="1" xlm="1">#NAME?</definedName>
    <definedName name="_xlpm.systemID_row" hidden="1" xlm="1">#NAME?</definedName>
    <definedName name="_xlpm.t" hidden="1" xlm="1">#NAME?</definedName>
    <definedName name="_xlpm.t_cnt" hidden="1" xlm="1">#NAME?</definedName>
    <definedName name="_xlpm.T1_notPerf" hidden="1" xlm="1">#NAME?</definedName>
    <definedName name="_xlpm.T1_perf" hidden="1" xlm="1">#NAME?</definedName>
    <definedName name="_xlpm.T1chk_noT2" hidden="1" xlm="1">#NAME?</definedName>
    <definedName name="_xlpm.T1chk_noT2_msg" hidden="1" xlm="1">#NAME?</definedName>
    <definedName name="_xlpm.T1chk_noT2reports" hidden="1" xlm="1">#NAME?</definedName>
    <definedName name="_xlpm.T1chk_oT2_msg" hidden="1" xlm="1">#NAME?</definedName>
    <definedName name="_xlpm.T1chk_T2_msg" hidden="1" xlm="1">#NAME?</definedName>
    <definedName name="_xlpm.T1chk_yT2_msg" hidden="1" xlm="1">#NAME?</definedName>
    <definedName name="_xlpm.T1Nchk_noT2reports" hidden="1" xlm="1">#NAME?</definedName>
    <definedName name="_xlpm.T1NOchk_noT2reports" hidden="1" xlm="1">#NAME?</definedName>
    <definedName name="_xlpm.T1NOchk_nT2reports" hidden="1" xlm="1">#NAME?</definedName>
    <definedName name="_xlpm.T1NOchk_T2reports" hidden="1" xlm="1">#NAME?</definedName>
    <definedName name="_xlpm.T1NOchk_YEST2reports" hidden="1" xlm="1">#NAME?</definedName>
    <definedName name="_xlpm.T1NOchk_YET2reports" hidden="1" xlm="1">#NAME?</definedName>
    <definedName name="_xlpm.T1NOchk_YT2reports" hidden="1" xlm="1">#NAME?</definedName>
    <definedName name="_xlpm.T1yes_n_T2Blank" hidden="1" xlm="1">#NAME?</definedName>
    <definedName name="_xlpm.T2_perf" hidden="1" xlm="1">#NAME?</definedName>
    <definedName name="_xlpm.T3_perf" hidden="1" xlm="1">#NAME?</definedName>
    <definedName name="_xlpm.ta" hidden="1" xlm="1">#NAME?</definedName>
    <definedName name="_xlpm.tab" hidden="1" xlm="1">#NAME?</definedName>
    <definedName name="_xlpm.tab1_" hidden="1" xlm="1">#NAME?</definedName>
    <definedName name="_xlpm.tab1_n" hidden="1" xlm="1">#NAME?</definedName>
    <definedName name="_xlpm.tab1_no" hidden="1" xlm="1">#NAME?</definedName>
    <definedName name="_xlpm.tab1_not" hidden="1" xlm="1">#NAME?</definedName>
    <definedName name="_xlpm.tab1_notP" hidden="1" xlm="1">#NAME?</definedName>
    <definedName name="_xlpm.tab1_notPe" hidden="1" xlm="1">#NAME?</definedName>
    <definedName name="_xlpm.tab1_notPer" hidden="1" xlm="1">#NAME?</definedName>
    <definedName name="_xlpm.tab1_notPerf" hidden="1" xlm="1">#NAME?</definedName>
    <definedName name="_xlpm.tab1_notPerf_" hidden="1" xlm="1">#NAME?</definedName>
    <definedName name="_xlpm.tab1_notPerf_m" hidden="1" xlm="1">#NAME?</definedName>
    <definedName name="_xlpm.tab1_notPerf_ms" hidden="1" xlm="1">#NAME?</definedName>
    <definedName name="_xlpm.tab1_notPerf_msg" hidden="1" xlm="1">#NAME?</definedName>
    <definedName name="_xlpm.tab1_p" hidden="1" xlm="1">#NAME?</definedName>
    <definedName name="_xlpm.tab1_pe" hidden="1" xlm="1">#NAME?</definedName>
    <definedName name="_xlpm.tab1_per" hidden="1" xlm="1">#NAME?</definedName>
    <definedName name="_xlpm.tab1_perf" hidden="1" xlm="1">#NAME?</definedName>
    <definedName name="_xlpm.Table1_data" hidden="1" xlm="1">#NAME?</definedName>
    <definedName name="_xlpm.TARGET" hidden="1" xlm="1">#NAME?</definedName>
    <definedName name="_xlpm.TARGET_" hidden="1" xlm="1">#NAME?</definedName>
    <definedName name="_xlpm.TARGET_I" hidden="1" xlm="1">#NAME?</definedName>
    <definedName name="_xlpm.TARGET_ID" hidden="1" xlm="1">#NAME?</definedName>
    <definedName name="_xlpm.TARGET_n" hidden="1" xlm="1">#NAME?</definedName>
    <definedName name="_xlpm.TARGET_na" hidden="1" xlm="1">#NAME?</definedName>
    <definedName name="_xlpm.TARGET_nam" hidden="1" xlm="1">#NAME?</definedName>
    <definedName name="_xlpm.TARGET_name" hidden="1" xlm="1">#NAME?</definedName>
    <definedName name="_xlpm.target_row" hidden="1" xlm="1">#NAME?</definedName>
    <definedName name="_xlpm.targetA_row" hidden="1" xlm="1">#NAME?</definedName>
    <definedName name="_xlpm.targetAE" hidden="1" xlm="1">#NAME?</definedName>
    <definedName name="_xlpm.targetAE_row" hidden="1" xlm="1">#NAME?</definedName>
    <definedName name="_xlpm.targetHHS_entList" hidden="1" xlm="1">#NAME?</definedName>
    <definedName name="_xlpm.targetOrg" hidden="1" xlm="1">#NAME?</definedName>
    <definedName name="_xlpm.targetOrg_row" hidden="1" xlm="1">#NAME?</definedName>
    <definedName name="_xlpm.targetR" hidden="1" xlm="1">#NAME?</definedName>
    <definedName name="_xlpm.targetRo" hidden="1" xlm="1">#NAME?</definedName>
    <definedName name="_xlpm.targetRow" hidden="1" xlm="1">#NAME?</definedName>
    <definedName name="_xlpm.to_cnt" hidden="1" xlm="1">#NAME?</definedName>
    <definedName name="_xlpm.today_mo" hidden="1" xlm="1">#NAME?</definedName>
    <definedName name="_xlpm.today_yr" hidden="1" xlm="1">#NAME?</definedName>
    <definedName name="_xlpm.tot_chks" hidden="1" xlm="1">#NAME?</definedName>
    <definedName name="_xlpm.tot_cks" hidden="1" xlm="1">#NAME?</definedName>
    <definedName name="_xlpm.tot_ckst" hidden="1" xlm="1">#NAME?</definedName>
    <definedName name="_xlpm.tot_ckt" hidden="1" xlm="1">#NAME?</definedName>
    <definedName name="_xlpm.tot_clst" hidden="1" xlm="1">#NAME?</definedName>
    <definedName name="_xlpm.tot_clt" hidden="1" xlm="1">#NAME?</definedName>
    <definedName name="_xlpm.tot_cnt" hidden="1" xlm="1">#NAME?</definedName>
    <definedName name="_xlpm.tot_count" hidden="1" xlm="1">#NAME?</definedName>
    <definedName name="_xlpm.tot_ct" hidden="1" xlm="1">#NAME?</definedName>
    <definedName name="_xlpm.tot_range" hidden="1" xlm="1">#NAME?</definedName>
    <definedName name="_xlpm.totcnt" hidden="1" xlm="1">#NAME?</definedName>
    <definedName name="_xlpm.totHCE_count" hidden="1" xlm="1">#NAME?</definedName>
    <definedName name="_xlpm.totHCE_count_" hidden="1" xlm="1">#NAME?</definedName>
    <definedName name="_xlpm.totHCE_count_i" hidden="1" xlm="1">#NAME?</definedName>
    <definedName name="_xlpm.totHCE_count_in" hidden="1" xlm="1">#NAME?</definedName>
    <definedName name="_xlpm.totHCE_count_inc" hidden="1" xlm="1">#NAME?</definedName>
    <definedName name="_xlpm.totHCE_count_incl" hidden="1" xlm="1">#NAME?</definedName>
    <definedName name="_xlpm.totHCE_count_inclH" hidden="1" xlm="1">#NAME?</definedName>
    <definedName name="_xlpm.totHCE_count_inclHH" hidden="1" xlm="1">#NAME?</definedName>
    <definedName name="_xlpm.totHCE_count_inclHHS" hidden="1" xlm="1">#NAME?</definedName>
    <definedName name="_xlpm.totHCE_count_inclS" hidden="1" xlm="1">#NAME?</definedName>
    <definedName name="_xlpm.totHCE_count_inclSy" hidden="1" xlm="1">#NAME?</definedName>
    <definedName name="_xlpm.totHCE_count_inclSys" hidden="1" xlm="1">#NAME?</definedName>
    <definedName name="_xlpm.ty" hidden="1" xlm="1">#NAME?</definedName>
    <definedName name="_xlpm.typ" hidden="1" xlm="1">#NAME?</definedName>
    <definedName name="_xlpm.type" hidden="1" xlm="1">#NAME?</definedName>
    <definedName name="_xlpm.type_col" hidden="1" xlm="1">#NAME?</definedName>
    <definedName name="_xlpm.val" hidden="1" xlm="1">#NAME?</definedName>
    <definedName name="_xlpm.val_01" hidden="1" xlm="1">#NAME?</definedName>
    <definedName name="_xlpm.w" hidden="1" xlm="1">#NAME?</definedName>
    <definedName name="_xlpm.w_system" hidden="1" xlm="1">#NAME?</definedName>
    <definedName name="_xlpm.wait" hidden="1" xlm="1">#NAME?</definedName>
    <definedName name="_xlpm.wm" hidden="1" xlm="1">#NAME?</definedName>
    <definedName name="_xlpm.wmp" hidden="1" xlm="1">#NAME?</definedName>
    <definedName name="_xlpm.wmpr" hidden="1" xlm="1">#NAME?</definedName>
    <definedName name="_xlpm.wmpry" hidden="1" xlm="1">#NAME?</definedName>
    <definedName name="_xlpm.wO_system" hidden="1" xlm="1">#NAME?</definedName>
    <definedName name="_xlpm.y" hidden="1" xlm="1">#NAME?</definedName>
    <definedName name="_xlpm.y_cnt" hidden="1" xlm="1">#NAME?</definedName>
    <definedName name="_xlpm.y_col" hidden="1" xlm="1">#NAME?</definedName>
    <definedName name="_xlpm.y_count" hidden="1" xlm="1">#NAME?</definedName>
    <definedName name="_xlpm.y_msg" hidden="1" xlm="1">#NAME?</definedName>
    <definedName name="_xlpm.y_range" hidden="1" xlm="1">#NAME?</definedName>
    <definedName name="_xlpm.yr_diff" hidden="1" xlm="1">#NAME?</definedName>
    <definedName name="_xlpm.yrs_duration" hidden="1" xlm="1">#NAME?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9" i="26" l="1" a="1"/>
  <c r="E242" i="23"/>
  <c r="E243" i="23"/>
  <c r="E244" i="23"/>
  <c r="E245" i="23"/>
  <c r="E246" i="23"/>
  <c r="E247" i="23"/>
  <c r="E248" i="23"/>
  <c r="E249" i="23"/>
  <c r="E250" i="23"/>
  <c r="E251" i="23"/>
  <c r="E252" i="23"/>
  <c r="E253" i="23"/>
  <c r="E254" i="23"/>
  <c r="E255" i="23"/>
  <c r="E256" i="23"/>
  <c r="E257" i="23"/>
  <c r="E258" i="23"/>
  <c r="E259" i="23"/>
  <c r="E260" i="23"/>
  <c r="E261" i="23"/>
  <c r="E262" i="23"/>
  <c r="E263" i="23"/>
  <c r="E264" i="23"/>
  <c r="E265" i="23"/>
  <c r="E266" i="23"/>
  <c r="E267" i="23"/>
  <c r="E268" i="23"/>
  <c r="E269" i="23"/>
  <c r="E270" i="23"/>
  <c r="E271" i="23"/>
  <c r="E272" i="23"/>
  <c r="E273" i="23"/>
  <c r="E274" i="23"/>
  <c r="E275" i="23"/>
  <c r="E276" i="23"/>
  <c r="E277" i="23"/>
  <c r="E278" i="23"/>
  <c r="E279" i="23"/>
  <c r="E280" i="23"/>
  <c r="E281" i="23"/>
  <c r="E282" i="23"/>
  <c r="E283" i="23"/>
  <c r="E284" i="23"/>
  <c r="E285" i="23"/>
  <c r="E286" i="23"/>
  <c r="E287" i="23"/>
  <c r="E288" i="23"/>
  <c r="E289" i="23"/>
  <c r="E290" i="23"/>
  <c r="E291" i="23"/>
  <c r="E292" i="23"/>
  <c r="E293" i="23"/>
  <c r="E294" i="23"/>
  <c r="E295" i="23"/>
  <c r="E296" i="23"/>
  <c r="E297" i="23"/>
  <c r="E298" i="23"/>
  <c r="E299" i="23"/>
  <c r="E300" i="23"/>
  <c r="E301" i="23"/>
  <c r="E302" i="23"/>
  <c r="E303" i="23"/>
  <c r="E304" i="23"/>
  <c r="E305" i="23"/>
  <c r="E306" i="23"/>
  <c r="E307" i="23"/>
  <c r="E308" i="23"/>
  <c r="E309" i="23"/>
  <c r="E310" i="23"/>
  <c r="E311" i="23"/>
  <c r="E312" i="23"/>
  <c r="E313" i="23"/>
  <c r="E314" i="23"/>
  <c r="E315" i="23"/>
  <c r="E316" i="23"/>
  <c r="E317" i="23"/>
  <c r="E318" i="23"/>
  <c r="E319" i="23"/>
  <c r="E320" i="23"/>
  <c r="E321" i="23"/>
  <c r="E322" i="23"/>
  <c r="E323" i="23"/>
  <c r="E324" i="23"/>
  <c r="E325" i="23"/>
  <c r="E326" i="23"/>
  <c r="E327" i="23"/>
  <c r="E328" i="23"/>
  <c r="E329" i="23"/>
  <c r="E330" i="23"/>
  <c r="E331" i="23"/>
  <c r="E332" i="23"/>
  <c r="E333" i="23"/>
  <c r="E334" i="23"/>
  <c r="E335" i="23"/>
  <c r="E336" i="23"/>
  <c r="E337" i="23"/>
  <c r="E338" i="23"/>
  <c r="E339" i="23"/>
  <c r="E340" i="23"/>
  <c r="E341" i="23"/>
  <c r="E342" i="23"/>
  <c r="E343" i="23"/>
  <c r="E344" i="23"/>
  <c r="E345" i="23"/>
  <c r="E346" i="23"/>
  <c r="E347" i="23"/>
  <c r="E348" i="23"/>
  <c r="E349" i="23"/>
  <c r="E350" i="23"/>
  <c r="E351" i="23"/>
  <c r="E352" i="23"/>
  <c r="E353" i="23"/>
  <c r="E354" i="23"/>
  <c r="E355" i="23"/>
  <c r="E356" i="23"/>
  <c r="E357" i="23"/>
  <c r="E358" i="23"/>
  <c r="E359" i="23"/>
  <c r="E360" i="23"/>
  <c r="E361" i="23"/>
  <c r="E362" i="23"/>
  <c r="E363" i="23"/>
  <c r="E364" i="23"/>
  <c r="E365" i="23"/>
  <c r="E366" i="23"/>
  <c r="E367" i="23"/>
  <c r="E368" i="23"/>
  <c r="E369" i="23"/>
  <c r="E370" i="23"/>
  <c r="E371" i="23"/>
  <c r="E372" i="23"/>
  <c r="E373" i="23"/>
  <c r="E374" i="23"/>
  <c r="E375" i="23"/>
  <c r="E376" i="23"/>
  <c r="E377" i="23"/>
  <c r="E378" i="23"/>
  <c r="E379" i="23"/>
  <c r="E380" i="23"/>
  <c r="E381" i="23"/>
  <c r="E382" i="23"/>
  <c r="E383" i="23"/>
  <c r="E384" i="23"/>
  <c r="E385" i="23"/>
  <c r="E386" i="23"/>
  <c r="E387" i="23"/>
  <c r="E388" i="23"/>
  <c r="E389" i="23"/>
  <c r="E390" i="23"/>
  <c r="E391" i="23"/>
  <c r="E392" i="23"/>
  <c r="E393" i="23"/>
  <c r="E394" i="23"/>
  <c r="E395" i="23"/>
  <c r="E396" i="23"/>
  <c r="E397" i="23"/>
  <c r="E398" i="23"/>
  <c r="E399" i="23"/>
  <c r="E400" i="23"/>
  <c r="E401" i="23"/>
  <c r="E402" i="23"/>
  <c r="E403" i="23"/>
  <c r="E404" i="23"/>
  <c r="E405" i="23"/>
  <c r="E406" i="23"/>
  <c r="E407" i="23"/>
  <c r="E408" i="23"/>
  <c r="E409" i="23"/>
  <c r="E410" i="23"/>
  <c r="E411" i="23"/>
  <c r="E412" i="23"/>
  <c r="E413" i="23"/>
  <c r="E414" i="23"/>
  <c r="E415" i="23"/>
  <c r="E416" i="23"/>
  <c r="E417" i="23"/>
  <c r="E418" i="23"/>
  <c r="E419" i="23"/>
  <c r="E420" i="23"/>
  <c r="E421" i="23"/>
  <c r="E422" i="23"/>
  <c r="E423" i="23"/>
  <c r="E424" i="23"/>
  <c r="E425" i="23"/>
  <c r="E426" i="23"/>
  <c r="E427" i="23"/>
  <c r="E428" i="23"/>
  <c r="E429" i="23"/>
  <c r="E430" i="23"/>
  <c r="E431" i="23"/>
  <c r="E432" i="23"/>
  <c r="E433" i="23"/>
  <c r="E434" i="23"/>
  <c r="E435" i="23"/>
  <c r="E436" i="23"/>
  <c r="E437" i="23"/>
  <c r="E438" i="23"/>
  <c r="E439" i="23"/>
  <c r="E440" i="23"/>
  <c r="E441" i="23"/>
  <c r="E442" i="23"/>
  <c r="E443" i="23"/>
  <c r="E444" i="23"/>
  <c r="E445" i="23"/>
  <c r="E446" i="23"/>
  <c r="E447" i="23"/>
  <c r="E448" i="23"/>
  <c r="E449" i="23"/>
  <c r="E450" i="23"/>
  <c r="E451" i="23"/>
  <c r="E452" i="23"/>
  <c r="E453" i="23"/>
  <c r="E454" i="23"/>
  <c r="E455" i="23"/>
  <c r="E456" i="23"/>
  <c r="E457" i="23"/>
  <c r="E458" i="23"/>
  <c r="E459" i="23"/>
  <c r="E460" i="23"/>
  <c r="E461" i="23"/>
  <c r="E462" i="23"/>
  <c r="E463" i="23"/>
  <c r="E464" i="23"/>
  <c r="E465" i="23"/>
  <c r="E466" i="23"/>
  <c r="E467" i="23"/>
  <c r="E468" i="23"/>
  <c r="E469" i="23"/>
  <c r="E470" i="23"/>
  <c r="E471" i="23"/>
  <c r="E472" i="23"/>
  <c r="E473" i="23"/>
  <c r="E474" i="23"/>
  <c r="E475" i="23"/>
  <c r="E476" i="23"/>
  <c r="E477" i="23"/>
  <c r="E478" i="23"/>
  <c r="E479" i="23"/>
  <c r="E480" i="23"/>
  <c r="E481" i="23"/>
  <c r="G54" i="23"/>
  <c r="G55" i="23"/>
  <c r="G56" i="23"/>
  <c r="G57" i="23"/>
  <c r="G58" i="23"/>
  <c r="G59" i="23"/>
  <c r="G60" i="23"/>
  <c r="G61" i="23"/>
  <c r="G62" i="23"/>
  <c r="G63" i="23"/>
  <c r="G64" i="23"/>
  <c r="G65" i="23"/>
  <c r="G66" i="23"/>
  <c r="G67" i="23"/>
  <c r="G68" i="23"/>
  <c r="G69" i="23"/>
  <c r="G70" i="23"/>
  <c r="D230" i="23"/>
  <c r="E230" i="23"/>
  <c r="F179" i="23"/>
  <c r="G179" i="23"/>
  <c r="F180" i="23"/>
  <c r="G180" i="23"/>
  <c r="F181" i="23"/>
  <c r="G181" i="23"/>
  <c r="F182" i="23"/>
  <c r="G182" i="23"/>
  <c r="F183" i="23"/>
  <c r="G183" i="23"/>
  <c r="F184" i="23"/>
  <c r="G184" i="23"/>
  <c r="F185" i="23"/>
  <c r="G185" i="23"/>
  <c r="F186" i="23"/>
  <c r="G186" i="23"/>
  <c r="F187" i="23"/>
  <c r="G187" i="23"/>
  <c r="F188" i="23"/>
  <c r="G188" i="23"/>
  <c r="F189" i="23"/>
  <c r="G189" i="23"/>
  <c r="F190" i="23"/>
  <c r="G190" i="23"/>
  <c r="F191" i="23"/>
  <c r="G191" i="23"/>
  <c r="F192" i="23"/>
  <c r="G192" i="23"/>
  <c r="F193" i="23"/>
  <c r="G193" i="23"/>
  <c r="F194" i="23"/>
  <c r="G194" i="23"/>
  <c r="F195" i="23"/>
  <c r="G195" i="23"/>
  <c r="F196" i="23"/>
  <c r="G196" i="23"/>
  <c r="F197" i="23"/>
  <c r="G197" i="23"/>
  <c r="F198" i="23"/>
  <c r="G198" i="23"/>
  <c r="F199" i="23"/>
  <c r="G199" i="23"/>
  <c r="F200" i="23"/>
  <c r="G200" i="23"/>
  <c r="F134" i="23"/>
  <c r="G134" i="23"/>
  <c r="F135" i="23"/>
  <c r="G135" i="23"/>
  <c r="F136" i="23"/>
  <c r="G136" i="23"/>
  <c r="F137" i="23"/>
  <c r="G137" i="23"/>
  <c r="F138" i="23"/>
  <c r="G138" i="23"/>
  <c r="F139" i="23"/>
  <c r="G139" i="23"/>
  <c r="F140" i="23"/>
  <c r="G140" i="23"/>
  <c r="F141" i="23"/>
  <c r="G141" i="23"/>
  <c r="F142" i="23"/>
  <c r="G142" i="23"/>
  <c r="F143" i="23"/>
  <c r="G143" i="23"/>
  <c r="F144" i="23"/>
  <c r="G144" i="23"/>
  <c r="F145" i="23"/>
  <c r="G145" i="23"/>
  <c r="F146" i="23"/>
  <c r="G146" i="23"/>
  <c r="F147" i="23"/>
  <c r="G147" i="23"/>
  <c r="F148" i="23"/>
  <c r="G148" i="23"/>
  <c r="F149" i="23"/>
  <c r="G149" i="23"/>
  <c r="F150" i="23"/>
  <c r="G150" i="23"/>
  <c r="F151" i="23"/>
  <c r="G151" i="23"/>
  <c r="F152" i="23"/>
  <c r="G152" i="23"/>
  <c r="F153" i="23"/>
  <c r="G153" i="23"/>
  <c r="F154" i="23"/>
  <c r="G154" i="23"/>
  <c r="F155" i="23"/>
  <c r="G155" i="23"/>
  <c r="F156" i="23"/>
  <c r="G156" i="23"/>
  <c r="F157" i="23"/>
  <c r="G157" i="23"/>
  <c r="F158" i="23"/>
  <c r="G158" i="23"/>
  <c r="F159" i="23"/>
  <c r="G159" i="23"/>
  <c r="F160" i="23"/>
  <c r="G160" i="23"/>
  <c r="D244" i="23"/>
  <c r="D245" i="23"/>
  <c r="D246" i="23"/>
  <c r="D247" i="23"/>
  <c r="D248" i="23"/>
  <c r="D249" i="23"/>
  <c r="D250" i="23"/>
  <c r="D251" i="23"/>
  <c r="D252" i="23"/>
  <c r="D253" i="23"/>
  <c r="D254" i="23"/>
  <c r="D255" i="23"/>
  <c r="D256" i="23"/>
  <c r="D257" i="23"/>
  <c r="D258" i="23"/>
  <c r="D259" i="23"/>
  <c r="D260" i="23"/>
  <c r="D261" i="23"/>
  <c r="D262" i="23"/>
  <c r="D263" i="23"/>
  <c r="D264" i="23"/>
  <c r="D265" i="23"/>
  <c r="D266" i="23"/>
  <c r="D267" i="23"/>
  <c r="D268" i="23"/>
  <c r="D269" i="23"/>
  <c r="D270" i="23"/>
  <c r="D271" i="23"/>
  <c r="D272" i="23"/>
  <c r="D273" i="23"/>
  <c r="D274" i="23"/>
  <c r="D275" i="23"/>
  <c r="D276" i="23"/>
  <c r="D277" i="23"/>
  <c r="D278" i="23"/>
  <c r="D279" i="23"/>
  <c r="D280" i="23"/>
  <c r="D281" i="23"/>
  <c r="D282" i="23"/>
  <c r="D283" i="23"/>
  <c r="D284" i="23"/>
  <c r="D285" i="23"/>
  <c r="D286" i="23"/>
  <c r="D287" i="23"/>
  <c r="D288" i="23"/>
  <c r="D289" i="23"/>
  <c r="D290" i="23"/>
  <c r="D291" i="23"/>
  <c r="D292" i="23"/>
  <c r="D293" i="23"/>
  <c r="D294" i="23"/>
  <c r="D295" i="23"/>
  <c r="D296" i="23"/>
  <c r="D297" i="23"/>
  <c r="D298" i="23"/>
  <c r="D299" i="23"/>
  <c r="D300" i="23"/>
  <c r="D301" i="23"/>
  <c r="D302" i="23"/>
  <c r="D303" i="23"/>
  <c r="D304" i="23"/>
  <c r="D305" i="23"/>
  <c r="D306" i="23"/>
  <c r="D307" i="23"/>
  <c r="D308" i="23"/>
  <c r="D309" i="23"/>
  <c r="D310" i="23"/>
  <c r="D311" i="23"/>
  <c r="D312" i="23"/>
  <c r="D313" i="23"/>
  <c r="D314" i="23"/>
  <c r="D315" i="23"/>
  <c r="D316" i="23"/>
  <c r="D317" i="23"/>
  <c r="D318" i="23"/>
  <c r="D319" i="23"/>
  <c r="D320" i="23"/>
  <c r="D321" i="23"/>
  <c r="D322" i="23"/>
  <c r="D323" i="23"/>
  <c r="D324" i="23"/>
  <c r="D325" i="23"/>
  <c r="D326" i="23"/>
  <c r="D327" i="23"/>
  <c r="D328" i="23"/>
  <c r="D329" i="23"/>
  <c r="D330" i="23"/>
  <c r="D331" i="23"/>
  <c r="D332" i="23"/>
  <c r="D333" i="23"/>
  <c r="D334" i="23"/>
  <c r="D335" i="23"/>
  <c r="D336" i="23"/>
  <c r="D337" i="23"/>
  <c r="D338" i="23"/>
  <c r="D339" i="23"/>
  <c r="D340" i="23"/>
  <c r="D341" i="23"/>
  <c r="D342" i="23"/>
  <c r="D343" i="23"/>
  <c r="D344" i="23"/>
  <c r="D345" i="23"/>
  <c r="D346" i="23"/>
  <c r="D347" i="23"/>
  <c r="D348" i="23"/>
  <c r="D349" i="23"/>
  <c r="D350" i="23"/>
  <c r="D351" i="23"/>
  <c r="D352" i="23"/>
  <c r="D353" i="23"/>
  <c r="D354" i="23"/>
  <c r="D355" i="23"/>
  <c r="D356" i="23"/>
  <c r="D357" i="23"/>
  <c r="D358" i="23"/>
  <c r="D359" i="23"/>
  <c r="D360" i="23"/>
  <c r="D361" i="23"/>
  <c r="D362" i="23"/>
  <c r="D363" i="23"/>
  <c r="D364" i="23"/>
  <c r="D365" i="23"/>
  <c r="D366" i="23"/>
  <c r="D367" i="23"/>
  <c r="D368" i="23"/>
  <c r="D369" i="23"/>
  <c r="D370" i="23"/>
  <c r="D371" i="23"/>
  <c r="D372" i="23"/>
  <c r="D373" i="23"/>
  <c r="D374" i="23"/>
  <c r="D375" i="23"/>
  <c r="D376" i="23"/>
  <c r="D377" i="23"/>
  <c r="D378" i="23"/>
  <c r="D379" i="23"/>
  <c r="D380" i="23"/>
  <c r="D381" i="23"/>
  <c r="D382" i="23"/>
  <c r="D383" i="23"/>
  <c r="D384" i="23"/>
  <c r="D385" i="23"/>
  <c r="D386" i="23"/>
  <c r="D387" i="23"/>
  <c r="D388" i="23"/>
  <c r="D389" i="23"/>
  <c r="D390" i="23"/>
  <c r="D391" i="23"/>
  <c r="D392" i="23"/>
  <c r="D393" i="23"/>
  <c r="D394" i="23"/>
  <c r="D395" i="23"/>
  <c r="D396" i="23"/>
  <c r="D397" i="23"/>
  <c r="D398" i="23"/>
  <c r="D399" i="23"/>
  <c r="D400" i="23"/>
  <c r="D401" i="23"/>
  <c r="D402" i="23"/>
  <c r="D403" i="23"/>
  <c r="D404" i="23"/>
  <c r="D405" i="23"/>
  <c r="D406" i="23"/>
  <c r="D407" i="23"/>
  <c r="D408" i="23"/>
  <c r="D409" i="23"/>
  <c r="D410" i="23"/>
  <c r="D411" i="23"/>
  <c r="D412" i="23"/>
  <c r="D413" i="23"/>
  <c r="D414" i="23"/>
  <c r="D415" i="23"/>
  <c r="D416" i="23"/>
  <c r="D417" i="23"/>
  <c r="D418" i="23"/>
  <c r="D419" i="23"/>
  <c r="D420" i="23"/>
  <c r="D421" i="23"/>
  <c r="D422" i="23"/>
  <c r="D423" i="23"/>
  <c r="D424" i="23"/>
  <c r="D425" i="23"/>
  <c r="D426" i="23"/>
  <c r="D427" i="23"/>
  <c r="D428" i="23"/>
  <c r="D429" i="23"/>
  <c r="D430" i="23"/>
  <c r="D431" i="23"/>
  <c r="D432" i="23"/>
  <c r="D433" i="23"/>
  <c r="D434" i="23"/>
  <c r="D435" i="23"/>
  <c r="D436" i="23"/>
  <c r="D437" i="23"/>
  <c r="D438" i="23"/>
  <c r="D439" i="23"/>
  <c r="D440" i="23"/>
  <c r="D441" i="23"/>
  <c r="D442" i="23"/>
  <c r="D443" i="23"/>
  <c r="D444" i="23"/>
  <c r="D445" i="23"/>
  <c r="D446" i="23"/>
  <c r="D447" i="23"/>
  <c r="D448" i="23"/>
  <c r="D449" i="23"/>
  <c r="D450" i="23"/>
  <c r="D451" i="23"/>
  <c r="D452" i="23"/>
  <c r="D453" i="23"/>
  <c r="D454" i="23"/>
  <c r="D455" i="23"/>
  <c r="D456" i="23"/>
  <c r="D457" i="23"/>
  <c r="D458" i="23"/>
  <c r="D459" i="23"/>
  <c r="D460" i="23"/>
  <c r="D461" i="23"/>
  <c r="D462" i="23"/>
  <c r="D463" i="23"/>
  <c r="D464" i="23"/>
  <c r="D465" i="23"/>
  <c r="D466" i="23"/>
  <c r="D467" i="23"/>
  <c r="D468" i="23"/>
  <c r="D469" i="23"/>
  <c r="D470" i="23"/>
  <c r="D471" i="23"/>
  <c r="D472" i="23"/>
  <c r="D473" i="23"/>
  <c r="D474" i="23"/>
  <c r="D475" i="23"/>
  <c r="D476" i="23"/>
  <c r="D477" i="23"/>
  <c r="D478" i="23"/>
  <c r="D479" i="23"/>
  <c r="D480" i="23"/>
  <c r="D481" i="23"/>
  <c r="F174" i="23"/>
  <c r="G174" i="23"/>
  <c r="F175" i="23"/>
  <c r="G175" i="23"/>
  <c r="F176" i="23"/>
  <c r="G176" i="23"/>
  <c r="F177" i="23"/>
  <c r="G177" i="23"/>
  <c r="F178" i="23"/>
  <c r="G178" i="23"/>
  <c r="F85" i="23"/>
  <c r="G85" i="23"/>
  <c r="F86" i="23"/>
  <c r="G86" i="23"/>
  <c r="F87" i="23"/>
  <c r="G87" i="23"/>
  <c r="F88" i="23"/>
  <c r="G88" i="23"/>
  <c r="F89" i="23"/>
  <c r="G89" i="23"/>
  <c r="F90" i="23"/>
  <c r="G90" i="23"/>
  <c r="F91" i="23"/>
  <c r="G91" i="23"/>
  <c r="F92" i="23"/>
  <c r="G92" i="23"/>
  <c r="F93" i="23"/>
  <c r="G93" i="23"/>
  <c r="F94" i="23"/>
  <c r="G94" i="23"/>
  <c r="F95" i="23"/>
  <c r="G95" i="23"/>
  <c r="F96" i="23"/>
  <c r="G96" i="23"/>
  <c r="F97" i="23"/>
  <c r="G97" i="23"/>
  <c r="F98" i="23"/>
  <c r="G98" i="23"/>
  <c r="F99" i="23"/>
  <c r="G99" i="23"/>
  <c r="F100" i="23"/>
  <c r="G100" i="23"/>
  <c r="F101" i="23"/>
  <c r="G101" i="23"/>
  <c r="F102" i="23"/>
  <c r="G102" i="23"/>
  <c r="F103" i="23"/>
  <c r="G103" i="23"/>
  <c r="F104" i="23"/>
  <c r="G104" i="23"/>
  <c r="F105" i="23"/>
  <c r="G105" i="23"/>
  <c r="F106" i="23"/>
  <c r="G106" i="23"/>
  <c r="F107" i="23"/>
  <c r="G107" i="23"/>
  <c r="F108" i="23"/>
  <c r="G108" i="23"/>
  <c r="F109" i="23"/>
  <c r="G109" i="23"/>
  <c r="F110" i="23"/>
  <c r="G110" i="23"/>
  <c r="F111" i="23"/>
  <c r="G111" i="23"/>
  <c r="F112" i="23"/>
  <c r="G112" i="23"/>
  <c r="F113" i="23"/>
  <c r="G113" i="23"/>
  <c r="F114" i="23"/>
  <c r="G114" i="23"/>
  <c r="F115" i="23"/>
  <c r="G115" i="23"/>
  <c r="F116" i="23"/>
  <c r="G116" i="23"/>
  <c r="F117" i="23"/>
  <c r="G117" i="23"/>
  <c r="F118" i="23"/>
  <c r="G118" i="23"/>
  <c r="F119" i="23"/>
  <c r="G119" i="23"/>
  <c r="F120" i="23"/>
  <c r="G120" i="23"/>
  <c r="F121" i="23"/>
  <c r="G121" i="23"/>
  <c r="F122" i="23"/>
  <c r="G122" i="23"/>
  <c r="F123" i="23"/>
  <c r="G123" i="23"/>
  <c r="F124" i="23"/>
  <c r="G124" i="23"/>
  <c r="F125" i="23"/>
  <c r="G125" i="23"/>
  <c r="F126" i="23"/>
  <c r="G126" i="23"/>
  <c r="F127" i="23"/>
  <c r="G127" i="23"/>
  <c r="F128" i="23"/>
  <c r="G128" i="23"/>
  <c r="F129" i="23"/>
  <c r="G129" i="23"/>
  <c r="F130" i="23"/>
  <c r="G130" i="23"/>
  <c r="F131" i="23"/>
  <c r="G131" i="23"/>
  <c r="F132" i="23"/>
  <c r="G132" i="23"/>
  <c r="F133" i="23"/>
  <c r="G133" i="23"/>
  <c r="F54" i="23"/>
  <c r="F55" i="23"/>
  <c r="F56" i="23"/>
  <c r="F57" i="23"/>
  <c r="F58" i="23"/>
  <c r="F59" i="23"/>
  <c r="F60" i="23"/>
  <c r="F61" i="23"/>
  <c r="F62" i="23"/>
  <c r="F63" i="23"/>
  <c r="F64" i="23"/>
  <c r="F65" i="23"/>
  <c r="F66" i="23"/>
  <c r="F67" i="23"/>
  <c r="F68" i="23"/>
  <c r="F69" i="23"/>
  <c r="F70" i="23"/>
  <c r="E54" i="23"/>
  <c r="E55" i="23"/>
  <c r="E56" i="23"/>
  <c r="E57" i="23"/>
  <c r="E58" i="23"/>
  <c r="E59" i="23"/>
  <c r="E60" i="23"/>
  <c r="E61" i="23"/>
  <c r="E62" i="23"/>
  <c r="E63" i="23"/>
  <c r="E64" i="23"/>
  <c r="E65" i="23"/>
  <c r="E66" i="23"/>
  <c r="E67" i="23"/>
  <c r="E68" i="23"/>
  <c r="E69" i="23"/>
  <c r="E70" i="23"/>
  <c r="F40" i="23"/>
  <c r="E40" i="23"/>
  <c r="F53" i="23"/>
  <c r="F52" i="23"/>
  <c r="G52" i="23"/>
  <c r="G53" i="23"/>
  <c r="E53" i="23"/>
  <c r="E52" i="23"/>
  <c r="D242" i="23"/>
  <c r="D243" i="23"/>
  <c r="F173" i="23"/>
  <c r="G173" i="23"/>
  <c r="F172" i="23"/>
  <c r="G172" i="23"/>
  <c r="G84" i="23"/>
  <c r="F84" i="23"/>
  <c r="H243" i="23" a="1"/>
  <c r="H244" i="23" a="1"/>
  <c r="H245" i="23" a="1"/>
  <c r="H246" i="23" a="1"/>
  <c r="H247" i="23" a="1"/>
  <c r="H248" i="23" a="1"/>
  <c r="H249" i="23" a="1"/>
  <c r="H250" i="23" a="1"/>
  <c r="H251" i="23" a="1"/>
  <c r="H252" i="23" a="1"/>
  <c r="H253" i="23" a="1"/>
  <c r="H254" i="23" a="1"/>
  <c r="H255" i="23" a="1"/>
  <c r="H256" i="23" a="1"/>
  <c r="H257" i="23" a="1"/>
  <c r="H258" i="23" a="1"/>
  <c r="H259" i="23" a="1"/>
  <c r="H260" i="23" a="1"/>
  <c r="H261" i="23" a="1"/>
  <c r="H262" i="23" a="1"/>
  <c r="H263" i="23" a="1"/>
  <c r="H264" i="23" a="1"/>
  <c r="H265" i="23" a="1"/>
  <c r="H266" i="23" a="1"/>
  <c r="H267" i="23" a="1"/>
  <c r="H268" i="23" a="1"/>
  <c r="H269" i="23" a="1"/>
  <c r="H270" i="23" a="1"/>
  <c r="H271" i="23" a="1"/>
  <c r="H272" i="23" a="1"/>
  <c r="H273" i="23" a="1"/>
  <c r="H274" i="23" a="1"/>
  <c r="H275" i="23" a="1"/>
  <c r="H276" i="23" a="1"/>
  <c r="H277" i="23" a="1"/>
  <c r="H278" i="23" a="1"/>
  <c r="H279" i="23" a="1"/>
  <c r="H280" i="23" a="1"/>
  <c r="H281" i="23" a="1"/>
  <c r="H282" i="23" a="1"/>
  <c r="H283" i="23" a="1"/>
  <c r="H284" i="23" a="1"/>
  <c r="H285" i="23" a="1"/>
  <c r="H286" i="23" a="1"/>
  <c r="H287" i="23" a="1"/>
  <c r="H288" i="23" a="1"/>
  <c r="H289" i="23" a="1"/>
  <c r="H290" i="23" a="1"/>
  <c r="H291" i="23" a="1"/>
  <c r="H292" i="23" a="1"/>
  <c r="H293" i="23" a="1"/>
  <c r="H294" i="23" a="1"/>
  <c r="H295" i="23" a="1"/>
  <c r="H296" i="23" a="1"/>
  <c r="H297" i="23" a="1"/>
  <c r="H298" i="23" a="1"/>
  <c r="H299" i="23" a="1"/>
  <c r="H300" i="23" a="1"/>
  <c r="H301" i="23" a="1"/>
  <c r="H302" i="23" a="1"/>
  <c r="H303" i="23" a="1"/>
  <c r="H304" i="23" a="1"/>
  <c r="H305" i="23" a="1"/>
  <c r="H306" i="23" a="1"/>
  <c r="H307" i="23" a="1"/>
  <c r="H308" i="23" a="1"/>
  <c r="H309" i="23" a="1"/>
  <c r="H310" i="23" a="1"/>
  <c r="H311" i="23" a="1"/>
  <c r="H312" i="23" a="1"/>
  <c r="H313" i="23" a="1"/>
  <c r="H314" i="23" a="1"/>
  <c r="H315" i="23" a="1"/>
  <c r="H316" i="23" a="1"/>
  <c r="H317" i="23" a="1"/>
  <c r="H318" i="23" a="1"/>
  <c r="H319" i="23" a="1"/>
  <c r="H320" i="23" a="1"/>
  <c r="H321" i="23" a="1"/>
  <c r="H322" i="23" a="1"/>
  <c r="H323" i="23" a="1"/>
  <c r="H324" i="23" a="1"/>
  <c r="H325" i="23" a="1"/>
  <c r="H326" i="23" a="1"/>
  <c r="H327" i="23" a="1"/>
  <c r="H328" i="23" a="1"/>
  <c r="H329" i="23" a="1"/>
  <c r="H330" i="23" a="1"/>
  <c r="H331" i="23" a="1"/>
  <c r="H332" i="23" a="1"/>
  <c r="H333" i="23" a="1"/>
  <c r="H334" i="23" a="1"/>
  <c r="H335" i="23" a="1"/>
  <c r="H336" i="23" a="1"/>
  <c r="H337" i="23" a="1"/>
  <c r="H338" i="23" a="1"/>
  <c r="H339" i="23" a="1"/>
  <c r="H340" i="23" a="1"/>
  <c r="H341" i="23" a="1"/>
  <c r="H342" i="23" a="1"/>
  <c r="H343" i="23" a="1"/>
  <c r="H344" i="23" a="1"/>
  <c r="H345" i="23" a="1"/>
  <c r="H346" i="23" a="1"/>
  <c r="H347" i="23" a="1"/>
  <c r="H348" i="23" a="1"/>
  <c r="H349" i="23" a="1"/>
  <c r="H350" i="23" a="1"/>
  <c r="H351" i="23" a="1"/>
  <c r="H352" i="23" a="1"/>
  <c r="H353" i="23" a="1"/>
  <c r="H354" i="23" a="1"/>
  <c r="H355" i="23" a="1"/>
  <c r="H356" i="23" a="1"/>
  <c r="H357" i="23" a="1"/>
  <c r="H358" i="23" a="1"/>
  <c r="H359" i="23" a="1"/>
  <c r="H360" i="23" a="1"/>
  <c r="H361" i="23" a="1"/>
  <c r="H362" i="23" a="1"/>
  <c r="H363" i="23" a="1"/>
  <c r="H364" i="23" a="1"/>
  <c r="H365" i="23" a="1"/>
  <c r="H366" i="23" a="1"/>
  <c r="H367" i="23" a="1"/>
  <c r="H368" i="23" a="1"/>
  <c r="H369" i="23" a="1"/>
  <c r="H370" i="23" a="1"/>
  <c r="H371" i="23" a="1"/>
  <c r="H372" i="23" a="1"/>
  <c r="H373" i="23" a="1"/>
  <c r="H374" i="23" a="1"/>
  <c r="H375" i="23" a="1"/>
  <c r="H376" i="23" a="1"/>
  <c r="H377" i="23" a="1"/>
  <c r="H378" i="23" a="1"/>
  <c r="H379" i="23" a="1"/>
  <c r="H380" i="23" a="1"/>
  <c r="H381" i="23" a="1"/>
  <c r="H382" i="23" a="1"/>
  <c r="H383" i="23" a="1"/>
  <c r="H384" i="23" a="1"/>
  <c r="H385" i="23" a="1"/>
  <c r="H386" i="23" a="1"/>
  <c r="H387" i="23" a="1"/>
  <c r="H388" i="23" a="1"/>
  <c r="H389" i="23" a="1"/>
  <c r="H390" i="23" a="1"/>
  <c r="H391" i="23" a="1"/>
  <c r="H392" i="23" a="1"/>
  <c r="H393" i="23" a="1"/>
  <c r="H394" i="23" a="1"/>
  <c r="H395" i="23" a="1"/>
  <c r="H396" i="23" a="1"/>
  <c r="H397" i="23" a="1"/>
  <c r="H398" i="23" a="1"/>
  <c r="H399" i="23" a="1"/>
  <c r="H400" i="23" a="1"/>
  <c r="H401" i="23" a="1"/>
  <c r="H402" i="23" a="1"/>
  <c r="H403" i="23" a="1"/>
  <c r="H404" i="23" a="1"/>
  <c r="H405" i="23" a="1"/>
  <c r="H406" i="23" a="1"/>
  <c r="H407" i="23" a="1"/>
  <c r="H408" i="23" a="1"/>
  <c r="H409" i="23" a="1"/>
  <c r="H410" i="23" a="1"/>
  <c r="H411" i="23" a="1"/>
  <c r="H412" i="23" a="1"/>
  <c r="H413" i="23" a="1"/>
  <c r="H414" i="23" a="1"/>
  <c r="H415" i="23" a="1"/>
  <c r="H416" i="23" a="1"/>
  <c r="H417" i="23" a="1"/>
  <c r="H418" i="23" a="1"/>
  <c r="H419" i="23" a="1"/>
  <c r="H420" i="23" a="1"/>
  <c r="H421" i="23" a="1"/>
  <c r="H422" i="23" a="1"/>
  <c r="H423" i="23" a="1"/>
  <c r="H424" i="23" a="1"/>
  <c r="H425" i="23" a="1"/>
  <c r="H426" i="23" a="1"/>
  <c r="H427" i="23" a="1"/>
  <c r="H428" i="23" a="1"/>
  <c r="H429" i="23" a="1"/>
  <c r="H430" i="23" a="1"/>
  <c r="H431" i="23" a="1"/>
  <c r="H432" i="23" a="1"/>
  <c r="H433" i="23" a="1"/>
  <c r="H434" i="23" a="1"/>
  <c r="H435" i="23" a="1"/>
  <c r="H436" i="23" a="1"/>
  <c r="H437" i="23" a="1"/>
  <c r="H438" i="23" a="1"/>
  <c r="H439" i="23" a="1"/>
  <c r="H440" i="23" a="1"/>
  <c r="H441" i="23" a="1"/>
  <c r="H442" i="23" a="1"/>
  <c r="H443" i="23" a="1"/>
  <c r="H444" i="23" a="1"/>
  <c r="H445" i="23" a="1"/>
  <c r="H446" i="23" a="1"/>
  <c r="H447" i="23" a="1"/>
  <c r="H448" i="23" a="1"/>
  <c r="H449" i="23" a="1"/>
  <c r="H450" i="23" a="1"/>
  <c r="H451" i="23" a="1"/>
  <c r="H452" i="23" a="1"/>
  <c r="H453" i="23" a="1"/>
  <c r="H454" i="23" a="1"/>
  <c r="H455" i="23" a="1"/>
  <c r="H456" i="23" a="1"/>
  <c r="H457" i="23" a="1"/>
  <c r="H458" i="23" a="1"/>
  <c r="H459" i="23" a="1"/>
  <c r="H460" i="23" a="1"/>
  <c r="H461" i="23" a="1"/>
  <c r="H462" i="23" a="1"/>
  <c r="H463" i="23" a="1"/>
  <c r="H464" i="23" a="1"/>
  <c r="H465" i="23" a="1"/>
  <c r="H466" i="23" a="1"/>
  <c r="H467" i="23" a="1"/>
  <c r="H468" i="23" a="1"/>
  <c r="H469" i="23" a="1"/>
  <c r="H470" i="23" a="1"/>
  <c r="H471" i="23" a="1"/>
  <c r="H472" i="23" a="1"/>
  <c r="H473" i="23" a="1"/>
  <c r="H474" i="23" a="1"/>
  <c r="H475" i="23" a="1"/>
  <c r="H476" i="23" a="1"/>
  <c r="H477" i="23" a="1"/>
  <c r="H478" i="23" a="1"/>
  <c r="H479" i="23" a="1"/>
  <c r="H480" i="23" a="1"/>
  <c r="H481" i="23" a="1"/>
  <c r="C40" i="20"/>
  <c r="C41" i="20"/>
  <c r="C42" i="20"/>
  <c r="C43" i="20"/>
  <c r="C44" i="20"/>
  <c r="C45" i="20"/>
  <c r="C46" i="20"/>
  <c r="C47" i="20"/>
  <c r="C48" i="20"/>
  <c r="C49" i="20"/>
  <c r="C50" i="20"/>
  <c r="C51" i="20"/>
  <c r="C52" i="20"/>
  <c r="C53" i="20"/>
  <c r="F4" i="14"/>
  <c r="C60" i="20" l="1"/>
  <c r="C61" i="20"/>
  <c r="C62" i="20"/>
  <c r="C63" i="20"/>
  <c r="C64" i="20"/>
  <c r="C65" i="20"/>
  <c r="C66" i="20"/>
  <c r="C67" i="20"/>
  <c r="C68" i="20"/>
  <c r="C69" i="20"/>
  <c r="C70" i="20"/>
  <c r="C71" i="20"/>
  <c r="C72" i="20"/>
  <c r="C73" i="20"/>
  <c r="H242" i="23" a="1"/>
  <c r="C22" i="22"/>
  <c r="C23" i="22"/>
  <c r="C24" i="22"/>
  <c r="C25" i="22"/>
  <c r="C26" i="22"/>
  <c r="C27" i="22"/>
  <c r="C28" i="22"/>
  <c r="C29" i="22"/>
  <c r="C30" i="22"/>
  <c r="C31" i="22"/>
  <c r="C32" i="22"/>
  <c r="C33" i="22"/>
  <c r="C41" i="22"/>
  <c r="C42" i="22"/>
  <c r="C43" i="22"/>
  <c r="C44" i="22"/>
  <c r="C45" i="22"/>
  <c r="C46" i="22"/>
  <c r="C47" i="22"/>
  <c r="C48" i="22"/>
  <c r="C49" i="22"/>
  <c r="C50" i="22"/>
  <c r="C51" i="22"/>
  <c r="C52" i="22"/>
  <c r="C53" i="22"/>
  <c r="F241" i="23" a="1"/>
  <c r="C241" i="23" a="1"/>
  <c r="C80" i="20" l="1"/>
  <c r="C81" i="20"/>
  <c r="C82" i="20"/>
  <c r="C83" i="20"/>
  <c r="C84" i="20"/>
  <c r="C85" i="20"/>
  <c r="C86" i="20"/>
  <c r="C87" i="20"/>
  <c r="C88" i="20"/>
  <c r="C89" i="20"/>
  <c r="C90" i="20"/>
  <c r="C91" i="20"/>
  <c r="C92" i="20"/>
  <c r="C93" i="20"/>
  <c r="B179" i="23" l="1"/>
  <c r="J179" i="23" a="1"/>
  <c r="B180" i="23"/>
  <c r="J180" i="23" a="1"/>
  <c r="B181" i="23"/>
  <c r="J181" i="23" a="1"/>
  <c r="B182" i="23"/>
  <c r="J182" i="23" a="1"/>
  <c r="B183" i="23"/>
  <c r="J183" i="23" a="1"/>
  <c r="B184" i="23"/>
  <c r="J184" i="23" a="1"/>
  <c r="B185" i="23"/>
  <c r="J185" i="23" a="1"/>
  <c r="B186" i="23"/>
  <c r="J186" i="23" a="1"/>
  <c r="B187" i="23"/>
  <c r="J187" i="23" a="1"/>
  <c r="B188" i="23"/>
  <c r="J188" i="23" a="1"/>
  <c r="B189" i="23"/>
  <c r="J189" i="23" a="1"/>
  <c r="B190" i="23"/>
  <c r="J190" i="23" a="1"/>
  <c r="B191" i="23"/>
  <c r="J191" i="23" a="1"/>
  <c r="B192" i="23"/>
  <c r="J192" i="23" a="1"/>
  <c r="B193" i="23"/>
  <c r="J193" i="23" a="1"/>
  <c r="B194" i="23"/>
  <c r="J194" i="23" a="1"/>
  <c r="B195" i="23"/>
  <c r="J195" i="23" a="1"/>
  <c r="B196" i="23"/>
  <c r="J196" i="23" a="1"/>
  <c r="B197" i="23"/>
  <c r="J197" i="23" a="1"/>
  <c r="B198" i="23"/>
  <c r="J198" i="23" a="1"/>
  <c r="B199" i="23"/>
  <c r="J199" i="23" a="1"/>
  <c r="B200" i="23"/>
  <c r="J200" i="23" a="1"/>
  <c r="B134" i="23"/>
  <c r="K134" i="23" a="1"/>
  <c r="B135" i="23"/>
  <c r="K135" i="23" a="1"/>
  <c r="B136" i="23"/>
  <c r="K136" i="23" a="1"/>
  <c r="B137" i="23"/>
  <c r="K137" i="23" a="1"/>
  <c r="B138" i="23"/>
  <c r="K138" i="23" a="1"/>
  <c r="B139" i="23"/>
  <c r="K139" i="23" a="1"/>
  <c r="B140" i="23"/>
  <c r="K140" i="23" a="1"/>
  <c r="B141" i="23"/>
  <c r="K141" i="23" a="1"/>
  <c r="B142" i="23"/>
  <c r="K142" i="23" a="1"/>
  <c r="B143" i="23"/>
  <c r="K143" i="23" a="1"/>
  <c r="B144" i="23"/>
  <c r="K144" i="23" a="1"/>
  <c r="B145" i="23"/>
  <c r="K145" i="23" a="1"/>
  <c r="B146" i="23"/>
  <c r="K146" i="23" a="1"/>
  <c r="B147" i="23"/>
  <c r="K147" i="23" a="1"/>
  <c r="B148" i="23"/>
  <c r="K148" i="23" a="1"/>
  <c r="B149" i="23"/>
  <c r="K149" i="23" a="1"/>
  <c r="B150" i="23"/>
  <c r="K150" i="23" a="1"/>
  <c r="B151" i="23"/>
  <c r="K151" i="23" a="1"/>
  <c r="B152" i="23"/>
  <c r="K152" i="23" a="1"/>
  <c r="B153" i="23"/>
  <c r="K153" i="23" a="1"/>
  <c r="B154" i="23"/>
  <c r="K154" i="23" a="1"/>
  <c r="B155" i="23"/>
  <c r="K155" i="23" a="1"/>
  <c r="B156" i="23"/>
  <c r="K156" i="23" a="1"/>
  <c r="B157" i="23"/>
  <c r="K157" i="23" a="1"/>
  <c r="B158" i="23"/>
  <c r="K158" i="23" a="1"/>
  <c r="B159" i="23"/>
  <c r="K159" i="23" a="1"/>
  <c r="B160" i="23"/>
  <c r="K160" i="23" a="1"/>
  <c r="J174" i="23" a="1"/>
  <c r="J175" i="23" a="1"/>
  <c r="J176" i="23" a="1"/>
  <c r="J177" i="23" a="1"/>
  <c r="J178" i="23" a="1"/>
  <c r="K85" i="23" a="1"/>
  <c r="K86" i="23" a="1"/>
  <c r="K87" i="23" a="1"/>
  <c r="K88" i="23" a="1"/>
  <c r="K89" i="23" a="1"/>
  <c r="K90" i="23" a="1"/>
  <c r="K91" i="23" a="1"/>
  <c r="K92" i="23" a="1"/>
  <c r="K93" i="23" a="1"/>
  <c r="K94" i="23" a="1"/>
  <c r="K95" i="23" a="1"/>
  <c r="K96" i="23" a="1"/>
  <c r="K97" i="23" a="1"/>
  <c r="K98" i="23" a="1"/>
  <c r="K99" i="23" a="1"/>
  <c r="K100" i="23" a="1"/>
  <c r="K101" i="23" a="1"/>
  <c r="K102" i="23" a="1"/>
  <c r="K103" i="23" a="1"/>
  <c r="K104" i="23" a="1"/>
  <c r="K105" i="23" a="1"/>
  <c r="K106" i="23" a="1"/>
  <c r="K107" i="23" a="1"/>
  <c r="K108" i="23" a="1"/>
  <c r="K109" i="23" a="1"/>
  <c r="K110" i="23" a="1"/>
  <c r="K111" i="23" a="1"/>
  <c r="K112" i="23" a="1"/>
  <c r="K113" i="23" a="1"/>
  <c r="K114" i="23" a="1"/>
  <c r="K115" i="23" a="1"/>
  <c r="K116" i="23" a="1"/>
  <c r="K117" i="23" a="1"/>
  <c r="K118" i="23" a="1"/>
  <c r="K119" i="23" a="1"/>
  <c r="K120" i="23" a="1"/>
  <c r="K121" i="23" a="1"/>
  <c r="K122" i="23" a="1"/>
  <c r="K123" i="23" a="1"/>
  <c r="K124" i="23" a="1"/>
  <c r="K125" i="23" a="1"/>
  <c r="K126" i="23" a="1"/>
  <c r="K127" i="23" a="1"/>
  <c r="K128" i="23" a="1"/>
  <c r="K129" i="23" a="1"/>
  <c r="K130" i="23" a="1"/>
  <c r="K131" i="23" a="1"/>
  <c r="K132" i="23" a="1"/>
  <c r="K133" i="23" a="1"/>
  <c r="N54" i="23" a="1"/>
  <c r="O54" i="23" a="1"/>
  <c r="N55" i="23" a="1"/>
  <c r="O55" i="23" a="1"/>
  <c r="N56" i="23" a="1"/>
  <c r="O56" i="23" a="1"/>
  <c r="N57" i="23" a="1"/>
  <c r="O57" i="23" a="1"/>
  <c r="N58" i="23" a="1"/>
  <c r="O58" i="23" a="1"/>
  <c r="N59" i="23" a="1"/>
  <c r="O59" i="23" a="1"/>
  <c r="N60" i="23" a="1"/>
  <c r="O60" i="23" a="1"/>
  <c r="N61" i="23" a="1"/>
  <c r="O61" i="23" a="1"/>
  <c r="N62" i="23" a="1"/>
  <c r="O62" i="23" a="1"/>
  <c r="N63" i="23" a="1"/>
  <c r="O63" i="23" a="1"/>
  <c r="N64" i="23" a="1"/>
  <c r="O64" i="23" a="1"/>
  <c r="N65" i="23" a="1"/>
  <c r="O65" i="23" a="1"/>
  <c r="N66" i="23" a="1"/>
  <c r="O66" i="23" a="1"/>
  <c r="N67" i="23" a="1"/>
  <c r="O67" i="23" a="1"/>
  <c r="N68" i="23" a="1"/>
  <c r="O68" i="23" a="1"/>
  <c r="N69" i="23" a="1"/>
  <c r="O69" i="23" a="1"/>
  <c r="N70" i="23" a="1"/>
  <c r="O70" i="23" a="1"/>
  <c r="H50" i="23" a="1"/>
  <c r="D50" i="23" a="1"/>
  <c r="B40" i="23"/>
  <c r="F51" i="23" l="1"/>
  <c r="G51" i="23"/>
  <c r="E51" i="23"/>
  <c r="O53" i="23" a="1"/>
  <c r="N53" i="23" a="1"/>
  <c r="O52" i="23" a="1"/>
  <c r="N52" i="23" a="1"/>
  <c r="N51" i="23" a="1"/>
  <c r="O51" i="23" a="1"/>
  <c r="P41" i="27"/>
  <c r="P20" i="27"/>
  <c r="P46" i="27"/>
  <c r="Q83" i="26" l="1"/>
  <c r="Q84" i="26"/>
  <c r="Q85" i="26"/>
  <c r="Q86" i="26"/>
  <c r="Q87" i="26"/>
  <c r="Q88" i="26"/>
  <c r="Q89" i="26"/>
  <c r="Q90" i="26"/>
  <c r="Q91" i="26"/>
  <c r="Q92" i="26"/>
  <c r="Q93" i="26"/>
  <c r="Q94" i="26"/>
  <c r="Q95" i="26"/>
  <c r="Q96" i="26"/>
  <c r="Q97" i="26"/>
  <c r="Q98" i="26"/>
  <c r="Q99" i="26"/>
  <c r="Q100" i="26"/>
  <c r="Q101" i="26"/>
  <c r="Q102" i="26"/>
  <c r="Q103" i="26"/>
  <c r="Q104" i="26"/>
  <c r="Q105" i="26"/>
  <c r="Q106" i="26"/>
  <c r="O83" i="26"/>
  <c r="O84" i="26"/>
  <c r="O85" i="26"/>
  <c r="O86" i="26"/>
  <c r="O87" i="26"/>
  <c r="O88" i="26"/>
  <c r="O89" i="26"/>
  <c r="O90" i="26"/>
  <c r="O91" i="26"/>
  <c r="O92" i="26"/>
  <c r="O93" i="26"/>
  <c r="O94" i="26"/>
  <c r="O95" i="26"/>
  <c r="O96" i="26"/>
  <c r="O97" i="26"/>
  <c r="O98" i="26"/>
  <c r="O99" i="26"/>
  <c r="O100" i="26"/>
  <c r="O101" i="26"/>
  <c r="O102" i="26"/>
  <c r="O103" i="26"/>
  <c r="O104" i="26"/>
  <c r="O105" i="26"/>
  <c r="O106" i="26"/>
  <c r="G39" i="27"/>
  <c r="C64" i="22" l="1"/>
  <c r="C65" i="22"/>
  <c r="C66" i="22"/>
  <c r="C67" i="22"/>
  <c r="C68" i="22"/>
  <c r="C69" i="22"/>
  <c r="C70" i="22"/>
  <c r="C71" i="22"/>
  <c r="C72" i="22"/>
  <c r="C73" i="22"/>
  <c r="C100" i="20"/>
  <c r="C101" i="20"/>
  <c r="C102" i="20"/>
  <c r="C103" i="20"/>
  <c r="C104" i="20"/>
  <c r="C105" i="20"/>
  <c r="C106" i="20"/>
  <c r="C107" i="20"/>
  <c r="C108" i="20"/>
  <c r="C109" i="20"/>
  <c r="C110" i="20"/>
  <c r="C111" i="20"/>
  <c r="C112" i="20"/>
  <c r="C113" i="20"/>
  <c r="C21" i="20"/>
  <c r="C22" i="20"/>
  <c r="C23" i="20"/>
  <c r="C24" i="20"/>
  <c r="C25" i="20"/>
  <c r="C26" i="20"/>
  <c r="C27" i="20"/>
  <c r="C28" i="20"/>
  <c r="C29" i="20"/>
  <c r="C30" i="20"/>
  <c r="C31" i="20"/>
  <c r="C32" i="20"/>
  <c r="C33" i="20"/>
  <c r="U28" i="26" a="1"/>
  <c r="U29" i="26" a="1"/>
  <c r="U27" i="26" a="1"/>
  <c r="U78" i="26"/>
  <c r="D62" i="25" l="1" a="1"/>
  <c r="D19" i="20" l="1" a="1"/>
  <c r="C100" i="22"/>
  <c r="C101" i="22"/>
  <c r="C102" i="22"/>
  <c r="C103" i="22"/>
  <c r="C104" i="22"/>
  <c r="C105" i="22"/>
  <c r="C106" i="22"/>
  <c r="C107" i="22"/>
  <c r="C108" i="22"/>
  <c r="C109" i="22"/>
  <c r="C110" i="22"/>
  <c r="C111" i="22"/>
  <c r="C112" i="22"/>
  <c r="C113" i="22"/>
  <c r="C114" i="22"/>
  <c r="C115" i="22"/>
  <c r="C116" i="22"/>
  <c r="C117" i="22"/>
  <c r="C118" i="22"/>
  <c r="C119" i="22"/>
  <c r="C120" i="22"/>
  <c r="C121" i="22"/>
  <c r="C122" i="22"/>
  <c r="C123" i="22"/>
  <c r="C124" i="22"/>
  <c r="C125" i="22"/>
  <c r="L39" i="26"/>
  <c r="L40" i="26"/>
  <c r="L41" i="26"/>
  <c r="L42" i="26"/>
  <c r="L43" i="26"/>
  <c r="L44" i="26"/>
  <c r="L45" i="26"/>
  <c r="L46" i="26"/>
  <c r="L47" i="26"/>
  <c r="L48" i="26"/>
  <c r="L49" i="26"/>
  <c r="L50" i="26"/>
  <c r="L51" i="26"/>
  <c r="L52" i="26"/>
  <c r="L53" i="26"/>
  <c r="L54" i="26"/>
  <c r="L55" i="26"/>
  <c r="L56" i="26"/>
  <c r="L57" i="26"/>
  <c r="L58" i="26"/>
  <c r="L59" i="26"/>
  <c r="L60" i="26"/>
  <c r="L61" i="26"/>
  <c r="L62" i="26"/>
  <c r="L63" i="26"/>
  <c r="L64" i="26"/>
  <c r="L65" i="26"/>
  <c r="L66" i="26"/>
  <c r="L67" i="26"/>
  <c r="L68" i="26"/>
  <c r="M39" i="26"/>
  <c r="M40" i="26"/>
  <c r="M41" i="26"/>
  <c r="M42" i="26"/>
  <c r="M43" i="26"/>
  <c r="M44" i="26"/>
  <c r="M45" i="26"/>
  <c r="M46" i="26"/>
  <c r="M47" i="26"/>
  <c r="M48" i="26"/>
  <c r="M49" i="26"/>
  <c r="M50" i="26"/>
  <c r="M51" i="26"/>
  <c r="M52" i="26"/>
  <c r="M53" i="26"/>
  <c r="M54" i="26"/>
  <c r="M55" i="26"/>
  <c r="M56" i="26"/>
  <c r="M57" i="26"/>
  <c r="M58" i="26"/>
  <c r="M59" i="26"/>
  <c r="M60" i="26"/>
  <c r="M61" i="26"/>
  <c r="M62" i="26"/>
  <c r="M63" i="26"/>
  <c r="M64" i="26"/>
  <c r="M65" i="26"/>
  <c r="M66" i="26"/>
  <c r="M67" i="26"/>
  <c r="M68" i="26"/>
  <c r="C3" i="26"/>
  <c r="C11" i="27"/>
  <c r="D20" i="27"/>
  <c r="D19" i="27" s="1"/>
  <c r="C8" i="27"/>
  <c r="B72" i="25"/>
  <c r="B73" i="25"/>
  <c r="B74" i="25"/>
  <c r="B75" i="25"/>
  <c r="B76" i="25"/>
  <c r="B77" i="25"/>
  <c r="B78" i="25"/>
  <c r="B79" i="25"/>
  <c r="B80" i="25"/>
  <c r="B81" i="25"/>
  <c r="B82" i="25"/>
  <c r="B36" i="25"/>
  <c r="B46" i="25"/>
  <c r="B47" i="25"/>
  <c r="B48" i="25"/>
  <c r="B49" i="25"/>
  <c r="B50" i="25"/>
  <c r="B51" i="25"/>
  <c r="B52" i="25"/>
  <c r="B53" i="25"/>
  <c r="B54" i="25"/>
  <c r="B55" i="25"/>
  <c r="B56" i="25"/>
  <c r="B71" i="25"/>
  <c r="B70" i="25"/>
  <c r="B69" i="25"/>
  <c r="B68" i="25"/>
  <c r="B67" i="25"/>
  <c r="B66" i="25"/>
  <c r="B45" i="25"/>
  <c r="B44" i="25"/>
  <c r="B43" i="25"/>
  <c r="B42" i="25"/>
  <c r="B41" i="25"/>
  <c r="B40" i="25"/>
  <c r="B39" i="25"/>
  <c r="B38" i="25"/>
  <c r="B37" i="25"/>
  <c r="C20" i="20" l="1"/>
  <c r="R18" i="26"/>
  <c r="G51" i="27" s="1"/>
  <c r="P40" i="27"/>
  <c r="D135" i="23"/>
  <c r="D138" i="23"/>
  <c r="D140" i="23"/>
  <c r="D152" i="23"/>
  <c r="D180" i="23"/>
  <c r="D200" i="23"/>
  <c r="D142" i="23"/>
  <c r="D144" i="23"/>
  <c r="D150" i="23"/>
  <c r="D198" i="23"/>
  <c r="D191" i="23"/>
  <c r="D193" i="23"/>
  <c r="D195" i="23"/>
  <c r="D160" i="23"/>
  <c r="D158" i="23"/>
  <c r="D154" i="23"/>
  <c r="D156" i="23"/>
  <c r="D189" i="23"/>
  <c r="D197" i="23"/>
  <c r="D137" i="23"/>
  <c r="D149" i="23"/>
  <c r="D185" i="23"/>
  <c r="D147" i="23"/>
  <c r="D157" i="23"/>
  <c r="D187" i="23"/>
  <c r="D139" i="23"/>
  <c r="D153" i="23"/>
  <c r="D159" i="23"/>
  <c r="D181" i="23"/>
  <c r="D183" i="23"/>
  <c r="D145" i="23"/>
  <c r="D155" i="23"/>
  <c r="D199" i="23"/>
  <c r="D134" i="23"/>
  <c r="D141" i="23"/>
  <c r="D151" i="23"/>
  <c r="D188" i="23"/>
  <c r="D179" i="23"/>
  <c r="D194" i="23"/>
  <c r="D196" i="23"/>
  <c r="D143" i="23"/>
  <c r="D184" i="23"/>
  <c r="D146" i="23"/>
  <c r="D192" i="23"/>
  <c r="D136" i="23"/>
  <c r="D186" i="23"/>
  <c r="D190" i="23"/>
  <c r="D148" i="23"/>
  <c r="D182" i="23"/>
  <c r="C4" i="26"/>
  <c r="C40" i="23"/>
  <c r="P21" i="27"/>
  <c r="P22" i="27"/>
  <c r="P23" i="27"/>
  <c r="D99" i="20" a="1"/>
  <c r="B64" i="25"/>
  <c r="B65" i="25"/>
  <c r="D39" i="20" a="1"/>
  <c r="D59" i="20" a="1"/>
  <c r="D79" i="20" a="1"/>
  <c r="B63" i="25"/>
  <c r="D22" i="27"/>
  <c r="D21" i="27"/>
  <c r="D18" i="27"/>
  <c r="C60" i="22"/>
  <c r="C61" i="22"/>
  <c r="C62" i="22"/>
  <c r="C63" i="22"/>
  <c r="F10" i="23"/>
  <c r="E10" i="23"/>
  <c r="B100" i="20"/>
  <c r="B101" i="20"/>
  <c r="B102" i="20"/>
  <c r="B103" i="20"/>
  <c r="B104" i="20"/>
  <c r="B105" i="20"/>
  <c r="B106" i="20"/>
  <c r="B107" i="20"/>
  <c r="B108" i="20"/>
  <c r="B109" i="20"/>
  <c r="B110" i="20"/>
  <c r="B111" i="20"/>
  <c r="B112" i="20"/>
  <c r="B113" i="20"/>
  <c r="B80" i="20"/>
  <c r="B81" i="20"/>
  <c r="B82" i="20"/>
  <c r="B83" i="20"/>
  <c r="B84" i="20"/>
  <c r="B85" i="20"/>
  <c r="B86" i="20"/>
  <c r="B87" i="20"/>
  <c r="B88" i="20"/>
  <c r="B89" i="20"/>
  <c r="B90" i="20"/>
  <c r="B91" i="20"/>
  <c r="B92" i="20"/>
  <c r="B93" i="20"/>
  <c r="B62" i="20"/>
  <c r="B63" i="20"/>
  <c r="B64" i="20"/>
  <c r="B65" i="20"/>
  <c r="B66" i="20"/>
  <c r="B67" i="20"/>
  <c r="B68" i="20"/>
  <c r="B69" i="20"/>
  <c r="B70" i="20"/>
  <c r="B71" i="20"/>
  <c r="B72" i="20"/>
  <c r="B73" i="20"/>
  <c r="B41" i="20"/>
  <c r="B42" i="20"/>
  <c r="B43" i="20"/>
  <c r="B44" i="20"/>
  <c r="B45" i="20"/>
  <c r="B46" i="20"/>
  <c r="B47" i="20"/>
  <c r="B48" i="20"/>
  <c r="B49" i="20"/>
  <c r="B50" i="20"/>
  <c r="B51" i="20"/>
  <c r="B52" i="20"/>
  <c r="B53" i="20"/>
  <c r="B21" i="20"/>
  <c r="B22" i="20"/>
  <c r="B23" i="20"/>
  <c r="B24" i="20"/>
  <c r="B25" i="20"/>
  <c r="B26" i="20"/>
  <c r="B27" i="20"/>
  <c r="B28" i="20"/>
  <c r="B29" i="20"/>
  <c r="B30" i="20"/>
  <c r="B31" i="20"/>
  <c r="B32" i="20"/>
  <c r="B33" i="20"/>
  <c r="K19" i="26" l="1" a="1"/>
  <c r="C9" i="27"/>
  <c r="C20" i="22"/>
  <c r="C21" i="22"/>
  <c r="C40" i="22"/>
  <c r="C10" i="27"/>
  <c r="B40" i="20"/>
  <c r="B241" i="23"/>
  <c r="B244" i="23"/>
  <c r="B245" i="23"/>
  <c r="B246" i="23"/>
  <c r="B247" i="23"/>
  <c r="B248" i="23"/>
  <c r="B249" i="23"/>
  <c r="B250" i="23"/>
  <c r="B251" i="23"/>
  <c r="B252" i="23"/>
  <c r="B253" i="23"/>
  <c r="B254" i="23"/>
  <c r="B255" i="23"/>
  <c r="B256" i="23"/>
  <c r="B257" i="23"/>
  <c r="B258" i="23"/>
  <c r="B259" i="23"/>
  <c r="B260" i="23"/>
  <c r="B261" i="23"/>
  <c r="B262" i="23"/>
  <c r="B263" i="23"/>
  <c r="B264" i="23"/>
  <c r="B265" i="23"/>
  <c r="B266" i="23"/>
  <c r="B267" i="23"/>
  <c r="B268" i="23"/>
  <c r="B269" i="23"/>
  <c r="B270" i="23"/>
  <c r="B271" i="23"/>
  <c r="B272" i="23"/>
  <c r="B273" i="23"/>
  <c r="B274" i="23"/>
  <c r="B275" i="23"/>
  <c r="B276" i="23"/>
  <c r="B277" i="23"/>
  <c r="B278" i="23"/>
  <c r="B279" i="23"/>
  <c r="B280" i="23"/>
  <c r="B281" i="23"/>
  <c r="B282" i="23"/>
  <c r="B283" i="23"/>
  <c r="B284" i="23"/>
  <c r="B285" i="23"/>
  <c r="B286" i="23"/>
  <c r="B287" i="23"/>
  <c r="B288" i="23"/>
  <c r="B289" i="23"/>
  <c r="B290" i="23"/>
  <c r="B291" i="23"/>
  <c r="B292" i="23"/>
  <c r="B293" i="23"/>
  <c r="B294" i="23"/>
  <c r="B295" i="23"/>
  <c r="B296" i="23"/>
  <c r="B297" i="23"/>
  <c r="B298" i="23"/>
  <c r="B299" i="23"/>
  <c r="B300" i="23"/>
  <c r="B301" i="23"/>
  <c r="B302" i="23"/>
  <c r="B303" i="23"/>
  <c r="B304" i="23"/>
  <c r="B305" i="23"/>
  <c r="B306" i="23"/>
  <c r="B307" i="23"/>
  <c r="B308" i="23"/>
  <c r="B309" i="23"/>
  <c r="B310" i="23"/>
  <c r="B311" i="23"/>
  <c r="B312" i="23"/>
  <c r="B313" i="23"/>
  <c r="B314" i="23"/>
  <c r="B315" i="23"/>
  <c r="B316" i="23"/>
  <c r="B317" i="23"/>
  <c r="B318" i="23"/>
  <c r="B319" i="23"/>
  <c r="B320" i="23"/>
  <c r="B321" i="23"/>
  <c r="B322" i="23"/>
  <c r="B323" i="23"/>
  <c r="B324" i="23"/>
  <c r="B325" i="23"/>
  <c r="B326" i="23"/>
  <c r="B327" i="23"/>
  <c r="B328" i="23"/>
  <c r="B329" i="23"/>
  <c r="B330" i="23"/>
  <c r="B331" i="23"/>
  <c r="B332" i="23"/>
  <c r="B333" i="23"/>
  <c r="B334" i="23"/>
  <c r="B335" i="23"/>
  <c r="B336" i="23"/>
  <c r="B337" i="23"/>
  <c r="B338" i="23"/>
  <c r="B339" i="23"/>
  <c r="B340" i="23"/>
  <c r="B341" i="23"/>
  <c r="B342" i="23"/>
  <c r="B343" i="23"/>
  <c r="B344" i="23"/>
  <c r="B345" i="23"/>
  <c r="B346" i="23"/>
  <c r="B347" i="23"/>
  <c r="B348" i="23"/>
  <c r="B349" i="23"/>
  <c r="B350" i="23"/>
  <c r="B351" i="23"/>
  <c r="B352" i="23"/>
  <c r="B353" i="23"/>
  <c r="B354" i="23"/>
  <c r="B355" i="23"/>
  <c r="B356" i="23"/>
  <c r="B357" i="23"/>
  <c r="B358" i="23"/>
  <c r="B359" i="23"/>
  <c r="B360" i="23"/>
  <c r="B361" i="23"/>
  <c r="B362" i="23"/>
  <c r="B363" i="23"/>
  <c r="B364" i="23"/>
  <c r="B365" i="23"/>
  <c r="B366" i="23"/>
  <c r="B367" i="23"/>
  <c r="B368" i="23"/>
  <c r="B369" i="23"/>
  <c r="B370" i="23"/>
  <c r="B371" i="23"/>
  <c r="B372" i="23"/>
  <c r="B373" i="23"/>
  <c r="B374" i="23"/>
  <c r="B375" i="23"/>
  <c r="B376" i="23"/>
  <c r="B377" i="23"/>
  <c r="B378" i="23"/>
  <c r="B379" i="23"/>
  <c r="B380" i="23"/>
  <c r="B381" i="23"/>
  <c r="B382" i="23"/>
  <c r="B383" i="23"/>
  <c r="B384" i="23"/>
  <c r="B385" i="23"/>
  <c r="B386" i="23"/>
  <c r="B387" i="23"/>
  <c r="B388" i="23"/>
  <c r="B389" i="23"/>
  <c r="B390" i="23"/>
  <c r="B391" i="23"/>
  <c r="B392" i="23"/>
  <c r="B393" i="23"/>
  <c r="B394" i="23"/>
  <c r="B395" i="23"/>
  <c r="B396" i="23"/>
  <c r="B397" i="23"/>
  <c r="B398" i="23"/>
  <c r="B399" i="23"/>
  <c r="B400" i="23"/>
  <c r="B401" i="23"/>
  <c r="B402" i="23"/>
  <c r="B403" i="23"/>
  <c r="B404" i="23"/>
  <c r="B405" i="23"/>
  <c r="B406" i="23"/>
  <c r="B407" i="23"/>
  <c r="B408" i="23"/>
  <c r="B409" i="23"/>
  <c r="B410" i="23"/>
  <c r="B411" i="23"/>
  <c r="B412" i="23"/>
  <c r="B413" i="23"/>
  <c r="B414" i="23"/>
  <c r="B415" i="23"/>
  <c r="B416" i="23"/>
  <c r="B417" i="23"/>
  <c r="B418" i="23"/>
  <c r="B419" i="23"/>
  <c r="B420" i="23"/>
  <c r="B421" i="23"/>
  <c r="B422" i="23"/>
  <c r="B423" i="23"/>
  <c r="B424" i="23"/>
  <c r="B425" i="23"/>
  <c r="B426" i="23"/>
  <c r="B427" i="23"/>
  <c r="B428" i="23"/>
  <c r="B429" i="23"/>
  <c r="B430" i="23"/>
  <c r="B431" i="23"/>
  <c r="B432" i="23"/>
  <c r="B433" i="23"/>
  <c r="B434" i="23"/>
  <c r="B435" i="23"/>
  <c r="B436" i="23"/>
  <c r="B437" i="23"/>
  <c r="B438" i="23"/>
  <c r="B439" i="23"/>
  <c r="B440" i="23"/>
  <c r="B441" i="23"/>
  <c r="B442" i="23"/>
  <c r="B443" i="23"/>
  <c r="B444" i="23"/>
  <c r="B445" i="23"/>
  <c r="B446" i="23"/>
  <c r="B447" i="23"/>
  <c r="B448" i="23"/>
  <c r="B449" i="23"/>
  <c r="B450" i="23"/>
  <c r="B451" i="23"/>
  <c r="B452" i="23"/>
  <c r="B453" i="23"/>
  <c r="B454" i="23"/>
  <c r="B455" i="23"/>
  <c r="B456" i="23"/>
  <c r="B457" i="23"/>
  <c r="B458" i="23"/>
  <c r="B459" i="23"/>
  <c r="B460" i="23"/>
  <c r="B461" i="23"/>
  <c r="B462" i="23"/>
  <c r="B463" i="23"/>
  <c r="B464" i="23"/>
  <c r="B465" i="23"/>
  <c r="B466" i="23"/>
  <c r="B467" i="23"/>
  <c r="B468" i="23"/>
  <c r="B469" i="23"/>
  <c r="B470" i="23"/>
  <c r="B471" i="23"/>
  <c r="B472" i="23"/>
  <c r="B473" i="23"/>
  <c r="B474" i="23"/>
  <c r="B475" i="23"/>
  <c r="B476" i="23"/>
  <c r="B477" i="23"/>
  <c r="B478" i="23"/>
  <c r="B479" i="23"/>
  <c r="B480" i="23"/>
  <c r="B481" i="23"/>
  <c r="M23" i="26" l="1"/>
  <c r="L38" i="26"/>
  <c r="M33" i="26"/>
  <c r="M34" i="26"/>
  <c r="L26" i="26"/>
  <c r="M25" i="26"/>
  <c r="L31" i="26"/>
  <c r="M21" i="26"/>
  <c r="L37" i="26"/>
  <c r="M31" i="26"/>
  <c r="L24" i="26"/>
  <c r="L28" i="26"/>
  <c r="L30" i="26"/>
  <c r="L32" i="26"/>
  <c r="L33" i="26"/>
  <c r="M22" i="26"/>
  <c r="L35" i="26"/>
  <c r="M35" i="26"/>
  <c r="L25" i="26"/>
  <c r="M38" i="26"/>
  <c r="L29" i="26"/>
  <c r="M28" i="26"/>
  <c r="L21" i="26"/>
  <c r="M32" i="26"/>
  <c r="M24" i="26"/>
  <c r="M36" i="26"/>
  <c r="L27" i="26"/>
  <c r="M27" i="26"/>
  <c r="M30" i="26"/>
  <c r="L23" i="26"/>
  <c r="L36" i="26"/>
  <c r="M26" i="26"/>
  <c r="M37" i="26"/>
  <c r="L34" i="26"/>
  <c r="M29" i="26"/>
  <c r="L22" i="26"/>
  <c r="M20" i="26"/>
  <c r="L20" i="26"/>
  <c r="C12" i="27"/>
  <c r="L8" i="14" s="1"/>
  <c r="E80" i="23" a="1"/>
  <c r="C13" i="27"/>
  <c r="B243" i="23"/>
  <c r="B242" i="23"/>
  <c r="B92" i="23"/>
  <c r="B93" i="23"/>
  <c r="B94" i="23"/>
  <c r="B95" i="23"/>
  <c r="B96" i="23"/>
  <c r="B97" i="23"/>
  <c r="B98" i="23"/>
  <c r="B99" i="23"/>
  <c r="B100" i="23"/>
  <c r="B101" i="23"/>
  <c r="B102" i="23"/>
  <c r="B103" i="23"/>
  <c r="B104" i="23"/>
  <c r="B105" i="23"/>
  <c r="B106" i="23"/>
  <c r="B107" i="23"/>
  <c r="B108" i="23"/>
  <c r="B109" i="23"/>
  <c r="B110" i="23"/>
  <c r="B111" i="23"/>
  <c r="B112" i="23"/>
  <c r="B113" i="23"/>
  <c r="B114" i="23"/>
  <c r="B115" i="23"/>
  <c r="B116" i="23"/>
  <c r="B117" i="23"/>
  <c r="B118" i="23"/>
  <c r="B119" i="23"/>
  <c r="B120" i="23"/>
  <c r="B121" i="23"/>
  <c r="B122" i="23"/>
  <c r="B123" i="23"/>
  <c r="B124" i="23"/>
  <c r="B125" i="23"/>
  <c r="B126" i="23"/>
  <c r="B127" i="23"/>
  <c r="B128" i="23"/>
  <c r="B129" i="23"/>
  <c r="B130" i="23"/>
  <c r="B131" i="23"/>
  <c r="B132" i="23"/>
  <c r="B133" i="23"/>
  <c r="B165" i="23"/>
  <c r="B166" i="23"/>
  <c r="B201" i="23"/>
  <c r="B202" i="23"/>
  <c r="B203" i="23"/>
  <c r="B204" i="23"/>
  <c r="B205" i="23"/>
  <c r="B206" i="23"/>
  <c r="B62" i="23"/>
  <c r="B63" i="23"/>
  <c r="B64" i="23"/>
  <c r="B65" i="23"/>
  <c r="B66" i="23"/>
  <c r="B67" i="23"/>
  <c r="B68" i="23"/>
  <c r="B69" i="23"/>
  <c r="B70" i="23"/>
  <c r="H10" i="23"/>
  <c r="G10" i="23"/>
  <c r="C10" i="23"/>
  <c r="J173" i="23" a="1"/>
  <c r="I241" i="23" a="1"/>
  <c r="G83" i="23" l="1"/>
  <c r="F83" i="23"/>
  <c r="F82" i="23"/>
  <c r="G82" i="23"/>
  <c r="G81" i="23"/>
  <c r="F81" i="23"/>
  <c r="J172" i="23" a="1"/>
  <c r="P78" i="26" a="1"/>
  <c r="B30" i="25"/>
  <c r="O82" i="26"/>
  <c r="Q82" i="26"/>
  <c r="O81" i="26"/>
  <c r="Q81" i="26"/>
  <c r="D93" i="23"/>
  <c r="D100" i="23"/>
  <c r="D107" i="23"/>
  <c r="D114" i="23"/>
  <c r="D121" i="23"/>
  <c r="D128" i="23"/>
  <c r="C166" i="23"/>
  <c r="C66" i="23"/>
  <c r="C67" i="23"/>
  <c r="D106" i="23"/>
  <c r="C206" i="23"/>
  <c r="C65" i="23"/>
  <c r="D94" i="23"/>
  <c r="D101" i="23"/>
  <c r="D108" i="23"/>
  <c r="D115" i="23"/>
  <c r="D122" i="23"/>
  <c r="D129" i="23"/>
  <c r="C201" i="23"/>
  <c r="C68" i="23"/>
  <c r="D92" i="23"/>
  <c r="D113" i="23"/>
  <c r="D127" i="23"/>
  <c r="C165" i="23"/>
  <c r="D95" i="23"/>
  <c r="D102" i="23"/>
  <c r="D109" i="23"/>
  <c r="D116" i="23"/>
  <c r="D123" i="23"/>
  <c r="D130" i="23"/>
  <c r="C202" i="23"/>
  <c r="D120" i="23"/>
  <c r="C62" i="23"/>
  <c r="D99" i="23"/>
  <c r="D96" i="23"/>
  <c r="D103" i="23"/>
  <c r="D110" i="23"/>
  <c r="D117" i="23"/>
  <c r="D124" i="23"/>
  <c r="D131" i="23"/>
  <c r="C203" i="23"/>
  <c r="C69" i="23"/>
  <c r="D97" i="23"/>
  <c r="D104" i="23"/>
  <c r="D111" i="23"/>
  <c r="D118" i="23"/>
  <c r="D125" i="23"/>
  <c r="D132" i="23"/>
  <c r="C204" i="23"/>
  <c r="C63" i="23"/>
  <c r="C70" i="23"/>
  <c r="D98" i="23"/>
  <c r="D105" i="23"/>
  <c r="D112" i="23"/>
  <c r="D119" i="23"/>
  <c r="D126" i="23"/>
  <c r="D133" i="23"/>
  <c r="C205" i="23"/>
  <c r="C64" i="23"/>
  <c r="D10" i="23"/>
  <c r="Q80" i="26" l="1"/>
  <c r="O80" i="26"/>
  <c r="O79" i="26"/>
  <c r="Q79" i="26"/>
  <c r="C61" i="23" l="1"/>
  <c r="C59" i="23" l="1"/>
  <c r="C60" i="23"/>
  <c r="C57" i="23"/>
  <c r="C58" i="23"/>
  <c r="B57" i="23"/>
  <c r="B60" i="23"/>
  <c r="B58" i="23"/>
  <c r="B59" i="23"/>
  <c r="B61" i="23"/>
  <c r="B56" i="23"/>
  <c r="C56" i="23"/>
  <c r="B55" i="23" l="1"/>
  <c r="C55" i="23"/>
  <c r="B54" i="23"/>
  <c r="B51" i="23"/>
  <c r="C52" i="23"/>
  <c r="C54" i="23"/>
  <c r="C51" i="23"/>
  <c r="B52" i="23"/>
  <c r="B53" i="23"/>
  <c r="C53" i="23"/>
  <c r="B60" i="20" l="1"/>
  <c r="B61" i="20"/>
  <c r="B20" i="20" l="1"/>
  <c r="D85" i="23" l="1"/>
  <c r="B91" i="23"/>
  <c r="D91" i="23"/>
  <c r="B90" i="23"/>
  <c r="D90" i="23"/>
  <c r="B89" i="23"/>
  <c r="D89" i="23"/>
  <c r="B178" i="23" l="1"/>
  <c r="D178" i="23"/>
  <c r="B177" i="23"/>
  <c r="D177" i="23"/>
  <c r="B172" i="23"/>
  <c r="B176" i="23"/>
  <c r="D176" i="23"/>
  <c r="D88" i="23"/>
  <c r="B88" i="23"/>
  <c r="D87" i="23"/>
  <c r="B87" i="23"/>
  <c r="D175" i="23"/>
  <c r="B175" i="23"/>
  <c r="D172" i="23"/>
  <c r="B174" i="23"/>
  <c r="D174" i="23"/>
  <c r="B173" i="23"/>
  <c r="D173" i="23"/>
  <c r="B86" i="23"/>
  <c r="D86" i="23"/>
  <c r="B85" i="23"/>
  <c r="B81" i="23"/>
  <c r="D81" i="23"/>
  <c r="B83" i="23"/>
  <c r="D82" i="23"/>
  <c r="D83" i="23"/>
  <c r="B82" i="23"/>
  <c r="B84" i="23"/>
  <c r="D84" i="23"/>
  <c r="K84" i="23" l="1" a="1"/>
  <c r="K80" i="26" l="1"/>
  <c r="M80" i="26" s="1"/>
  <c r="K98" i="26"/>
  <c r="M98" i="26" s="1"/>
  <c r="K84" i="26"/>
  <c r="M84" i="26" s="1"/>
  <c r="K97" i="26"/>
  <c r="M97" i="26" s="1"/>
  <c r="K83" i="26"/>
  <c r="M83" i="26" s="1"/>
  <c r="K96" i="26"/>
  <c r="M96" i="26" s="1"/>
  <c r="K82" i="26"/>
  <c r="M82" i="26" s="1"/>
  <c r="K95" i="26"/>
  <c r="M95" i="26" s="1"/>
  <c r="K81" i="26"/>
  <c r="M81" i="26" s="1"/>
  <c r="K94" i="26"/>
  <c r="M94" i="26" s="1"/>
  <c r="K93" i="26"/>
  <c r="M93" i="26" s="1"/>
  <c r="K106" i="26"/>
  <c r="M106" i="26" s="1"/>
  <c r="K92" i="26"/>
  <c r="M92" i="26" s="1"/>
  <c r="K105" i="26"/>
  <c r="M105" i="26" s="1"/>
  <c r="K91" i="26"/>
  <c r="M91" i="26" s="1"/>
  <c r="K104" i="26"/>
  <c r="M104" i="26" s="1"/>
  <c r="K90" i="26"/>
  <c r="M90" i="26" s="1"/>
  <c r="K103" i="26"/>
  <c r="M103" i="26" s="1"/>
  <c r="K89" i="26"/>
  <c r="M89" i="26" s="1"/>
  <c r="K102" i="26"/>
  <c r="M102" i="26" s="1"/>
  <c r="K88" i="26"/>
  <c r="M88" i="26" s="1"/>
  <c r="K101" i="26"/>
  <c r="M101" i="26" s="1"/>
  <c r="K87" i="26"/>
  <c r="M87" i="26" s="1"/>
  <c r="K100" i="26"/>
  <c r="M100" i="26" s="1"/>
  <c r="K86" i="26"/>
  <c r="M86" i="26" s="1"/>
  <c r="K99" i="26"/>
  <c r="M99" i="26" s="1"/>
  <c r="K85" i="26"/>
  <c r="M85" i="26" s="1"/>
  <c r="B234" i="23" l="1"/>
  <c r="B233" i="23"/>
  <c r="B232" i="23"/>
  <c r="B231" i="23"/>
  <c r="B235" i="23"/>
  <c r="C231" i="23"/>
  <c r="C232" i="23"/>
  <c r="C235" i="23"/>
  <c r="C234" i="23"/>
  <c r="C233" i="23"/>
  <c r="O480" i="23" l="1" a="1"/>
  <c r="N480" i="23" a="1"/>
  <c r="Q480" i="23" a="1"/>
  <c r="P480" i="23" a="1"/>
  <c r="P466" i="23" a="1"/>
  <c r="Q466" i="23" a="1"/>
  <c r="N466" i="23" a="1"/>
  <c r="O466" i="23" a="1"/>
  <c r="Q452" i="23" a="1"/>
  <c r="P452" i="23" a="1"/>
  <c r="O452" i="23" a="1"/>
  <c r="N452" i="23" a="1"/>
  <c r="N438" i="23" a="1"/>
  <c r="Q438" i="23" a="1"/>
  <c r="P438" i="23" a="1"/>
  <c r="O438" i="23" a="1"/>
  <c r="Q424" i="23" a="1"/>
  <c r="O424" i="23" a="1"/>
  <c r="P424" i="23" a="1"/>
  <c r="N424" i="23" a="1"/>
  <c r="N410" i="23" a="1"/>
  <c r="P410" i="23" a="1"/>
  <c r="Q410" i="23" a="1"/>
  <c r="O410" i="23" a="1"/>
  <c r="O396" i="23" a="1"/>
  <c r="N396" i="23" a="1"/>
  <c r="Q396" i="23" a="1"/>
  <c r="P396" i="23" a="1"/>
  <c r="O382" i="23" a="1"/>
  <c r="N382" i="23" a="1"/>
  <c r="P382" i="23" a="1"/>
  <c r="Q382" i="23" a="1"/>
  <c r="O368" i="23" a="1"/>
  <c r="N368" i="23" a="1"/>
  <c r="Q368" i="23" a="1"/>
  <c r="P368" i="23" a="1"/>
  <c r="P354" i="23" a="1"/>
  <c r="N354" i="23" a="1"/>
  <c r="Q354" i="23" a="1"/>
  <c r="O354" i="23" a="1"/>
  <c r="N340" i="23" a="1"/>
  <c r="P340" i="23" a="1"/>
  <c r="Q340" i="23" a="1"/>
  <c r="O340" i="23" a="1"/>
  <c r="Q326" i="23" a="1"/>
  <c r="P326" i="23" a="1"/>
  <c r="O326" i="23" a="1"/>
  <c r="N326" i="23" a="1"/>
  <c r="P312" i="23" a="1"/>
  <c r="Q312" i="23" a="1"/>
  <c r="N312" i="23" a="1"/>
  <c r="O312" i="23" a="1"/>
  <c r="P298" i="23" a="1"/>
  <c r="N298" i="23" a="1"/>
  <c r="Q298" i="23" a="1"/>
  <c r="O298" i="23" a="1"/>
  <c r="N284" i="23" a="1"/>
  <c r="Q284" i="23" a="1"/>
  <c r="O284" i="23" a="1"/>
  <c r="P284" i="23" a="1"/>
  <c r="Q270" i="23" a="1"/>
  <c r="N270" i="23" a="1"/>
  <c r="P270" i="23" a="1"/>
  <c r="O270" i="23" a="1"/>
  <c r="P256" i="23" a="1"/>
  <c r="N256" i="23" a="1"/>
  <c r="Q256" i="23" a="1"/>
  <c r="O256" i="23" a="1"/>
  <c r="O242" i="23" a="1"/>
  <c r="P242" i="23" a="1"/>
  <c r="N242" i="23" a="1"/>
  <c r="Q242" i="23" a="1"/>
  <c r="P477" i="23" a="1"/>
  <c r="Q477" i="23" a="1"/>
  <c r="N477" i="23" a="1"/>
  <c r="O477" i="23" a="1"/>
  <c r="P463" i="23" a="1"/>
  <c r="Q463" i="23" a="1"/>
  <c r="O463" i="23" a="1"/>
  <c r="N463" i="23" a="1"/>
  <c r="P449" i="23" a="1"/>
  <c r="Q449" i="23" a="1"/>
  <c r="N449" i="23" a="1"/>
  <c r="O449" i="23" a="1"/>
  <c r="P435" i="23" a="1"/>
  <c r="Q435" i="23" a="1"/>
  <c r="O435" i="23" a="1"/>
  <c r="N435" i="23" a="1"/>
  <c r="O421" i="23" a="1"/>
  <c r="Q421" i="23" a="1"/>
  <c r="N421" i="23" a="1"/>
  <c r="P421" i="23" a="1"/>
  <c r="P407" i="23" a="1"/>
  <c r="N407" i="23" a="1"/>
  <c r="Q407" i="23" a="1"/>
  <c r="O407" i="23" a="1"/>
  <c r="P393" i="23" a="1"/>
  <c r="N393" i="23" a="1"/>
  <c r="O393" i="23" a="1"/>
  <c r="Q393" i="23" a="1"/>
  <c r="P379" i="23" a="1"/>
  <c r="Q379" i="23" a="1"/>
  <c r="N379" i="23" a="1"/>
  <c r="O379" i="23" a="1"/>
  <c r="N365" i="23" a="1"/>
  <c r="P365" i="23" a="1"/>
  <c r="Q365" i="23" a="1"/>
  <c r="O365" i="23" a="1"/>
  <c r="O351" i="23" a="1"/>
  <c r="Q351" i="23" a="1"/>
  <c r="P351" i="23" a="1"/>
  <c r="N351" i="23" a="1"/>
  <c r="N337" i="23" a="1"/>
  <c r="O337" i="23" a="1"/>
  <c r="Q337" i="23" a="1"/>
  <c r="P337" i="23" a="1"/>
  <c r="N323" i="23" a="1"/>
  <c r="P323" i="23" a="1"/>
  <c r="O323" i="23" a="1"/>
  <c r="Q323" i="23" a="1"/>
  <c r="P309" i="23" a="1"/>
  <c r="N309" i="23" a="1"/>
  <c r="Q309" i="23" a="1"/>
  <c r="O309" i="23" a="1"/>
  <c r="N295" i="23" a="1"/>
  <c r="O295" i="23" a="1"/>
  <c r="Q295" i="23" a="1"/>
  <c r="P295" i="23" a="1"/>
  <c r="Q281" i="23" a="1"/>
  <c r="N281" i="23" a="1"/>
  <c r="O281" i="23" a="1"/>
  <c r="P281" i="23" a="1"/>
  <c r="O267" i="23" a="1"/>
  <c r="N267" i="23" a="1"/>
  <c r="P267" i="23" a="1"/>
  <c r="Q267" i="23" a="1"/>
  <c r="O253" i="23" a="1"/>
  <c r="Q253" i="23" a="1"/>
  <c r="P253" i="23" a="1"/>
  <c r="N253" i="23" a="1"/>
  <c r="N471" i="23" a="1"/>
  <c r="P471" i="23" a="1"/>
  <c r="O471" i="23" a="1"/>
  <c r="Q471" i="23" a="1"/>
  <c r="Q457" i="23" a="1"/>
  <c r="P457" i="23" a="1"/>
  <c r="O457" i="23" a="1"/>
  <c r="N457" i="23" a="1"/>
  <c r="P443" i="23" a="1"/>
  <c r="N443" i="23" a="1"/>
  <c r="O443" i="23" a="1"/>
  <c r="Q443" i="23" a="1"/>
  <c r="Q429" i="23" a="1"/>
  <c r="P429" i="23" a="1"/>
  <c r="O429" i="23" a="1"/>
  <c r="N429" i="23" a="1"/>
  <c r="O415" i="23" a="1"/>
  <c r="Q415" i="23" a="1"/>
  <c r="N415" i="23" a="1"/>
  <c r="P415" i="23" a="1"/>
  <c r="N401" i="23" a="1"/>
  <c r="P401" i="23" a="1"/>
  <c r="Q401" i="23" a="1"/>
  <c r="O401" i="23" a="1"/>
  <c r="O387" i="23" a="1"/>
  <c r="N387" i="23" a="1"/>
  <c r="Q387" i="23" a="1"/>
  <c r="P387" i="23" a="1"/>
  <c r="N373" i="23" a="1"/>
  <c r="P373" i="23" a="1"/>
  <c r="Q373" i="23" a="1"/>
  <c r="O373" i="23" a="1"/>
  <c r="O359" i="23" a="1"/>
  <c r="Q359" i="23" a="1"/>
  <c r="P359" i="23" a="1"/>
  <c r="N359" i="23" a="1"/>
  <c r="P345" i="23" a="1"/>
  <c r="Q345" i="23" a="1"/>
  <c r="O345" i="23" a="1"/>
  <c r="N345" i="23" a="1"/>
  <c r="O331" i="23" a="1"/>
  <c r="Q331" i="23" a="1"/>
  <c r="N331" i="23" a="1"/>
  <c r="P331" i="23" a="1"/>
  <c r="N317" i="23" a="1"/>
  <c r="P317" i="23" a="1"/>
  <c r="O317" i="23" a="1"/>
  <c r="Q317" i="23" a="1"/>
  <c r="O303" i="23" a="1"/>
  <c r="P303" i="23" a="1"/>
  <c r="N303" i="23" a="1"/>
  <c r="Q303" i="23" a="1"/>
  <c r="O289" i="23" a="1"/>
  <c r="P289" i="23" a="1"/>
  <c r="Q289" i="23" a="1"/>
  <c r="N289" i="23" a="1"/>
  <c r="N275" i="23" a="1"/>
  <c r="Q275" i="23" a="1"/>
  <c r="P275" i="23" a="1"/>
  <c r="O275" i="23" a="1"/>
  <c r="P261" i="23" a="1"/>
  <c r="N261" i="23" a="1"/>
  <c r="Q261" i="23" a="1"/>
  <c r="O261" i="23" a="1"/>
  <c r="P247" i="23" a="1"/>
  <c r="Q247" i="23" a="1"/>
  <c r="O247" i="23" a="1"/>
  <c r="N247" i="23" a="1"/>
  <c r="P468" i="23" a="1"/>
  <c r="Q468" i="23" a="1"/>
  <c r="O468" i="23" a="1"/>
  <c r="N468" i="23" a="1"/>
  <c r="N454" i="23" a="1"/>
  <c r="O454" i="23" a="1"/>
  <c r="P454" i="23" a="1"/>
  <c r="Q454" i="23" a="1"/>
  <c r="N440" i="23" a="1"/>
  <c r="O440" i="23" a="1"/>
  <c r="P440" i="23" a="1"/>
  <c r="Q440" i="23" a="1"/>
  <c r="N426" i="23" a="1"/>
  <c r="Q426" i="23" a="1"/>
  <c r="P426" i="23" a="1"/>
  <c r="O426" i="23" a="1"/>
  <c r="P412" i="23" a="1"/>
  <c r="N412" i="23" a="1"/>
  <c r="O412" i="23" a="1"/>
  <c r="Q412" i="23" a="1"/>
  <c r="N398" i="23" a="1"/>
  <c r="Q398" i="23" a="1"/>
  <c r="O398" i="23" a="1"/>
  <c r="P398" i="23" a="1"/>
  <c r="Q384" i="23" a="1"/>
  <c r="P384" i="23" a="1"/>
  <c r="N384" i="23" a="1"/>
  <c r="O384" i="23" a="1"/>
  <c r="N370" i="23" a="1"/>
  <c r="P370" i="23" a="1"/>
  <c r="Q370" i="23" a="1"/>
  <c r="O370" i="23" a="1"/>
  <c r="P356" i="23" a="1"/>
  <c r="N356" i="23" a="1"/>
  <c r="Q356" i="23" a="1"/>
  <c r="O356" i="23" a="1"/>
  <c r="N342" i="23" a="1"/>
  <c r="O342" i="23" a="1"/>
  <c r="Q342" i="23" a="1"/>
  <c r="P342" i="23" a="1"/>
  <c r="P328" i="23" a="1"/>
  <c r="N328" i="23" a="1"/>
  <c r="O328" i="23" a="1"/>
  <c r="Q328" i="23" a="1"/>
  <c r="O314" i="23" a="1"/>
  <c r="P314" i="23" a="1"/>
  <c r="N314" i="23" a="1"/>
  <c r="Q314" i="23" a="1"/>
  <c r="P300" i="23" a="1"/>
  <c r="O300" i="23" a="1"/>
  <c r="N300" i="23" a="1"/>
  <c r="Q300" i="23" a="1"/>
  <c r="P286" i="23" a="1"/>
  <c r="N286" i="23" a="1"/>
  <c r="Q286" i="23" a="1"/>
  <c r="O286" i="23" a="1"/>
  <c r="Q272" i="23" a="1"/>
  <c r="O272" i="23" a="1"/>
  <c r="N272" i="23" a="1"/>
  <c r="P272" i="23" a="1"/>
  <c r="O258" i="23" a="1"/>
  <c r="N258" i="23" a="1"/>
  <c r="P258" i="23" a="1"/>
  <c r="Q258" i="23" a="1"/>
  <c r="Q244" i="23" a="1"/>
  <c r="N244" i="23" a="1"/>
  <c r="P244" i="23" a="1"/>
  <c r="O244" i="23" a="1"/>
  <c r="N479" i="23" a="1"/>
  <c r="Q479" i="23" a="1"/>
  <c r="P479" i="23" a="1"/>
  <c r="O479" i="23" a="1"/>
  <c r="O465" i="23" a="1"/>
  <c r="Q465" i="23" a="1"/>
  <c r="P465" i="23" a="1"/>
  <c r="N465" i="23" a="1"/>
  <c r="N451" i="23" a="1"/>
  <c r="P451" i="23" a="1"/>
  <c r="O451" i="23" a="1"/>
  <c r="Q451" i="23" a="1"/>
  <c r="O437" i="23" a="1"/>
  <c r="Q437" i="23" a="1"/>
  <c r="P437" i="23" a="1"/>
  <c r="N437" i="23" a="1"/>
  <c r="N423" i="23" a="1"/>
  <c r="Q423" i="23" a="1"/>
  <c r="O423" i="23" a="1"/>
  <c r="P423" i="23" a="1"/>
  <c r="Q409" i="23" a="1"/>
  <c r="P409" i="23" a="1"/>
  <c r="O409" i="23" a="1"/>
  <c r="N409" i="23" a="1"/>
  <c r="P395" i="23" a="1"/>
  <c r="N395" i="23" a="1"/>
  <c r="Q395" i="23" a="1"/>
  <c r="O395" i="23" a="1"/>
  <c r="O381" i="23" a="1"/>
  <c r="P381" i="23" a="1"/>
  <c r="Q381" i="23" a="1"/>
  <c r="N381" i="23" a="1"/>
  <c r="P367" i="23" a="1"/>
  <c r="N367" i="23" a="1"/>
  <c r="Q367" i="23" a="1"/>
  <c r="O367" i="23" a="1"/>
  <c r="N353" i="23" a="1"/>
  <c r="P353" i="23" a="1"/>
  <c r="O353" i="23" a="1"/>
  <c r="Q353" i="23" a="1"/>
  <c r="P339" i="23" a="1"/>
  <c r="N339" i="23" a="1"/>
  <c r="O339" i="23" a="1"/>
  <c r="Q339" i="23" a="1"/>
  <c r="N325" i="23" a="1"/>
  <c r="O325" i="23" a="1"/>
  <c r="P325" i="23" a="1"/>
  <c r="Q325" i="23" a="1"/>
  <c r="O311" i="23" a="1"/>
  <c r="P311" i="23" a="1"/>
  <c r="N311" i="23" a="1"/>
  <c r="Q311" i="23" a="1"/>
  <c r="N297" i="23" a="1"/>
  <c r="Q297" i="23" a="1"/>
  <c r="P297" i="23" a="1"/>
  <c r="O297" i="23" a="1"/>
  <c r="O283" i="23" a="1"/>
  <c r="Q283" i="23" a="1"/>
  <c r="P283" i="23" a="1"/>
  <c r="N283" i="23" a="1"/>
  <c r="P269" i="23" a="1"/>
  <c r="N269" i="23" a="1"/>
  <c r="O269" i="23" a="1"/>
  <c r="Q269" i="23" a="1"/>
  <c r="P255" i="23" a="1"/>
  <c r="Q255" i="23" a="1"/>
  <c r="N255" i="23" a="1"/>
  <c r="O255" i="23" a="1"/>
  <c r="Q478" i="23" a="1"/>
  <c r="P478" i="23" a="1"/>
  <c r="O478" i="23" a="1"/>
  <c r="N478" i="23" a="1"/>
  <c r="N464" i="23" a="1"/>
  <c r="Q464" i="23" a="1"/>
  <c r="O464" i="23" a="1"/>
  <c r="P464" i="23" a="1"/>
  <c r="O450" i="23" a="1"/>
  <c r="N450" i="23" a="1"/>
  <c r="Q450" i="23" a="1"/>
  <c r="P450" i="23" a="1"/>
  <c r="P436" i="23" a="1"/>
  <c r="Q436" i="23" a="1"/>
  <c r="N436" i="23" a="1"/>
  <c r="O436" i="23" a="1"/>
  <c r="Q422" i="23" a="1"/>
  <c r="O422" i="23" a="1"/>
  <c r="P422" i="23" a="1"/>
  <c r="N422" i="23" a="1"/>
  <c r="O408" i="23" a="1"/>
  <c r="N408" i="23" a="1"/>
  <c r="P408" i="23" a="1"/>
  <c r="Q408" i="23" a="1"/>
  <c r="P394" i="23" a="1"/>
  <c r="O394" i="23" a="1"/>
  <c r="Q394" i="23" a="1"/>
  <c r="N394" i="23" a="1"/>
  <c r="P380" i="23" a="1"/>
  <c r="N380" i="23" a="1"/>
  <c r="Q380" i="23" a="1"/>
  <c r="O380" i="23" a="1"/>
  <c r="N366" i="23" a="1"/>
  <c r="Q366" i="23" a="1"/>
  <c r="O366" i="23" a="1"/>
  <c r="P366" i="23" a="1"/>
  <c r="O352" i="23" a="1"/>
  <c r="N352" i="23" a="1"/>
  <c r="Q352" i="23" a="1"/>
  <c r="P352" i="23" a="1"/>
  <c r="N338" i="23" a="1"/>
  <c r="Q338" i="23" a="1"/>
  <c r="P338" i="23" a="1"/>
  <c r="O338" i="23" a="1"/>
  <c r="O324" i="23" a="1"/>
  <c r="N324" i="23" a="1"/>
  <c r="Q324" i="23" a="1"/>
  <c r="P324" i="23" a="1"/>
  <c r="N310" i="23" a="1"/>
  <c r="P310" i="23" a="1"/>
  <c r="Q310" i="23" a="1"/>
  <c r="O310" i="23" a="1"/>
  <c r="P296" i="23" a="1"/>
  <c r="O296" i="23" a="1"/>
  <c r="Q296" i="23" a="1"/>
  <c r="N296" i="23" a="1"/>
  <c r="O282" i="23" a="1"/>
  <c r="N282" i="23" a="1"/>
  <c r="Q282" i="23" a="1"/>
  <c r="P282" i="23" a="1"/>
  <c r="O268" i="23" a="1"/>
  <c r="P268" i="23" a="1"/>
  <c r="Q268" i="23" a="1"/>
  <c r="N268" i="23" a="1"/>
  <c r="Q254" i="23" a="1"/>
  <c r="N254" i="23" a="1"/>
  <c r="P254" i="23" a="1"/>
  <c r="O254" i="23" a="1"/>
  <c r="N481" i="23" a="1"/>
  <c r="P481" i="23" a="1"/>
  <c r="Q481" i="23" a="1"/>
  <c r="O481" i="23" a="1"/>
  <c r="O460" i="23" a="1"/>
  <c r="P460" i="23" a="1"/>
  <c r="N460" i="23" a="1"/>
  <c r="Q460" i="23" a="1"/>
  <c r="N430" i="23" a="1"/>
  <c r="P430" i="23" a="1"/>
  <c r="O430" i="23" a="1"/>
  <c r="Q430" i="23" a="1"/>
  <c r="P417" i="23" a="1"/>
  <c r="Q417" i="23" a="1"/>
  <c r="N417" i="23" a="1"/>
  <c r="O417" i="23" a="1"/>
  <c r="N413" i="23" a="1"/>
  <c r="Q413" i="23" a="1"/>
  <c r="P413" i="23" a="1"/>
  <c r="O413" i="23" a="1"/>
  <c r="Q400" i="23" a="1"/>
  <c r="O400" i="23" a="1"/>
  <c r="P400" i="23" a="1"/>
  <c r="N400" i="23" a="1"/>
  <c r="Q447" i="23" a="1"/>
  <c r="N447" i="23" a="1"/>
  <c r="O447" i="23" a="1"/>
  <c r="P447" i="23" a="1"/>
  <c r="Q434" i="23" a="1"/>
  <c r="P434" i="23" a="1"/>
  <c r="O434" i="23" a="1"/>
  <c r="N434" i="23" a="1"/>
  <c r="P349" i="23" a="1"/>
  <c r="Q349" i="23" a="1"/>
  <c r="O349" i="23" a="1"/>
  <c r="N349" i="23" a="1"/>
  <c r="Q336" i="23" a="1"/>
  <c r="N336" i="23" a="1"/>
  <c r="O336" i="23" a="1"/>
  <c r="P336" i="23" a="1"/>
  <c r="O251" i="23" a="1"/>
  <c r="P251" i="23" a="1"/>
  <c r="Q251" i="23" a="1"/>
  <c r="N251" i="23" a="1"/>
  <c r="N472" i="23" a="1"/>
  <c r="O472" i="23" a="1"/>
  <c r="P472" i="23" a="1"/>
  <c r="Q472" i="23" a="1"/>
  <c r="P459" i="23" a="1"/>
  <c r="Q459" i="23" a="1"/>
  <c r="N459" i="23" a="1"/>
  <c r="O459" i="23" a="1"/>
  <c r="Q455" i="23" a="1"/>
  <c r="P455" i="23" a="1"/>
  <c r="O455" i="23" a="1"/>
  <c r="N455" i="23" a="1"/>
  <c r="N442" i="23" a="1"/>
  <c r="P442" i="23" a="1"/>
  <c r="O442" i="23" a="1"/>
  <c r="Q442" i="23" a="1"/>
  <c r="O425" i="23" a="1"/>
  <c r="Q425" i="23" a="1"/>
  <c r="N425" i="23" a="1"/>
  <c r="P425" i="23" a="1"/>
  <c r="P404" i="23" a="1"/>
  <c r="Q404" i="23" a="1"/>
  <c r="N404" i="23" a="1"/>
  <c r="O404" i="23" a="1"/>
  <c r="O374" i="23" a="1"/>
  <c r="N374" i="23" a="1"/>
  <c r="Q374" i="23" a="1"/>
  <c r="P374" i="23" a="1"/>
  <c r="N361" i="23" a="1"/>
  <c r="O361" i="23" a="1"/>
  <c r="Q361" i="23" a="1"/>
  <c r="P361" i="23" a="1"/>
  <c r="N357" i="23" a="1"/>
  <c r="O357" i="23" a="1"/>
  <c r="P357" i="23" a="1"/>
  <c r="Q357" i="23" a="1"/>
  <c r="P344" i="23" a="1"/>
  <c r="N344" i="23" a="1"/>
  <c r="O344" i="23" a="1"/>
  <c r="Q344" i="23" a="1"/>
  <c r="P327" i="23" a="1"/>
  <c r="N327" i="23" a="1"/>
  <c r="Q327" i="23" a="1"/>
  <c r="O327" i="23" a="1"/>
  <c r="Q306" i="23" a="1"/>
  <c r="N306" i="23" a="1"/>
  <c r="P306" i="23" a="1"/>
  <c r="O306" i="23" a="1"/>
  <c r="O276" i="23" a="1"/>
  <c r="P276" i="23" a="1"/>
  <c r="N276" i="23" a="1"/>
  <c r="Q276" i="23" a="1"/>
  <c r="Q263" i="23" a="1"/>
  <c r="O263" i="23" a="1"/>
  <c r="P263" i="23" a="1"/>
  <c r="N263" i="23" a="1"/>
  <c r="P259" i="23" a="1"/>
  <c r="O259" i="23" a="1"/>
  <c r="Q259" i="23" a="1"/>
  <c r="N259" i="23" a="1"/>
  <c r="Q246" i="23" a="1"/>
  <c r="N246" i="23" a="1"/>
  <c r="O246" i="23" a="1"/>
  <c r="P246" i="23" a="1"/>
  <c r="N405" i="23" a="1"/>
  <c r="P405" i="23" a="1"/>
  <c r="Q405" i="23" a="1"/>
  <c r="O405" i="23" a="1"/>
  <c r="P390" i="23" a="1"/>
  <c r="N390" i="23" a="1"/>
  <c r="O390" i="23" a="1"/>
  <c r="Q390" i="23" a="1"/>
  <c r="P376" i="23" a="1"/>
  <c r="Q376" i="23" a="1"/>
  <c r="O376" i="23" a="1"/>
  <c r="N376" i="23" a="1"/>
  <c r="O362" i="23" a="1"/>
  <c r="Q362" i="23" a="1"/>
  <c r="P362" i="23" a="1"/>
  <c r="N362" i="23" a="1"/>
  <c r="N343" i="23" a="1"/>
  <c r="O343" i="23" a="1"/>
  <c r="Q343" i="23" a="1"/>
  <c r="P343" i="23" a="1"/>
  <c r="Q334" i="23" a="1"/>
  <c r="P334" i="23" a="1"/>
  <c r="O334" i="23" a="1"/>
  <c r="N334" i="23" a="1"/>
  <c r="Q329" i="23" a="1"/>
  <c r="N329" i="23" a="1"/>
  <c r="O329" i="23" a="1"/>
  <c r="P329" i="23" a="1"/>
  <c r="P467" i="23" a="1"/>
  <c r="O467" i="23" a="1"/>
  <c r="Q467" i="23" a="1"/>
  <c r="N467" i="23" a="1"/>
  <c r="N448" i="23" a="1"/>
  <c r="Q448" i="23" a="1"/>
  <c r="P448" i="23" a="1"/>
  <c r="O448" i="23" a="1"/>
  <c r="Q433" i="23" a="1"/>
  <c r="N433" i="23" a="1"/>
  <c r="O433" i="23" a="1"/>
  <c r="P433" i="23" a="1"/>
  <c r="P418" i="23" a="1"/>
  <c r="N418" i="23" a="1"/>
  <c r="Q418" i="23" a="1"/>
  <c r="O418" i="23" a="1"/>
  <c r="Q369" i="23" a="1"/>
  <c r="O369" i="23" a="1"/>
  <c r="N369" i="23" a="1"/>
  <c r="P369" i="23" a="1"/>
  <c r="P360" i="23" a="1"/>
  <c r="Q360" i="23" a="1"/>
  <c r="O360" i="23" a="1"/>
  <c r="N360" i="23" a="1"/>
  <c r="N346" i="23" a="1"/>
  <c r="O346" i="23" a="1"/>
  <c r="P346" i="23" a="1"/>
  <c r="Q346" i="23" a="1"/>
  <c r="P308" i="23" a="1"/>
  <c r="Q308" i="23" a="1"/>
  <c r="N308" i="23" a="1"/>
  <c r="O308" i="23" a="1"/>
  <c r="N294" i="23" a="1"/>
  <c r="P294" i="23" a="1"/>
  <c r="Q294" i="23" a="1"/>
  <c r="O294" i="23" a="1"/>
  <c r="P462" i="23" a="1"/>
  <c r="Q462" i="23" a="1"/>
  <c r="N462" i="23" a="1"/>
  <c r="O462" i="23" a="1"/>
  <c r="N388" i="23" a="1"/>
  <c r="O388" i="23" a="1"/>
  <c r="Q388" i="23" a="1"/>
  <c r="P388" i="23" a="1"/>
  <c r="N355" i="23" a="1"/>
  <c r="O355" i="23" a="1"/>
  <c r="Q355" i="23" a="1"/>
  <c r="P355" i="23" a="1"/>
  <c r="O341" i="23" a="1"/>
  <c r="P341" i="23" a="1"/>
  <c r="N341" i="23" a="1"/>
  <c r="Q341" i="23" a="1"/>
  <c r="P332" i="23" a="1"/>
  <c r="O332" i="23" a="1"/>
  <c r="Q332" i="23" a="1"/>
  <c r="N332" i="23" a="1"/>
  <c r="Q322" i="23" a="1"/>
  <c r="N322" i="23" a="1"/>
  <c r="O322" i="23" a="1"/>
  <c r="P322" i="23" a="1"/>
  <c r="Q441" i="23" a="1"/>
  <c r="N441" i="23" a="1"/>
  <c r="P441" i="23" a="1"/>
  <c r="O441" i="23" a="1"/>
  <c r="P406" i="23" a="1"/>
  <c r="O406" i="23" a="1"/>
  <c r="N406" i="23" a="1"/>
  <c r="Q406" i="23" a="1"/>
  <c r="Q372" i="23" a="1"/>
  <c r="N372" i="23" a="1"/>
  <c r="O372" i="23" a="1"/>
  <c r="P372" i="23" a="1"/>
  <c r="N319" i="23" a="1"/>
  <c r="O319" i="23" a="1"/>
  <c r="P319" i="23" a="1"/>
  <c r="Q319" i="23" a="1"/>
  <c r="Q262" i="23" a="1"/>
  <c r="P262" i="23" a="1"/>
  <c r="O262" i="23" a="1"/>
  <c r="N262" i="23" a="1"/>
  <c r="Q245" i="23" a="1"/>
  <c r="O245" i="23" a="1"/>
  <c r="N245" i="23" a="1"/>
  <c r="P245" i="23" a="1"/>
  <c r="O475" i="23" a="1"/>
  <c r="P475" i="23" a="1"/>
  <c r="Q475" i="23" a="1"/>
  <c r="N475" i="23" a="1"/>
  <c r="P416" i="23" a="1"/>
  <c r="O416" i="23" a="1"/>
  <c r="Q416" i="23" a="1"/>
  <c r="N416" i="23" a="1"/>
  <c r="N411" i="23" a="1"/>
  <c r="O411" i="23" a="1"/>
  <c r="Q411" i="23" a="1"/>
  <c r="P411" i="23" a="1"/>
  <c r="N399" i="23" a="1"/>
  <c r="O399" i="23" a="1"/>
  <c r="Q399" i="23" a="1"/>
  <c r="P399" i="23" a="1"/>
  <c r="O350" i="23" a="1"/>
  <c r="Q350" i="23" a="1"/>
  <c r="N350" i="23" a="1"/>
  <c r="P350" i="23" a="1"/>
  <c r="Q318" i="23" a="1"/>
  <c r="P318" i="23" a="1"/>
  <c r="O318" i="23" a="1"/>
  <c r="N318" i="23" a="1"/>
  <c r="P313" i="23" a="1"/>
  <c r="N313" i="23" a="1"/>
  <c r="Q313" i="23" a="1"/>
  <c r="O313" i="23" a="1"/>
  <c r="P290" i="23" a="1"/>
  <c r="O290" i="23" a="1"/>
  <c r="N290" i="23" a="1"/>
  <c r="Q290" i="23" a="1"/>
  <c r="O273" i="23" a="1"/>
  <c r="N273" i="23" a="1"/>
  <c r="Q273" i="23" a="1"/>
  <c r="P273" i="23" a="1"/>
  <c r="O445" i="23" a="1"/>
  <c r="Q445" i="23" a="1"/>
  <c r="N445" i="23" a="1"/>
  <c r="P445" i="23" a="1"/>
  <c r="N371" i="23" a="1"/>
  <c r="P371" i="23" a="1"/>
  <c r="Q371" i="23" a="1"/>
  <c r="O371" i="23" a="1"/>
  <c r="P307" i="23" a="1"/>
  <c r="Q307" i="23" a="1"/>
  <c r="N307" i="23" a="1"/>
  <c r="O307" i="23" a="1"/>
  <c r="N301" i="23" a="1"/>
  <c r="O301" i="23" a="1"/>
  <c r="P301" i="23" a="1"/>
  <c r="Q301" i="23" a="1"/>
  <c r="Q249" i="23" a="1"/>
  <c r="P249" i="23" a="1"/>
  <c r="O249" i="23" a="1"/>
  <c r="N249" i="23" a="1"/>
  <c r="P476" i="23" a="1"/>
  <c r="Q476" i="23" a="1"/>
  <c r="N476" i="23" a="1"/>
  <c r="O476" i="23" a="1"/>
  <c r="Q469" i="23" a="1"/>
  <c r="P469" i="23" a="1"/>
  <c r="O469" i="23" a="1"/>
  <c r="N469" i="23" a="1"/>
  <c r="N456" i="23" a="1"/>
  <c r="Q456" i="23" a="1"/>
  <c r="O456" i="23" a="1"/>
  <c r="P456" i="23" a="1"/>
  <c r="N403" i="23" a="1"/>
  <c r="O403" i="23" a="1"/>
  <c r="P403" i="23" a="1"/>
  <c r="Q403" i="23" a="1"/>
  <c r="P333" i="23" a="1"/>
  <c r="Q333" i="23" a="1"/>
  <c r="O333" i="23" a="1"/>
  <c r="N333" i="23" a="1"/>
  <c r="Q321" i="23" a="1"/>
  <c r="P321" i="23" a="1"/>
  <c r="N321" i="23" a="1"/>
  <c r="O321" i="23" a="1"/>
  <c r="N315" i="23" a="1"/>
  <c r="Q315" i="23" a="1"/>
  <c r="O315" i="23" a="1"/>
  <c r="P315" i="23" a="1"/>
  <c r="O302" i="23" a="1"/>
  <c r="Q302" i="23" a="1"/>
  <c r="N302" i="23" a="1"/>
  <c r="P302" i="23" a="1"/>
  <c r="P288" i="23" a="1"/>
  <c r="O288" i="23" a="1"/>
  <c r="Q288" i="23" a="1"/>
  <c r="N288" i="23" a="1"/>
  <c r="N248" i="23" a="1"/>
  <c r="O248" i="23" a="1"/>
  <c r="Q248" i="23" a="1"/>
  <c r="P248" i="23" a="1"/>
  <c r="N474" i="23" a="1"/>
  <c r="Q474" i="23" a="1"/>
  <c r="P474" i="23" a="1"/>
  <c r="O474" i="23" a="1"/>
  <c r="N461" i="23" a="1"/>
  <c r="P461" i="23" a="1"/>
  <c r="Q461" i="23" a="1"/>
  <c r="O461" i="23" a="1"/>
  <c r="P414" i="23" a="1"/>
  <c r="N414" i="23" a="1"/>
  <c r="O414" i="23" a="1"/>
  <c r="Q414" i="23" a="1"/>
  <c r="O293" i="23" a="1"/>
  <c r="Q293" i="23" a="1"/>
  <c r="N293" i="23" a="1"/>
  <c r="P293" i="23" a="1"/>
  <c r="N287" i="23" a="1"/>
  <c r="O287" i="23" a="1"/>
  <c r="P287" i="23" a="1"/>
  <c r="Q287" i="23" a="1"/>
  <c r="O266" i="23" a="1"/>
  <c r="P266" i="23" a="1"/>
  <c r="Q266" i="23" a="1"/>
  <c r="N266" i="23" a="1"/>
  <c r="N473" i="23" a="1"/>
  <c r="O473" i="23" a="1"/>
  <c r="P473" i="23" a="1"/>
  <c r="Q473" i="23" a="1"/>
  <c r="O428" i="23" a="1"/>
  <c r="N428" i="23" a="1"/>
  <c r="Q428" i="23" a="1"/>
  <c r="P428" i="23" a="1"/>
  <c r="P420" i="23" a="1"/>
  <c r="O420" i="23" a="1"/>
  <c r="Q420" i="23" a="1"/>
  <c r="N420" i="23" a="1"/>
  <c r="Q280" i="23" a="1"/>
  <c r="P280" i="23" a="1"/>
  <c r="N280" i="23" a="1"/>
  <c r="O280" i="23" a="1"/>
  <c r="P386" i="23" a="1"/>
  <c r="O386" i="23" a="1"/>
  <c r="N386" i="23" a="1"/>
  <c r="Q386" i="23" a="1"/>
  <c r="O299" i="23" a="1"/>
  <c r="P299" i="23" a="1"/>
  <c r="Q299" i="23" a="1"/>
  <c r="N299" i="23" a="1"/>
  <c r="O279" i="23" a="1"/>
  <c r="P279" i="23" a="1"/>
  <c r="N279" i="23" a="1"/>
  <c r="Q279" i="23" a="1"/>
  <c r="O271" i="23" a="1"/>
  <c r="Q271" i="23" a="1"/>
  <c r="P271" i="23" a="1"/>
  <c r="N271" i="23" a="1"/>
  <c r="P265" i="23" a="1"/>
  <c r="Q265" i="23" a="1"/>
  <c r="N265" i="23" a="1"/>
  <c r="O265" i="23" a="1"/>
  <c r="O453" i="23" a="1"/>
  <c r="Q453" i="23" a="1"/>
  <c r="N453" i="23" a="1"/>
  <c r="P453" i="23" a="1"/>
  <c r="Q397" i="23" a="1"/>
  <c r="N397" i="23" a="1"/>
  <c r="P397" i="23" a="1"/>
  <c r="O397" i="23" a="1"/>
  <c r="N444" i="23" a="1"/>
  <c r="P444" i="23" a="1"/>
  <c r="O444" i="23" a="1"/>
  <c r="Q444" i="23" a="1"/>
  <c r="Q389" i="23" a="1"/>
  <c r="O389" i="23" a="1"/>
  <c r="P389" i="23" a="1"/>
  <c r="N389" i="23" a="1"/>
  <c r="Q330" i="23" a="1"/>
  <c r="P330" i="23" a="1"/>
  <c r="O330" i="23" a="1"/>
  <c r="N330" i="23" a="1"/>
  <c r="O316" i="23" a="1"/>
  <c r="N316" i="23" a="1"/>
  <c r="Q316" i="23" a="1"/>
  <c r="P316" i="23" a="1"/>
  <c r="N402" i="23" a="1"/>
  <c r="P402" i="23" a="1"/>
  <c r="Q402" i="23" a="1"/>
  <c r="O402" i="23" a="1"/>
  <c r="P385" i="23" a="1"/>
  <c r="N385" i="23" a="1"/>
  <c r="O385" i="23" a="1"/>
  <c r="Q385" i="23" a="1"/>
  <c r="O363" i="23" a="1"/>
  <c r="N363" i="23" a="1"/>
  <c r="P363" i="23" a="1"/>
  <c r="Q363" i="23" a="1"/>
  <c r="N335" i="23" a="1"/>
  <c r="P335" i="23" a="1"/>
  <c r="Q335" i="23" a="1"/>
  <c r="O335" i="23" a="1"/>
  <c r="Q260" i="23" a="1"/>
  <c r="O260" i="23" a="1"/>
  <c r="P260" i="23" a="1"/>
  <c r="N260" i="23" a="1"/>
  <c r="N252" i="23" a="1"/>
  <c r="O252" i="23" a="1"/>
  <c r="P252" i="23" a="1"/>
  <c r="Q252" i="23" a="1"/>
  <c r="Q392" i="23" a="1"/>
  <c r="O392" i="23" a="1"/>
  <c r="P392" i="23" a="1"/>
  <c r="N392" i="23" a="1"/>
  <c r="O377" i="23" a="1"/>
  <c r="Q377" i="23" a="1"/>
  <c r="P377" i="23" a="1"/>
  <c r="N377" i="23" a="1"/>
  <c r="O305" i="23" a="1"/>
  <c r="Q305" i="23" a="1"/>
  <c r="P305" i="23" a="1"/>
  <c r="N305" i="23" a="1"/>
  <c r="O470" i="23" a="1"/>
  <c r="Q470" i="23" a="1"/>
  <c r="P470" i="23" a="1"/>
  <c r="N470" i="23" a="1"/>
  <c r="O348" i="23" a="1"/>
  <c r="P348" i="23" a="1"/>
  <c r="Q348" i="23" a="1"/>
  <c r="N348" i="23" a="1"/>
  <c r="N320" i="23" a="1"/>
  <c r="O320" i="23" a="1"/>
  <c r="Q320" i="23" a="1"/>
  <c r="P320" i="23" a="1"/>
  <c r="N291" i="23" a="1"/>
  <c r="Q291" i="23" a="1"/>
  <c r="P291" i="23" a="1"/>
  <c r="O291" i="23" a="1"/>
  <c r="O264" i="23" a="1"/>
  <c r="N264" i="23" a="1"/>
  <c r="P264" i="23" a="1"/>
  <c r="Q264" i="23" a="1"/>
  <c r="Q383" i="23" a="1"/>
  <c r="O383" i="23" a="1"/>
  <c r="P383" i="23" a="1"/>
  <c r="N383" i="23" a="1"/>
  <c r="Q432" i="23" a="1"/>
  <c r="P432" i="23" a="1"/>
  <c r="N432" i="23" a="1"/>
  <c r="O432" i="23" a="1"/>
  <c r="P431" i="23" a="1"/>
  <c r="O431" i="23" a="1"/>
  <c r="N431" i="23" a="1"/>
  <c r="Q431" i="23" a="1"/>
  <c r="O375" i="23" a="1"/>
  <c r="Q375" i="23" a="1"/>
  <c r="N375" i="23" a="1"/>
  <c r="P375" i="23" a="1"/>
  <c r="Q257" i="23" a="1"/>
  <c r="P257" i="23" a="1"/>
  <c r="N257" i="23" a="1"/>
  <c r="O257" i="23" a="1"/>
  <c r="N419" i="23" a="1"/>
  <c r="Q419" i="23" a="1"/>
  <c r="P419" i="23" a="1"/>
  <c r="O419" i="23" a="1"/>
  <c r="O274" i="23" a="1"/>
  <c r="N274" i="23" a="1"/>
  <c r="P274" i="23" a="1"/>
  <c r="Q274" i="23" a="1"/>
  <c r="P364" i="23" a="1"/>
  <c r="Q364" i="23" a="1"/>
  <c r="N364" i="23" a="1"/>
  <c r="O364" i="23" a="1"/>
  <c r="P285" i="23" a="1"/>
  <c r="N285" i="23" a="1"/>
  <c r="O285" i="23" a="1"/>
  <c r="Q285" i="23" a="1"/>
  <c r="N304" i="23" a="1"/>
  <c r="P304" i="23" a="1"/>
  <c r="Q304" i="23" a="1"/>
  <c r="O304" i="23" a="1"/>
  <c r="N427" i="23" a="1"/>
  <c r="P427" i="23" a="1"/>
  <c r="O427" i="23" a="1"/>
  <c r="Q427" i="23" a="1"/>
  <c r="P439" i="23" a="1"/>
  <c r="N439" i="23" a="1"/>
  <c r="Q439" i="23" a="1"/>
  <c r="O439" i="23" a="1"/>
  <c r="P292" i="23" a="1"/>
  <c r="Q292" i="23" a="1"/>
  <c r="O292" i="23" a="1"/>
  <c r="N292" i="23" a="1"/>
  <c r="P243" i="23" a="1"/>
  <c r="Q243" i="23" a="1"/>
  <c r="N243" i="23" a="1"/>
  <c r="O243" i="23" a="1"/>
  <c r="O458" i="23" a="1"/>
  <c r="Q458" i="23" a="1"/>
  <c r="P458" i="23" a="1"/>
  <c r="N458" i="23" a="1"/>
  <c r="Q250" i="23" a="1"/>
  <c r="O250" i="23" a="1"/>
  <c r="N250" i="23" a="1"/>
  <c r="P250" i="23" a="1"/>
  <c r="P391" i="23" a="1"/>
  <c r="O391" i="23" a="1"/>
  <c r="N391" i="23" a="1"/>
  <c r="Q391" i="23" a="1"/>
  <c r="N277" i="23" a="1"/>
  <c r="Q277" i="23" a="1"/>
  <c r="O277" i="23" a="1"/>
  <c r="P277" i="23" a="1"/>
  <c r="Q378" i="23" a="1"/>
  <c r="P378" i="23" a="1"/>
  <c r="N378" i="23" a="1"/>
  <c r="O378" i="23" a="1"/>
  <c r="O358" i="23" a="1"/>
  <c r="N358" i="23" a="1"/>
  <c r="Q358" i="23" a="1"/>
  <c r="P358" i="23" a="1"/>
  <c r="Q347" i="23" a="1"/>
  <c r="P347" i="23" a="1"/>
  <c r="N347" i="23" a="1"/>
  <c r="O347" i="23" a="1"/>
  <c r="N446" i="23" a="1"/>
  <c r="O446" i="23" a="1"/>
  <c r="Q446" i="23" a="1"/>
  <c r="P446" i="23" a="1"/>
  <c r="Q278" i="23" a="1"/>
  <c r="N278" i="23" a="1"/>
  <c r="O278" i="23" a="1"/>
  <c r="P278" i="23" a="1"/>
  <c r="U26" i="26" l="1"/>
  <c r="G24" i="27" s="1"/>
  <c r="S84" i="23" a="1"/>
  <c r="AJ84" i="23" a="1"/>
  <c r="AO84" i="23" a="1"/>
  <c r="Q84" i="23" a="1"/>
  <c r="R84" i="23" a="1"/>
  <c r="AV84" i="23" a="1"/>
  <c r="AF84" i="23" a="1"/>
  <c r="L84" i="23" a="1"/>
  <c r="AR84" i="23" a="1"/>
  <c r="AA84" i="23" a="1"/>
  <c r="AG84" i="23" a="1"/>
  <c r="M84" i="23" a="1"/>
  <c r="V84" i="23" a="1"/>
  <c r="AU84" i="23" a="1"/>
  <c r="AI84" i="23" a="1"/>
  <c r="AC84" i="23" a="1"/>
  <c r="Z84" i="23" a="1"/>
  <c r="X84" i="23" a="1"/>
  <c r="W84" i="23" a="1"/>
  <c r="N84" i="23" a="1"/>
  <c r="AB84" i="23" a="1"/>
  <c r="AE84" i="23" a="1"/>
  <c r="AN84" i="23" a="1"/>
  <c r="AK84" i="23" a="1"/>
  <c r="AM84" i="23" a="1"/>
  <c r="O84" i="23" a="1"/>
  <c r="AS84" i="23" a="1"/>
  <c r="AQ84" i="23" a="1"/>
  <c r="AH84" i="23" a="1"/>
  <c r="AD84" i="23" a="1"/>
  <c r="Y84" i="23" a="1"/>
  <c r="P84" i="23" a="1"/>
  <c r="AT84" i="23" a="1"/>
  <c r="AL84" i="23" a="1"/>
  <c r="T84" i="23" a="1"/>
  <c r="U84" i="23" a="1"/>
  <c r="AP84" i="23" a="1"/>
  <c r="T119" i="23" a="1"/>
  <c r="M119" i="23" a="1"/>
  <c r="N119" i="23" a="1"/>
  <c r="L119" i="23" a="1"/>
  <c r="P119" i="23" a="1"/>
  <c r="O119" i="23" a="1"/>
  <c r="Q119" i="23" a="1"/>
  <c r="V119" i="23" a="1"/>
  <c r="S119" i="23" a="1"/>
  <c r="U119" i="23" a="1"/>
  <c r="R119" i="23" a="1"/>
  <c r="AH119" i="23" a="1"/>
  <c r="AG119" i="23" a="1"/>
  <c r="AC119" i="23" a="1"/>
  <c r="AF119" i="23" a="1"/>
  <c r="W119" i="23" a="1"/>
  <c r="AP119" i="23" a="1"/>
  <c r="AI119" i="23" a="1"/>
  <c r="AD119" i="23" a="1"/>
  <c r="AS119" i="23" a="1"/>
  <c r="X119" i="23" a="1"/>
  <c r="AN119" i="23" a="1"/>
  <c r="AT119" i="23" a="1"/>
  <c r="AM119" i="23" a="1"/>
  <c r="AU119" i="23" a="1"/>
  <c r="AO119" i="23" a="1"/>
  <c r="AK119" i="23" a="1"/>
  <c r="AV119" i="23" a="1"/>
  <c r="AA119" i="23" a="1"/>
  <c r="AJ119" i="23" a="1"/>
  <c r="Z119" i="23" a="1"/>
  <c r="AE119" i="23" a="1"/>
  <c r="AB119" i="23" a="1"/>
  <c r="AR119" i="23" a="1"/>
  <c r="AQ119" i="23" a="1"/>
  <c r="Y119" i="23" a="1"/>
  <c r="AL119" i="23" a="1"/>
  <c r="U94" i="23" a="1"/>
  <c r="N94" i="23" a="1"/>
  <c r="O94" i="23" a="1"/>
  <c r="AF94" i="23" a="1"/>
  <c r="S94" i="23" a="1"/>
  <c r="AB94" i="23" a="1"/>
  <c r="AE94" i="23" a="1"/>
  <c r="AI94" i="23" a="1"/>
  <c r="M94" i="23" a="1"/>
  <c r="AJ94" i="23" a="1"/>
  <c r="Z94" i="23" a="1"/>
  <c r="Q94" i="23" a="1"/>
  <c r="AC94" i="23" a="1"/>
  <c r="P94" i="23" a="1"/>
  <c r="AD94" i="23" a="1"/>
  <c r="R94" i="23" a="1"/>
  <c r="AG94" i="23" a="1"/>
  <c r="V94" i="23" a="1"/>
  <c r="T94" i="23" a="1"/>
  <c r="L94" i="23" a="1"/>
  <c r="X94" i="23" a="1"/>
  <c r="AQ94" i="23" a="1"/>
  <c r="AU94" i="23" a="1"/>
  <c r="Y94" i="23" a="1"/>
  <c r="AP94" i="23" a="1"/>
  <c r="AO94" i="23" a="1"/>
  <c r="AH94" i="23" a="1"/>
  <c r="AL94" i="23" a="1"/>
  <c r="AT94" i="23" a="1"/>
  <c r="AV94" i="23" a="1"/>
  <c r="AK94" i="23" a="1"/>
  <c r="AR94" i="23" a="1"/>
  <c r="AM94" i="23" a="1"/>
  <c r="W94" i="23" a="1"/>
  <c r="AA94" i="23" a="1"/>
  <c r="AS94" i="23" a="1"/>
  <c r="AN94" i="23" a="1"/>
  <c r="L107" i="23" a="1"/>
  <c r="R107" i="23" a="1"/>
  <c r="T107" i="23" a="1"/>
  <c r="Q107" i="23" a="1"/>
  <c r="U107" i="23" a="1"/>
  <c r="V107" i="23" a="1"/>
  <c r="S107" i="23" a="1"/>
  <c r="AE107" i="23" a="1"/>
  <c r="M107" i="23" a="1"/>
  <c r="O107" i="23" a="1"/>
  <c r="AF107" i="23" a="1"/>
  <c r="P107" i="23" a="1"/>
  <c r="AJ107" i="23" a="1"/>
  <c r="N107" i="23" a="1"/>
  <c r="AI107" i="23" a="1"/>
  <c r="AD107" i="23" a="1"/>
  <c r="AA107" i="23" a="1"/>
  <c r="AH107" i="23" a="1"/>
  <c r="X107" i="23" a="1"/>
  <c r="AM107" i="23" a="1"/>
  <c r="AU107" i="23" a="1"/>
  <c r="AC107" i="23" a="1"/>
  <c r="AB107" i="23" a="1"/>
  <c r="AR107" i="23" a="1"/>
  <c r="AT107" i="23" a="1"/>
  <c r="AP107" i="23" a="1"/>
  <c r="AV107" i="23" a="1"/>
  <c r="AK107" i="23" a="1"/>
  <c r="AS107" i="23" a="1"/>
  <c r="AN107" i="23" a="1"/>
  <c r="AG107" i="23" a="1"/>
  <c r="Z107" i="23" a="1"/>
  <c r="W107" i="23" a="1"/>
  <c r="Y107" i="23" a="1"/>
  <c r="AQ107" i="23" a="1"/>
  <c r="AL107" i="23" a="1"/>
  <c r="AO107" i="23" a="1"/>
  <c r="V131" i="23" a="1"/>
  <c r="L131" i="23" a="1"/>
  <c r="R131" i="23" a="1"/>
  <c r="T131" i="23" a="1"/>
  <c r="AD131" i="23" a="1"/>
  <c r="AH131" i="23" a="1"/>
  <c r="O131" i="23" a="1"/>
  <c r="AG131" i="23" a="1"/>
  <c r="P131" i="23" a="1"/>
  <c r="AI131" i="23" a="1"/>
  <c r="S131" i="23" a="1"/>
  <c r="U131" i="23" a="1"/>
  <c r="AJ131" i="23" a="1"/>
  <c r="AQ131" i="23" a="1"/>
  <c r="AB131" i="23" a="1"/>
  <c r="AF131" i="23" a="1"/>
  <c r="AC131" i="23" a="1"/>
  <c r="M131" i="23" a="1"/>
  <c r="AE131" i="23" a="1"/>
  <c r="W131" i="23" a="1"/>
  <c r="N131" i="23" a="1"/>
  <c r="X131" i="23" a="1"/>
  <c r="Z131" i="23" a="1"/>
  <c r="Y131" i="23" a="1"/>
  <c r="AM131" i="23" a="1"/>
  <c r="AA131" i="23" a="1"/>
  <c r="Q131" i="23" a="1"/>
  <c r="AU131" i="23" a="1"/>
  <c r="AL131" i="23" a="1"/>
  <c r="AP131" i="23" a="1"/>
  <c r="AT131" i="23" a="1"/>
  <c r="AO131" i="23" a="1"/>
  <c r="AN131" i="23" a="1"/>
  <c r="AS131" i="23" a="1"/>
  <c r="AK131" i="23" a="1"/>
  <c r="AR131" i="23" a="1"/>
  <c r="AV131" i="23" a="1"/>
  <c r="T96" i="23" a="1"/>
  <c r="U96" i="23" a="1"/>
  <c r="L96" i="23" a="1"/>
  <c r="N96" i="23" a="1"/>
  <c r="R96" i="23" a="1"/>
  <c r="V96" i="23" a="1"/>
  <c r="Q96" i="23" a="1"/>
  <c r="AF96" i="23" a="1"/>
  <c r="AH96" i="23" a="1"/>
  <c r="O96" i="23" a="1"/>
  <c r="AC96" i="23" a="1"/>
  <c r="AG96" i="23" a="1"/>
  <c r="W96" i="23" a="1"/>
  <c r="M96" i="23" a="1"/>
  <c r="AI96" i="23" a="1"/>
  <c r="X96" i="23" a="1"/>
  <c r="S96" i="23" a="1"/>
  <c r="AJ96" i="23" a="1"/>
  <c r="Y96" i="23" a="1"/>
  <c r="AB96" i="23" a="1"/>
  <c r="AO96" i="23" a="1"/>
  <c r="AM96" i="23" a="1"/>
  <c r="AN96" i="23" a="1"/>
  <c r="AD96" i="23" a="1"/>
  <c r="AV96" i="23" a="1"/>
  <c r="AR96" i="23" a="1"/>
  <c r="P96" i="23" a="1"/>
  <c r="AE96" i="23" a="1"/>
  <c r="AT96" i="23" a="1"/>
  <c r="Z96" i="23" a="1"/>
  <c r="AS96" i="23" a="1"/>
  <c r="AA96" i="23" a="1"/>
  <c r="AP96" i="23" a="1"/>
  <c r="AU96" i="23" a="1"/>
  <c r="AL96" i="23" a="1"/>
  <c r="AK96" i="23" a="1"/>
  <c r="AQ96" i="23" a="1"/>
  <c r="AH185" i="23" a="1"/>
  <c r="AC185" i="23" a="1"/>
  <c r="AF185" i="23" a="1"/>
  <c r="O185" i="23" a="1"/>
  <c r="AG185" i="23" a="1"/>
  <c r="P185" i="23" a="1"/>
  <c r="AK185" i="23" a="1"/>
  <c r="AE185" i="23" a="1"/>
  <c r="AN185" i="23" a="1"/>
  <c r="R185" i="23" a="1"/>
  <c r="AM185" i="23" a="1"/>
  <c r="U185" i="23" a="1"/>
  <c r="AL185" i="23" a="1"/>
  <c r="AA185" i="23" a="1"/>
  <c r="X185" i="23" a="1"/>
  <c r="AD185" i="23" a="1"/>
  <c r="W185" i="23" a="1"/>
  <c r="AJ185" i="23" a="1"/>
  <c r="M185" i="23" a="1"/>
  <c r="N185" i="23" a="1"/>
  <c r="Q185" i="23" a="1"/>
  <c r="V185" i="23" a="1"/>
  <c r="Y185" i="23" a="1"/>
  <c r="AI185" i="23" a="1"/>
  <c r="L185" i="23" a="1"/>
  <c r="S185" i="23" a="1"/>
  <c r="K185" i="23" a="1"/>
  <c r="AB185" i="23" a="1"/>
  <c r="Z185" i="23" a="1"/>
  <c r="AO185" i="23" a="1"/>
  <c r="T185" i="23" a="1"/>
  <c r="AP185" i="23" a="1"/>
  <c r="F80" i="23"/>
  <c r="G80" i="23"/>
  <c r="B80" i="23"/>
  <c r="O87" i="23" a="1"/>
  <c r="R87" i="23" a="1"/>
  <c r="S87" i="23" a="1"/>
  <c r="P87" i="23" a="1"/>
  <c r="T87" i="23" a="1"/>
  <c r="U87" i="23" a="1"/>
  <c r="V87" i="23" a="1"/>
  <c r="AG87" i="23" a="1"/>
  <c r="AH87" i="23" a="1"/>
  <c r="AI87" i="23" a="1"/>
  <c r="AD87" i="23" a="1"/>
  <c r="L87" i="23" a="1"/>
  <c r="AC87" i="23" a="1"/>
  <c r="AE87" i="23" a="1"/>
  <c r="AF87" i="23" a="1"/>
  <c r="Z87" i="23" a="1"/>
  <c r="M87" i="23" a="1"/>
  <c r="W87" i="23" a="1"/>
  <c r="AN87" i="23" a="1"/>
  <c r="X87" i="23" a="1"/>
  <c r="AP87" i="23" a="1"/>
  <c r="Y87" i="23" a="1"/>
  <c r="AR87" i="23" a="1"/>
  <c r="AA87" i="23" a="1"/>
  <c r="AS87" i="23" a="1"/>
  <c r="N87" i="23" a="1"/>
  <c r="AV87" i="23" a="1"/>
  <c r="AK87" i="23" a="1"/>
  <c r="AT87" i="23" a="1"/>
  <c r="AB87" i="23" a="1"/>
  <c r="Q87" i="23" a="1"/>
  <c r="AU87" i="23" a="1"/>
  <c r="AM87" i="23" a="1"/>
  <c r="AJ87" i="23" a="1"/>
  <c r="AQ87" i="23" a="1"/>
  <c r="AO87" i="23" a="1"/>
  <c r="AL87" i="23" a="1"/>
  <c r="R109" i="23" a="1"/>
  <c r="U109" i="23" a="1"/>
  <c r="Q109" i="23" a="1"/>
  <c r="AB109" i="23" a="1"/>
  <c r="N109" i="23" a="1"/>
  <c r="AD109" i="23" a="1"/>
  <c r="AE109" i="23" a="1"/>
  <c r="V109" i="23" a="1"/>
  <c r="T109" i="23" a="1"/>
  <c r="S109" i="23" a="1"/>
  <c r="L109" i="23" a="1"/>
  <c r="AF109" i="23" a="1"/>
  <c r="P109" i="23" a="1"/>
  <c r="AG109" i="23" a="1"/>
  <c r="AH109" i="23" a="1"/>
  <c r="AI109" i="23" a="1"/>
  <c r="Z109" i="23" a="1"/>
  <c r="AJ109" i="23" a="1"/>
  <c r="AA109" i="23" a="1"/>
  <c r="AT109" i="23" a="1"/>
  <c r="M109" i="23" a="1"/>
  <c r="Y109" i="23" a="1"/>
  <c r="O109" i="23" a="1"/>
  <c r="X109" i="23" a="1"/>
  <c r="W109" i="23" a="1"/>
  <c r="AS109" i="23" a="1"/>
  <c r="AN109" i="23" a="1"/>
  <c r="AL109" i="23" a="1"/>
  <c r="AM109" i="23" a="1"/>
  <c r="AO109" i="23" a="1"/>
  <c r="AP109" i="23" a="1"/>
  <c r="AK109" i="23" a="1"/>
  <c r="AV109" i="23" a="1"/>
  <c r="AQ109" i="23" a="1"/>
  <c r="AU109" i="23" a="1"/>
  <c r="AR109" i="23" a="1"/>
  <c r="AC109" i="23" a="1"/>
  <c r="L88" i="23" a="1"/>
  <c r="N88" i="23" a="1"/>
  <c r="M88" i="23" a="1"/>
  <c r="AF88" i="23" a="1"/>
  <c r="O88" i="23" a="1"/>
  <c r="AG88" i="23" a="1"/>
  <c r="Q88" i="23" a="1"/>
  <c r="AC88" i="23" a="1"/>
  <c r="AH88" i="23" a="1"/>
  <c r="AI88" i="23" a="1"/>
  <c r="R88" i="23" a="1"/>
  <c r="AB88" i="23" a="1"/>
  <c r="S88" i="23" a="1"/>
  <c r="AJ88" i="23" a="1"/>
  <c r="W88" i="23" a="1"/>
  <c r="P88" i="23" a="1"/>
  <c r="AD88" i="23" a="1"/>
  <c r="T88" i="23" a="1"/>
  <c r="AE88" i="23" a="1"/>
  <c r="X88" i="23" a="1"/>
  <c r="U88" i="23" a="1"/>
  <c r="Z88" i="23" a="1"/>
  <c r="AN88" i="23" a="1"/>
  <c r="AQ88" i="23" a="1"/>
  <c r="AL88" i="23" a="1"/>
  <c r="AU88" i="23" a="1"/>
  <c r="AM88" i="23" a="1"/>
  <c r="AK88" i="23" a="1"/>
  <c r="AT88" i="23" a="1"/>
  <c r="AS88" i="23" a="1"/>
  <c r="AO88" i="23" a="1"/>
  <c r="Y88" i="23" a="1"/>
  <c r="AA88" i="23" a="1"/>
  <c r="AP88" i="23" a="1"/>
  <c r="AR88" i="23" a="1"/>
  <c r="AV88" i="23" a="1"/>
  <c r="V88" i="23" a="1"/>
  <c r="AD100" i="23" a="1"/>
  <c r="T100" i="23" a="1"/>
  <c r="U100" i="23" a="1"/>
  <c r="N100" i="23" a="1"/>
  <c r="Q100" i="23" a="1"/>
  <c r="AF100" i="23" a="1"/>
  <c r="L100" i="23" a="1"/>
  <c r="AB100" i="23" a="1"/>
  <c r="AS100" i="23" a="1"/>
  <c r="AE100" i="23" a="1"/>
  <c r="O100" i="23" a="1"/>
  <c r="AH100" i="23" a="1"/>
  <c r="P100" i="23" a="1"/>
  <c r="AI100" i="23" a="1"/>
  <c r="R100" i="23" a="1"/>
  <c r="AC100" i="23" a="1"/>
  <c r="S100" i="23" a="1"/>
  <c r="AJ100" i="23" a="1"/>
  <c r="AA100" i="23" a="1"/>
  <c r="M100" i="23" a="1"/>
  <c r="X100" i="23" a="1"/>
  <c r="V100" i="23" a="1"/>
  <c r="AR100" i="23" a="1"/>
  <c r="AP100" i="23" a="1"/>
  <c r="AT100" i="23" a="1"/>
  <c r="AU100" i="23" a="1"/>
  <c r="AO100" i="23" a="1"/>
  <c r="AQ100" i="23" a="1"/>
  <c r="Z100" i="23" a="1"/>
  <c r="AN100" i="23" a="1"/>
  <c r="AV100" i="23" a="1"/>
  <c r="Y100" i="23" a="1"/>
  <c r="AL100" i="23" a="1"/>
  <c r="W100" i="23" a="1"/>
  <c r="AM100" i="23" a="1"/>
  <c r="AK100" i="23" a="1"/>
  <c r="AG100" i="23" a="1"/>
  <c r="T112" i="23" a="1"/>
  <c r="U112" i="23" a="1"/>
  <c r="M112" i="23" a="1"/>
  <c r="N112" i="23" a="1"/>
  <c r="Q112" i="23" a="1"/>
  <c r="P112" i="23" a="1"/>
  <c r="AD112" i="23" a="1"/>
  <c r="S112" i="23" a="1"/>
  <c r="L112" i="23" a="1"/>
  <c r="AG112" i="23" a="1"/>
  <c r="AI112" i="23" a="1"/>
  <c r="AB112" i="23" a="1"/>
  <c r="AF112" i="23" a="1"/>
  <c r="Y112" i="23" a="1"/>
  <c r="Z112" i="23" a="1"/>
  <c r="V112" i="23" a="1"/>
  <c r="AC112" i="23" a="1"/>
  <c r="R112" i="23" a="1"/>
  <c r="AM112" i="23" a="1"/>
  <c r="W112" i="23" a="1"/>
  <c r="X112" i="23" a="1"/>
  <c r="AR112" i="23" a="1"/>
  <c r="AT112" i="23" a="1"/>
  <c r="AE112" i="23" a="1"/>
  <c r="AP112" i="23" a="1"/>
  <c r="AO112" i="23" a="1"/>
  <c r="AH112" i="23" a="1"/>
  <c r="AQ112" i="23" a="1"/>
  <c r="AK112" i="23" a="1"/>
  <c r="AJ112" i="23" a="1"/>
  <c r="AA112" i="23" a="1"/>
  <c r="O112" i="23" a="1"/>
  <c r="AU112" i="23" a="1"/>
  <c r="AV112" i="23" a="1"/>
  <c r="AS112" i="23" a="1"/>
  <c r="AL112" i="23" a="1"/>
  <c r="AN112" i="23" a="1"/>
  <c r="O118" i="23" a="1"/>
  <c r="AG118" i="23" a="1"/>
  <c r="R118" i="23" a="1"/>
  <c r="AI118" i="23" a="1"/>
  <c r="P118" i="23" a="1"/>
  <c r="AH118" i="23" a="1"/>
  <c r="U118" i="23" a="1"/>
  <c r="M118" i="23" a="1"/>
  <c r="AC118" i="23" a="1"/>
  <c r="AF118" i="23" a="1"/>
  <c r="Y118" i="23" a="1"/>
  <c r="S118" i="23" a="1"/>
  <c r="Z118" i="23" a="1"/>
  <c r="T118" i="23" a="1"/>
  <c r="V118" i="23" a="1"/>
  <c r="Q118" i="23" a="1"/>
  <c r="L118" i="23" a="1"/>
  <c r="N118" i="23" a="1"/>
  <c r="AB118" i="23" a="1"/>
  <c r="AJ118" i="23" a="1"/>
  <c r="AE118" i="23" a="1"/>
  <c r="X118" i="23" a="1"/>
  <c r="W118" i="23" a="1"/>
  <c r="AP118" i="23" a="1"/>
  <c r="AN118" i="23" a="1"/>
  <c r="AO118" i="23" a="1"/>
  <c r="AT118" i="23" a="1"/>
  <c r="AK118" i="23" a="1"/>
  <c r="AV118" i="23" a="1"/>
  <c r="AD118" i="23" a="1"/>
  <c r="AU118" i="23" a="1"/>
  <c r="AL118" i="23" a="1"/>
  <c r="AS118" i="23" a="1"/>
  <c r="AA118" i="23" a="1"/>
  <c r="AQ118" i="23" a="1"/>
  <c r="AR118" i="23" a="1"/>
  <c r="AM118" i="23" a="1"/>
  <c r="P129" i="23" a="1"/>
  <c r="Q129" i="23" a="1"/>
  <c r="M129" i="23" a="1"/>
  <c r="O129" i="23" a="1"/>
  <c r="V129" i="23" a="1"/>
  <c r="N129" i="23" a="1"/>
  <c r="L129" i="23" a="1"/>
  <c r="T129" i="23" a="1"/>
  <c r="U129" i="23" a="1"/>
  <c r="AE129" i="23" a="1"/>
  <c r="AJ129" i="23" a="1"/>
  <c r="X129" i="23" a="1"/>
  <c r="AB129" i="23" a="1"/>
  <c r="AC129" i="23" a="1"/>
  <c r="Z129" i="23" a="1"/>
  <c r="AD129" i="23" a="1"/>
  <c r="AA129" i="23" a="1"/>
  <c r="AH129" i="23" a="1"/>
  <c r="AG129" i="23" a="1"/>
  <c r="AP129" i="23" a="1"/>
  <c r="AF129" i="23" a="1"/>
  <c r="AR129" i="23" a="1"/>
  <c r="AS129" i="23" a="1"/>
  <c r="AN129" i="23" a="1"/>
  <c r="AT129" i="23" a="1"/>
  <c r="AU129" i="23" a="1"/>
  <c r="S129" i="23" a="1"/>
  <c r="AQ129" i="23" a="1"/>
  <c r="AO129" i="23" a="1"/>
  <c r="AL129" i="23" a="1"/>
  <c r="AK129" i="23" a="1"/>
  <c r="AI129" i="23" a="1"/>
  <c r="AV129" i="23" a="1"/>
  <c r="AM129" i="23" a="1"/>
  <c r="Y129" i="23" a="1"/>
  <c r="W129" i="23" a="1"/>
  <c r="R129" i="23" a="1"/>
  <c r="V154" i="23" a="1"/>
  <c r="S154" i="23" a="1"/>
  <c r="L154" i="23" a="1"/>
  <c r="N154" i="23" a="1"/>
  <c r="Q154" i="23" a="1"/>
  <c r="R154" i="23" a="1"/>
  <c r="T154" i="23" a="1"/>
  <c r="M154" i="23" a="1"/>
  <c r="O154" i="23" a="1"/>
  <c r="P154" i="23" a="1"/>
  <c r="U154" i="23" a="1"/>
  <c r="AI154" i="23" a="1"/>
  <c r="AH154" i="23" a="1"/>
  <c r="X154" i="23" a="1"/>
  <c r="Z154" i="23" a="1"/>
  <c r="AD154" i="23" a="1"/>
  <c r="AE154" i="23" a="1"/>
  <c r="AF154" i="23" a="1"/>
  <c r="AB154" i="23" a="1"/>
  <c r="AG154" i="23" a="1"/>
  <c r="AM154" i="23" a="1"/>
  <c r="AN154" i="23" a="1"/>
  <c r="AC154" i="23" a="1"/>
  <c r="AQ154" i="23" a="1"/>
  <c r="AJ154" i="23" a="1"/>
  <c r="W154" i="23" a="1"/>
  <c r="AP154" i="23" a="1"/>
  <c r="AA154" i="23" a="1"/>
  <c r="AO154" i="23" a="1"/>
  <c r="Y154" i="23" a="1"/>
  <c r="AV154" i="23" a="1"/>
  <c r="AK154" i="23" a="1"/>
  <c r="AL154" i="23" a="1"/>
  <c r="AR154" i="23" a="1"/>
  <c r="AU154" i="23" a="1"/>
  <c r="AS154" i="23" a="1"/>
  <c r="AT154" i="23" a="1"/>
  <c r="L90" i="23" a="1"/>
  <c r="M90" i="23" a="1"/>
  <c r="O90" i="23" a="1"/>
  <c r="Q90" i="23" a="1"/>
  <c r="R90" i="23" a="1"/>
  <c r="AC90" i="23" a="1"/>
  <c r="AF90" i="23" a="1"/>
  <c r="AJ90" i="23" a="1"/>
  <c r="S90" i="23" a="1"/>
  <c r="AH90" i="23" a="1"/>
  <c r="AE90" i="23" a="1"/>
  <c r="AG90" i="23" a="1"/>
  <c r="AI90" i="23" a="1"/>
  <c r="U90" i="23" a="1"/>
  <c r="V90" i="23" a="1"/>
  <c r="N90" i="23" a="1"/>
  <c r="W90" i="23" a="1"/>
  <c r="P90" i="23" a="1"/>
  <c r="X90" i="23" a="1"/>
  <c r="Z90" i="23" a="1"/>
  <c r="AR90" i="23" a="1"/>
  <c r="T90" i="23" a="1"/>
  <c r="AL90" i="23" a="1"/>
  <c r="AP90" i="23" a="1"/>
  <c r="AM90" i="23" a="1"/>
  <c r="AN90" i="23" a="1"/>
  <c r="AT90" i="23" a="1"/>
  <c r="AS90" i="23" a="1"/>
  <c r="AO90" i="23" a="1"/>
  <c r="AQ90" i="23" a="1"/>
  <c r="AU90" i="23" a="1"/>
  <c r="AV90" i="23" a="1"/>
  <c r="Y90" i="23" a="1"/>
  <c r="AB90" i="23" a="1"/>
  <c r="AD90" i="23" a="1"/>
  <c r="AK90" i="23" a="1"/>
  <c r="AA90" i="23" a="1"/>
  <c r="U101" i="23" a="1"/>
  <c r="V101" i="23" a="1"/>
  <c r="S101" i="23" a="1"/>
  <c r="AE101" i="23" a="1"/>
  <c r="Q101" i="23" a="1"/>
  <c r="AF101" i="23" a="1"/>
  <c r="T101" i="23" a="1"/>
  <c r="AI101" i="23" a="1"/>
  <c r="AH101" i="23" a="1"/>
  <c r="O101" i="23" a="1"/>
  <c r="M101" i="23" a="1"/>
  <c r="L101" i="23" a="1"/>
  <c r="AP101" i="23" a="1"/>
  <c r="X101" i="23" a="1"/>
  <c r="AB101" i="23" a="1"/>
  <c r="AD101" i="23" a="1"/>
  <c r="Z101" i="23" a="1"/>
  <c r="AC101" i="23" a="1"/>
  <c r="AA101" i="23" a="1"/>
  <c r="N101" i="23" a="1"/>
  <c r="AJ101" i="23" a="1"/>
  <c r="W101" i="23" a="1"/>
  <c r="Y101" i="23" a="1"/>
  <c r="AM101" i="23" a="1"/>
  <c r="P101" i="23" a="1"/>
  <c r="AV101" i="23" a="1"/>
  <c r="R101" i="23" a="1"/>
  <c r="AL101" i="23" a="1"/>
  <c r="AG101" i="23" a="1"/>
  <c r="AQ101" i="23" a="1"/>
  <c r="AO101" i="23" a="1"/>
  <c r="AR101" i="23" a="1"/>
  <c r="AS101" i="23" a="1"/>
  <c r="AN101" i="23" a="1"/>
  <c r="AT101" i="23" a="1"/>
  <c r="AK101" i="23" a="1"/>
  <c r="AU101" i="23" a="1"/>
  <c r="AG155" i="23" a="1"/>
  <c r="R155" i="23" a="1"/>
  <c r="S155" i="23" a="1"/>
  <c r="AI155" i="23" a="1"/>
  <c r="L155" i="23" a="1"/>
  <c r="AJ155" i="23" a="1"/>
  <c r="U155" i="23" a="1"/>
  <c r="AC155" i="23" a="1"/>
  <c r="T155" i="23" a="1"/>
  <c r="AB155" i="23" a="1"/>
  <c r="N155" i="23" a="1"/>
  <c r="O155" i="23" a="1"/>
  <c r="M155" i="23" a="1"/>
  <c r="AF155" i="23" a="1"/>
  <c r="X155" i="23" a="1"/>
  <c r="AR155" i="23" a="1"/>
  <c r="AE155" i="23" a="1"/>
  <c r="AH155" i="23" a="1"/>
  <c r="AD155" i="23" a="1"/>
  <c r="V155" i="23" a="1"/>
  <c r="Q155" i="23" a="1"/>
  <c r="Y155" i="23" a="1"/>
  <c r="AA155" i="23" a="1"/>
  <c r="AP155" i="23" a="1"/>
  <c r="P155" i="23" a="1"/>
  <c r="AQ155" i="23" a="1"/>
  <c r="AN155" i="23" a="1"/>
  <c r="AS155" i="23" a="1"/>
  <c r="AM155" i="23" a="1"/>
  <c r="Z155" i="23" a="1"/>
  <c r="AL155" i="23" a="1"/>
  <c r="W155" i="23" a="1"/>
  <c r="AO155" i="23" a="1"/>
  <c r="AK155" i="23" a="1"/>
  <c r="AT155" i="23" a="1"/>
  <c r="AU155" i="23" a="1"/>
  <c r="AV155" i="23" a="1"/>
  <c r="V178" i="23" a="1"/>
  <c r="W178" i="23" a="1"/>
  <c r="K178" i="23" a="1"/>
  <c r="AO178" i="23" a="1"/>
  <c r="N178" i="23" a="1"/>
  <c r="AG178" i="23" a="1"/>
  <c r="Q178" i="23" a="1"/>
  <c r="AP178" i="23" a="1"/>
  <c r="M178" i="23" a="1"/>
  <c r="AI178" i="23" a="1"/>
  <c r="R178" i="23" a="1"/>
  <c r="O178" i="23" a="1"/>
  <c r="AJ178" i="23" a="1"/>
  <c r="AK178" i="23" a="1"/>
  <c r="Y178" i="23" a="1"/>
  <c r="AD178" i="23" a="1"/>
  <c r="AL178" i="23" a="1"/>
  <c r="AM178" i="23" a="1"/>
  <c r="X178" i="23" a="1"/>
  <c r="AN178" i="23" a="1"/>
  <c r="S178" i="23" a="1"/>
  <c r="AH178" i="23" a="1"/>
  <c r="T178" i="23" a="1"/>
  <c r="U178" i="23" a="1"/>
  <c r="Z178" i="23" a="1"/>
  <c r="AB178" i="23" a="1"/>
  <c r="L178" i="23" a="1"/>
  <c r="P178" i="23" a="1"/>
  <c r="AA178" i="23" a="1"/>
  <c r="AC178" i="23" a="1"/>
  <c r="AE178" i="23" a="1"/>
  <c r="AF178" i="23" a="1"/>
  <c r="R103" i="23" a="1"/>
  <c r="S103" i="23" a="1"/>
  <c r="V103" i="23" a="1"/>
  <c r="L103" i="23" a="1"/>
  <c r="M103" i="23" a="1"/>
  <c r="P103" i="23" a="1"/>
  <c r="O103" i="23" a="1"/>
  <c r="AG103" i="23" a="1"/>
  <c r="AH103" i="23" a="1"/>
  <c r="AB103" i="23" a="1"/>
  <c r="Q103" i="23" a="1"/>
  <c r="AD103" i="23" a="1"/>
  <c r="AE103" i="23" a="1"/>
  <c r="AA103" i="23" a="1"/>
  <c r="AF103" i="23" a="1"/>
  <c r="AI103" i="23" a="1"/>
  <c r="Z103" i="23" a="1"/>
  <c r="T103" i="23" a="1"/>
  <c r="AC103" i="23" a="1"/>
  <c r="N103" i="23" a="1"/>
  <c r="AJ103" i="23" a="1"/>
  <c r="AP103" i="23" a="1"/>
  <c r="AM103" i="23" a="1"/>
  <c r="W103" i="23" a="1"/>
  <c r="AR103" i="23" a="1"/>
  <c r="AS103" i="23" a="1"/>
  <c r="AQ103" i="23" a="1"/>
  <c r="AV103" i="23" a="1"/>
  <c r="AN103" i="23" a="1"/>
  <c r="AT103" i="23" a="1"/>
  <c r="AK103" i="23" a="1"/>
  <c r="AL103" i="23" a="1"/>
  <c r="X103" i="23" a="1"/>
  <c r="Y103" i="23" a="1"/>
  <c r="AO103" i="23" a="1"/>
  <c r="U103" i="23" a="1"/>
  <c r="AU103" i="23" a="1"/>
  <c r="O123" i="23" a="1"/>
  <c r="P123" i="23" a="1"/>
  <c r="Q123" i="23" a="1"/>
  <c r="U123" i="23" a="1"/>
  <c r="AC123" i="23" a="1"/>
  <c r="M123" i="23" a="1"/>
  <c r="AF123" i="23" a="1"/>
  <c r="N123" i="23" a="1"/>
  <c r="AE123" i="23" a="1"/>
  <c r="AB123" i="23" a="1"/>
  <c r="AH123" i="23" a="1"/>
  <c r="AI123" i="23" a="1"/>
  <c r="AJ123" i="23" a="1"/>
  <c r="AD123" i="23" a="1"/>
  <c r="AG123" i="23" a="1"/>
  <c r="T123" i="23" a="1"/>
  <c r="R123" i="23" a="1"/>
  <c r="S123" i="23" a="1"/>
  <c r="L123" i="23" a="1"/>
  <c r="AA123" i="23" a="1"/>
  <c r="AP123" i="23" a="1"/>
  <c r="Z123" i="23" a="1"/>
  <c r="AQ123" i="23" a="1"/>
  <c r="W123" i="23" a="1"/>
  <c r="AS123" i="23" a="1"/>
  <c r="AM123" i="23" a="1"/>
  <c r="AT123" i="23" a="1"/>
  <c r="AK123" i="23" a="1"/>
  <c r="V123" i="23" a="1"/>
  <c r="Y123" i="23" a="1"/>
  <c r="AL123" i="23" a="1"/>
  <c r="X123" i="23" a="1"/>
  <c r="AO123" i="23" a="1"/>
  <c r="AV123" i="23" a="1"/>
  <c r="AN123" i="23" a="1"/>
  <c r="AR123" i="23" a="1"/>
  <c r="AU123" i="23" a="1"/>
  <c r="V151" i="23" a="1"/>
  <c r="N151" i="23" a="1"/>
  <c r="O151" i="23" a="1"/>
  <c r="AF151" i="23" a="1"/>
  <c r="P151" i="23" a="1"/>
  <c r="AI151" i="23" a="1"/>
  <c r="U151" i="23" a="1"/>
  <c r="AB151" i="23" a="1"/>
  <c r="S151" i="23" a="1"/>
  <c r="AE151" i="23" a="1"/>
  <c r="R151" i="23" a="1"/>
  <c r="AC151" i="23" a="1"/>
  <c r="L151" i="23" a="1"/>
  <c r="AD151" i="23" a="1"/>
  <c r="Q151" i="23" a="1"/>
  <c r="AN151" i="23" a="1"/>
  <c r="T151" i="23" a="1"/>
  <c r="M151" i="23" a="1"/>
  <c r="AG151" i="23" a="1"/>
  <c r="X151" i="23" a="1"/>
  <c r="AJ151" i="23" a="1"/>
  <c r="AM151" i="23" a="1"/>
  <c r="W151" i="23" a="1"/>
  <c r="Y151" i="23" a="1"/>
  <c r="Z151" i="23" a="1"/>
  <c r="AT151" i="23" a="1"/>
  <c r="AQ151" i="23" a="1"/>
  <c r="AU151" i="23" a="1"/>
  <c r="AR151" i="23" a="1"/>
  <c r="AL151" i="23" a="1"/>
  <c r="AV151" i="23" a="1"/>
  <c r="AO151" i="23" a="1"/>
  <c r="AK151" i="23" a="1"/>
  <c r="AP151" i="23" a="1"/>
  <c r="AS151" i="23" a="1"/>
  <c r="AA151" i="23" a="1"/>
  <c r="AH151" i="23" a="1"/>
  <c r="O92" i="23" a="1"/>
  <c r="P92" i="23" a="1"/>
  <c r="Q92" i="23" a="1"/>
  <c r="U92" i="23" a="1"/>
  <c r="N92" i="23" a="1"/>
  <c r="L92" i="23" a="1"/>
  <c r="V92" i="23" a="1"/>
  <c r="T92" i="23" a="1"/>
  <c r="Z92" i="23" a="1"/>
  <c r="M92" i="23" a="1"/>
  <c r="AE92" i="23" a="1"/>
  <c r="AF92" i="23" a="1"/>
  <c r="AJ92" i="23" a="1"/>
  <c r="AB92" i="23" a="1"/>
  <c r="AI92" i="23" a="1"/>
  <c r="W92" i="23" a="1"/>
  <c r="AR92" i="23" a="1"/>
  <c r="X92" i="23" a="1"/>
  <c r="AP92" i="23" a="1"/>
  <c r="AC92" i="23" a="1"/>
  <c r="Y92" i="23" a="1"/>
  <c r="AN92" i="23" a="1"/>
  <c r="AD92" i="23" a="1"/>
  <c r="AA92" i="23" a="1"/>
  <c r="AQ92" i="23" a="1"/>
  <c r="AG92" i="23" a="1"/>
  <c r="AM92" i="23" a="1"/>
  <c r="AK92" i="23" a="1"/>
  <c r="R92" i="23" a="1"/>
  <c r="AU92" i="23" a="1"/>
  <c r="AT92" i="23" a="1"/>
  <c r="S92" i="23" a="1"/>
  <c r="AH92" i="23" a="1"/>
  <c r="AO92" i="23" a="1"/>
  <c r="AS92" i="23" a="1"/>
  <c r="AV92" i="23" a="1"/>
  <c r="AL92" i="23" a="1"/>
  <c r="AE175" i="23" a="1"/>
  <c r="S175" i="23" a="1"/>
  <c r="AP175" i="23" a="1"/>
  <c r="T175" i="23" a="1"/>
  <c r="AO175" i="23" a="1"/>
  <c r="V175" i="23" a="1"/>
  <c r="AJ175" i="23" a="1"/>
  <c r="AA175" i="23" a="1"/>
  <c r="AH175" i="23" a="1"/>
  <c r="W175" i="23" a="1"/>
  <c r="AG175" i="23" a="1"/>
  <c r="AC175" i="23" a="1"/>
  <c r="L175" i="23" a="1"/>
  <c r="AK175" i="23" a="1"/>
  <c r="AL175" i="23" a="1"/>
  <c r="X175" i="23" a="1"/>
  <c r="N175" i="23" a="1"/>
  <c r="M175" i="23" a="1"/>
  <c r="Y175" i="23" a="1"/>
  <c r="K175" i="23" a="1"/>
  <c r="Z175" i="23" a="1"/>
  <c r="AI175" i="23" a="1"/>
  <c r="O175" i="23" a="1"/>
  <c r="AF175" i="23" a="1"/>
  <c r="R175" i="23" a="1"/>
  <c r="AM175" i="23" a="1"/>
  <c r="AN175" i="23" a="1"/>
  <c r="P175" i="23" a="1"/>
  <c r="U175" i="23" a="1"/>
  <c r="AD175" i="23" a="1"/>
  <c r="Q175" i="23" a="1"/>
  <c r="AB175" i="23" a="1"/>
  <c r="S114" i="23" a="1"/>
  <c r="T114" i="23" a="1"/>
  <c r="L114" i="23" a="1"/>
  <c r="P114" i="23" a="1"/>
  <c r="M114" i="23" a="1"/>
  <c r="V114" i="23" a="1"/>
  <c r="R114" i="23" a="1"/>
  <c r="AD114" i="23" a="1"/>
  <c r="AI114" i="23" a="1"/>
  <c r="AG114" i="23" a="1"/>
  <c r="AH114" i="23" a="1"/>
  <c r="O114" i="23" a="1"/>
  <c r="Q114" i="23" a="1"/>
  <c r="AJ114" i="23" a="1"/>
  <c r="AB114" i="23" a="1"/>
  <c r="U114" i="23" a="1"/>
  <c r="AC114" i="23" a="1"/>
  <c r="N114" i="23" a="1"/>
  <c r="AF114" i="23" a="1"/>
  <c r="AE114" i="23" a="1"/>
  <c r="Y114" i="23" a="1"/>
  <c r="X114" i="23" a="1"/>
  <c r="AR114" i="23" a="1"/>
  <c r="AP114" i="23" a="1"/>
  <c r="AN114" i="23" a="1"/>
  <c r="AM114" i="23" a="1"/>
  <c r="AS114" i="23" a="1"/>
  <c r="W114" i="23" a="1"/>
  <c r="Z114" i="23" a="1"/>
  <c r="AU114" i="23" a="1"/>
  <c r="AQ114" i="23" a="1"/>
  <c r="AT114" i="23" a="1"/>
  <c r="AV114" i="23" a="1"/>
  <c r="AA114" i="23" a="1"/>
  <c r="AL114" i="23" a="1"/>
  <c r="AK114" i="23" a="1"/>
  <c r="AO114" i="23" a="1"/>
  <c r="U122" i="23" a="1"/>
  <c r="S122" i="23" a="1"/>
  <c r="N122" i="23" a="1"/>
  <c r="Q122" i="23" a="1"/>
  <c r="L122" i="23" a="1"/>
  <c r="P122" i="23" a="1"/>
  <c r="O122" i="23" a="1"/>
  <c r="R122" i="23" a="1"/>
  <c r="V122" i="23" a="1"/>
  <c r="AD122" i="23" a="1"/>
  <c r="W122" i="23" a="1"/>
  <c r="AE122" i="23" a="1"/>
  <c r="AH122" i="23" a="1"/>
  <c r="Y122" i="23" a="1"/>
  <c r="AI122" i="23" a="1"/>
  <c r="Z122" i="23" a="1"/>
  <c r="AG122" i="23" a="1"/>
  <c r="AM122" i="23" a="1"/>
  <c r="AC122" i="23" a="1"/>
  <c r="T122" i="23" a="1"/>
  <c r="AB122" i="23" a="1"/>
  <c r="AF122" i="23" a="1"/>
  <c r="AO122" i="23" a="1"/>
  <c r="AV122" i="23" a="1"/>
  <c r="AU122" i="23" a="1"/>
  <c r="AT122" i="23" a="1"/>
  <c r="AQ122" i="23" a="1"/>
  <c r="AL122" i="23" a="1"/>
  <c r="X122" i="23" a="1"/>
  <c r="AP122" i="23" a="1"/>
  <c r="AK122" i="23" a="1"/>
  <c r="AR122" i="23" a="1"/>
  <c r="AS122" i="23" a="1"/>
  <c r="AN122" i="23" a="1"/>
  <c r="AA122" i="23" a="1"/>
  <c r="M122" i="23" a="1"/>
  <c r="AJ122" i="23" a="1"/>
  <c r="Q97" i="23" a="1"/>
  <c r="S97" i="23" a="1"/>
  <c r="R97" i="23" a="1"/>
  <c r="T97" i="23" a="1"/>
  <c r="V97" i="23" a="1"/>
  <c r="L97" i="23" a="1"/>
  <c r="N97" i="23" a="1"/>
  <c r="U97" i="23" a="1"/>
  <c r="M97" i="23" a="1"/>
  <c r="O97" i="23" a="1"/>
  <c r="P97" i="23" a="1"/>
  <c r="AE97" i="23" a="1"/>
  <c r="AF97" i="23" a="1"/>
  <c r="AG97" i="23" a="1"/>
  <c r="AJ97" i="23" a="1"/>
  <c r="AH97" i="23" a="1"/>
  <c r="AI97" i="23" a="1"/>
  <c r="AB97" i="23" a="1"/>
  <c r="AC97" i="23" a="1"/>
  <c r="Y97" i="23" a="1"/>
  <c r="AD97" i="23" a="1"/>
  <c r="Z97" i="23" a="1"/>
  <c r="AP97" i="23" a="1"/>
  <c r="AN97" i="23" a="1"/>
  <c r="X97" i="23" a="1"/>
  <c r="AS97" i="23" a="1"/>
  <c r="AA97" i="23" a="1"/>
  <c r="AQ97" i="23" a="1"/>
  <c r="AM97" i="23" a="1"/>
  <c r="AU97" i="23" a="1"/>
  <c r="W97" i="23" a="1"/>
  <c r="AT97" i="23" a="1"/>
  <c r="AK97" i="23" a="1"/>
  <c r="AV97" i="23" a="1"/>
  <c r="AO97" i="23" a="1"/>
  <c r="AL97" i="23" a="1"/>
  <c r="AR97" i="23" a="1"/>
  <c r="S110" i="23" a="1"/>
  <c r="T110" i="23" a="1"/>
  <c r="V110" i="23" a="1"/>
  <c r="L110" i="23" a="1"/>
  <c r="M110" i="23" a="1"/>
  <c r="O110" i="23" a="1"/>
  <c r="AD110" i="23" a="1"/>
  <c r="AE110" i="23" a="1"/>
  <c r="AI110" i="23" a="1"/>
  <c r="Q110" i="23" a="1"/>
  <c r="AJ110" i="23" a="1"/>
  <c r="AB110" i="23" a="1"/>
  <c r="AC110" i="23" a="1"/>
  <c r="P110" i="23" a="1"/>
  <c r="AG110" i="23" a="1"/>
  <c r="N110" i="23" a="1"/>
  <c r="AF110" i="23" a="1"/>
  <c r="AA110" i="23" a="1"/>
  <c r="U110" i="23" a="1"/>
  <c r="AH110" i="23" a="1"/>
  <c r="R110" i="23" a="1"/>
  <c r="AS110" i="23" a="1"/>
  <c r="AN110" i="23" a="1"/>
  <c r="AU110" i="23" a="1"/>
  <c r="AR110" i="23" a="1"/>
  <c r="AK110" i="23" a="1"/>
  <c r="AQ110" i="23" a="1"/>
  <c r="AP110" i="23" a="1"/>
  <c r="AL110" i="23" a="1"/>
  <c r="W110" i="23" a="1"/>
  <c r="X110" i="23" a="1"/>
  <c r="Y110" i="23" a="1"/>
  <c r="AV110" i="23" a="1"/>
  <c r="Z110" i="23" a="1"/>
  <c r="AM110" i="23" a="1"/>
  <c r="AO110" i="23" a="1"/>
  <c r="AT110" i="23" a="1"/>
  <c r="R117" i="23" a="1"/>
  <c r="U117" i="23" a="1"/>
  <c r="N117" i="23" a="1"/>
  <c r="O117" i="23" a="1"/>
  <c r="Q117" i="23" a="1"/>
  <c r="AI117" i="23" a="1"/>
  <c r="S117" i="23" a="1"/>
  <c r="AG117" i="23" a="1"/>
  <c r="AH117" i="23" a="1"/>
  <c r="V117" i="23" a="1"/>
  <c r="AD117" i="23" a="1"/>
  <c r="P117" i="23" a="1"/>
  <c r="AC117" i="23" a="1"/>
  <c r="AE117" i="23" a="1"/>
  <c r="Y117" i="23" a="1"/>
  <c r="AF117" i="23" a="1"/>
  <c r="Z117" i="23" a="1"/>
  <c r="T117" i="23" a="1"/>
  <c r="AN117" i="23" a="1"/>
  <c r="AP117" i="23" a="1"/>
  <c r="AJ117" i="23" a="1"/>
  <c r="AR117" i="23" a="1"/>
  <c r="AU117" i="23" a="1"/>
  <c r="AB117" i="23" a="1"/>
  <c r="W117" i="23" a="1"/>
  <c r="AQ117" i="23" a="1"/>
  <c r="AM117" i="23" a="1"/>
  <c r="M117" i="23" a="1"/>
  <c r="AA117" i="23" a="1"/>
  <c r="AT117" i="23" a="1"/>
  <c r="AV117" i="23" a="1"/>
  <c r="L117" i="23" a="1"/>
  <c r="AL117" i="23" a="1"/>
  <c r="X117" i="23" a="1"/>
  <c r="AO117" i="23" a="1"/>
  <c r="AK117" i="23" a="1"/>
  <c r="AS117" i="23" a="1"/>
  <c r="U130" i="23" a="1"/>
  <c r="V130" i="23" a="1"/>
  <c r="L130" i="23" a="1"/>
  <c r="M130" i="23" a="1"/>
  <c r="P130" i="23" a="1"/>
  <c r="R130" i="23" a="1"/>
  <c r="N130" i="23" a="1"/>
  <c r="T130" i="23" a="1"/>
  <c r="AH130" i="23" a="1"/>
  <c r="AJ130" i="23" a="1"/>
  <c r="O130" i="23" a="1"/>
  <c r="AG130" i="23" a="1"/>
  <c r="AE130" i="23" a="1"/>
  <c r="AC130" i="23" a="1"/>
  <c r="AF130" i="23" a="1"/>
  <c r="Q130" i="23" a="1"/>
  <c r="S130" i="23" a="1"/>
  <c r="Z130" i="23" a="1"/>
  <c r="Y130" i="23" a="1"/>
  <c r="X130" i="23" a="1"/>
  <c r="AI130" i="23" a="1"/>
  <c r="W130" i="23" a="1"/>
  <c r="AA130" i="23" a="1"/>
  <c r="AB130" i="23" a="1"/>
  <c r="AK130" i="23" a="1"/>
  <c r="AL130" i="23" a="1"/>
  <c r="AS130" i="23" a="1"/>
  <c r="AQ130" i="23" a="1"/>
  <c r="AU130" i="23" a="1"/>
  <c r="AT130" i="23" a="1"/>
  <c r="AV130" i="23" a="1"/>
  <c r="AD130" i="23" a="1"/>
  <c r="AP130" i="23" a="1"/>
  <c r="AN130" i="23" a="1"/>
  <c r="AO130" i="23" a="1"/>
  <c r="AR130" i="23" a="1"/>
  <c r="AM130" i="23" a="1"/>
  <c r="L150" i="23" a="1"/>
  <c r="S150" i="23" a="1"/>
  <c r="T150" i="23" a="1"/>
  <c r="M150" i="23" a="1"/>
  <c r="Q150" i="23" a="1"/>
  <c r="O150" i="23" a="1"/>
  <c r="R150" i="23" a="1"/>
  <c r="U150" i="23" a="1"/>
  <c r="AD150" i="23" a="1"/>
  <c r="AG150" i="23" a="1"/>
  <c r="AJ150" i="23" a="1"/>
  <c r="AF150" i="23" a="1"/>
  <c r="N150" i="23" a="1"/>
  <c r="P150" i="23" a="1"/>
  <c r="AE150" i="23" a="1"/>
  <c r="X150" i="23" a="1"/>
  <c r="AH150" i="23" a="1"/>
  <c r="AI150" i="23" a="1"/>
  <c r="W150" i="23" a="1"/>
  <c r="AB150" i="23" a="1"/>
  <c r="AT150" i="23" a="1"/>
  <c r="AA150" i="23" a="1"/>
  <c r="AN150" i="23" a="1"/>
  <c r="Y150" i="23" a="1"/>
  <c r="AS150" i="23" a="1"/>
  <c r="V150" i="23" a="1"/>
  <c r="AQ150" i="23" a="1"/>
  <c r="AP150" i="23" a="1"/>
  <c r="AK150" i="23" a="1"/>
  <c r="AO150" i="23" a="1"/>
  <c r="AR150" i="23" a="1"/>
  <c r="AV150" i="23" a="1"/>
  <c r="Z150" i="23" a="1"/>
  <c r="AC150" i="23" a="1"/>
  <c r="AL150" i="23" a="1"/>
  <c r="AU150" i="23" a="1"/>
  <c r="AM150" i="23" a="1"/>
  <c r="T99" i="23" a="1"/>
  <c r="R99" i="23" a="1"/>
  <c r="U99" i="23" a="1"/>
  <c r="V99" i="23" a="1"/>
  <c r="N99" i="23" a="1"/>
  <c r="AH99" i="23" a="1"/>
  <c r="M99" i="23" a="1"/>
  <c r="O99" i="23" a="1"/>
  <c r="AB99" i="23" a="1"/>
  <c r="L99" i="23" a="1"/>
  <c r="AC99" i="23" a="1"/>
  <c r="P99" i="23" a="1"/>
  <c r="AJ99" i="23" a="1"/>
  <c r="AD99" i="23" a="1"/>
  <c r="Q99" i="23" a="1"/>
  <c r="AG99" i="23" a="1"/>
  <c r="AE99" i="23" a="1"/>
  <c r="AI99" i="23" a="1"/>
  <c r="Z99" i="23" a="1"/>
  <c r="AN99" i="23" a="1"/>
  <c r="AA99" i="23" a="1"/>
  <c r="S99" i="23" a="1"/>
  <c r="AQ99" i="23" a="1"/>
  <c r="AP99" i="23" a="1"/>
  <c r="AO99" i="23" a="1"/>
  <c r="AS99" i="23" a="1"/>
  <c r="AM99" i="23" a="1"/>
  <c r="AF99" i="23" a="1"/>
  <c r="AL99" i="23" a="1"/>
  <c r="X99" i="23" a="1"/>
  <c r="Y99" i="23" a="1"/>
  <c r="AR99" i="23" a="1"/>
  <c r="AT99" i="23" a="1"/>
  <c r="AK99" i="23" a="1"/>
  <c r="AU99" i="23" a="1"/>
  <c r="W99" i="23" a="1"/>
  <c r="AV99" i="23" a="1"/>
  <c r="Q147" i="23" a="1"/>
  <c r="R147" i="23" a="1"/>
  <c r="O147" i="23" a="1"/>
  <c r="U147" i="23" a="1"/>
  <c r="T147" i="23" a="1"/>
  <c r="N147" i="23" a="1"/>
  <c r="P147" i="23" a="1"/>
  <c r="AF147" i="23" a="1"/>
  <c r="S147" i="23" a="1"/>
  <c r="AG147" i="23" a="1"/>
  <c r="V147" i="23" a="1"/>
  <c r="AH147" i="23" a="1"/>
  <c r="AJ147" i="23" a="1"/>
  <c r="AI147" i="23" a="1"/>
  <c r="L147" i="23" a="1"/>
  <c r="AB147" i="23" a="1"/>
  <c r="M147" i="23" a="1"/>
  <c r="AC147" i="23" a="1"/>
  <c r="AD147" i="23" a="1"/>
  <c r="Y147" i="23" a="1"/>
  <c r="X147" i="23" a="1"/>
  <c r="AA147" i="23" a="1"/>
  <c r="AL147" i="23" a="1"/>
  <c r="AM147" i="23" a="1"/>
  <c r="AU147" i="23" a="1"/>
  <c r="AV147" i="23" a="1"/>
  <c r="AE147" i="23" a="1"/>
  <c r="AT147" i="23" a="1"/>
  <c r="AR147" i="23" a="1"/>
  <c r="AO147" i="23" a="1"/>
  <c r="W147" i="23" a="1"/>
  <c r="AS147" i="23" a="1"/>
  <c r="Z147" i="23" a="1"/>
  <c r="AN147" i="23" a="1"/>
  <c r="AP147" i="23" a="1"/>
  <c r="AQ147" i="23" a="1"/>
  <c r="AK147" i="23" a="1"/>
  <c r="O108" i="23" a="1"/>
  <c r="N108" i="23" a="1"/>
  <c r="P108" i="23" a="1"/>
  <c r="V108" i="23" a="1"/>
  <c r="AF108" i="23" a="1"/>
  <c r="Q108" i="23" a="1"/>
  <c r="AC108" i="23" a="1"/>
  <c r="R108" i="23" a="1"/>
  <c r="AD108" i="23" a="1"/>
  <c r="L108" i="23" a="1"/>
  <c r="AJ108" i="23" a="1"/>
  <c r="AB108" i="23" a="1"/>
  <c r="AE108" i="23" a="1"/>
  <c r="AA108" i="23" a="1"/>
  <c r="AG108" i="23" a="1"/>
  <c r="AH108" i="23" a="1"/>
  <c r="AI108" i="23" a="1"/>
  <c r="S108" i="23" a="1"/>
  <c r="T108" i="23" a="1"/>
  <c r="U108" i="23" a="1"/>
  <c r="M108" i="23" a="1"/>
  <c r="W108" i="23" a="1"/>
  <c r="AQ108" i="23" a="1"/>
  <c r="X108" i="23" a="1"/>
  <c r="AP108" i="23" a="1"/>
  <c r="Y108" i="23" a="1"/>
  <c r="AR108" i="23" a="1"/>
  <c r="Z108" i="23" a="1"/>
  <c r="AN108" i="23" a="1"/>
  <c r="AM108" i="23" a="1"/>
  <c r="AO108" i="23" a="1"/>
  <c r="AT108" i="23" a="1"/>
  <c r="AK108" i="23" a="1"/>
  <c r="AV108" i="23" a="1"/>
  <c r="AU108" i="23" a="1"/>
  <c r="AL108" i="23" a="1"/>
  <c r="AS108" i="23" a="1"/>
  <c r="R93" i="23" a="1"/>
  <c r="V93" i="23" a="1"/>
  <c r="P93" i="23" a="1"/>
  <c r="AJ93" i="23" a="1"/>
  <c r="Q93" i="23" a="1"/>
  <c r="AC93" i="23" a="1"/>
  <c r="S93" i="23" a="1"/>
  <c r="AD93" i="23" a="1"/>
  <c r="O93" i="23" a="1"/>
  <c r="T93" i="23" a="1"/>
  <c r="U93" i="23" a="1"/>
  <c r="M93" i="23" a="1"/>
  <c r="L93" i="23" a="1"/>
  <c r="N93" i="23" a="1"/>
  <c r="AB93" i="23" a="1"/>
  <c r="AE93" i="23" a="1"/>
  <c r="AG93" i="23" a="1"/>
  <c r="AP93" i="23" a="1"/>
  <c r="Y93" i="23" a="1"/>
  <c r="AS93" i="23" a="1"/>
  <c r="AM93" i="23" a="1"/>
  <c r="Z93" i="23" a="1"/>
  <c r="AN93" i="23" a="1"/>
  <c r="AA93" i="23" a="1"/>
  <c r="W93" i="23" a="1"/>
  <c r="AT93" i="23" a="1"/>
  <c r="AK93" i="23" a="1"/>
  <c r="AU93" i="23" a="1"/>
  <c r="AO93" i="23" a="1"/>
  <c r="AQ93" i="23" a="1"/>
  <c r="AR93" i="23" a="1"/>
  <c r="AF93" i="23" a="1"/>
  <c r="AV93" i="23" a="1"/>
  <c r="AH93" i="23" a="1"/>
  <c r="AI93" i="23" a="1"/>
  <c r="X93" i="23" a="1"/>
  <c r="AL93" i="23" a="1"/>
  <c r="V106" i="23" a="1"/>
  <c r="M106" i="23" a="1"/>
  <c r="O106" i="23" a="1"/>
  <c r="S106" i="23" a="1"/>
  <c r="T106" i="23" a="1"/>
  <c r="L106" i="23" a="1"/>
  <c r="R106" i="23" a="1"/>
  <c r="U106" i="23" a="1"/>
  <c r="N106" i="23" a="1"/>
  <c r="P106" i="23" a="1"/>
  <c r="Q106" i="23" a="1"/>
  <c r="AG106" i="23" a="1"/>
  <c r="AH106" i="23" a="1"/>
  <c r="AI106" i="23" a="1"/>
  <c r="AC106" i="23" a="1"/>
  <c r="AE106" i="23" a="1"/>
  <c r="AB106" i="23" a="1"/>
  <c r="AJ106" i="23" a="1"/>
  <c r="AM106" i="23" a="1"/>
  <c r="AL106" i="23" a="1"/>
  <c r="AU106" i="23" a="1"/>
  <c r="AT106" i="23" a="1"/>
  <c r="AR106" i="23" a="1"/>
  <c r="AK106" i="23" a="1"/>
  <c r="AD106" i="23" a="1"/>
  <c r="AN106" i="23" a="1"/>
  <c r="AF106" i="23" a="1"/>
  <c r="W106" i="23" a="1"/>
  <c r="AP106" i="23" a="1"/>
  <c r="AO106" i="23" a="1"/>
  <c r="AV106" i="23" a="1"/>
  <c r="X106" i="23" a="1"/>
  <c r="AQ106" i="23" a="1"/>
  <c r="Z106" i="23" a="1"/>
  <c r="AS106" i="23" a="1"/>
  <c r="Y106" i="23" a="1"/>
  <c r="AA106" i="23" a="1"/>
  <c r="O134" i="23" a="1"/>
  <c r="AG134" i="23" a="1"/>
  <c r="R134" i="23" a="1"/>
  <c r="V134" i="23" a="1"/>
  <c r="L134" i="23" a="1"/>
  <c r="M134" i="23" a="1"/>
  <c r="Q134" i="23" a="1"/>
  <c r="T134" i="23" a="1"/>
  <c r="AE134" i="23" a="1"/>
  <c r="AH134" i="23" a="1"/>
  <c r="AF134" i="23" a="1"/>
  <c r="S134" i="23" a="1"/>
  <c r="X134" i="23" a="1"/>
  <c r="AS134" i="23" a="1"/>
  <c r="P134" i="23" a="1"/>
  <c r="AA134" i="23" a="1"/>
  <c r="U134" i="23" a="1"/>
  <c r="N134" i="23" a="1"/>
  <c r="AI134" i="23" a="1"/>
  <c r="AB134" i="23" a="1"/>
  <c r="AC134" i="23" a="1"/>
  <c r="AJ134" i="23" a="1"/>
  <c r="AM134" i="23" a="1"/>
  <c r="AO134" i="23" a="1"/>
  <c r="AK134" i="23" a="1"/>
  <c r="Y134" i="23" a="1"/>
  <c r="AP134" i="23" a="1"/>
  <c r="AR134" i="23" a="1"/>
  <c r="Z134" i="23" a="1"/>
  <c r="AU134" i="23" a="1"/>
  <c r="AL134" i="23" a="1"/>
  <c r="AD134" i="23" a="1"/>
  <c r="AT134" i="23" a="1"/>
  <c r="W134" i="23" a="1"/>
  <c r="AV134" i="23" a="1"/>
  <c r="AQ134" i="23" a="1"/>
  <c r="AN134" i="23" a="1"/>
  <c r="R136" i="23" a="1"/>
  <c r="V136" i="23" a="1"/>
  <c r="O136" i="23" a="1"/>
  <c r="S136" i="23" a="1"/>
  <c r="Q136" i="23" a="1"/>
  <c r="L136" i="23" a="1"/>
  <c r="AE136" i="23" a="1"/>
  <c r="AF136" i="23" a="1"/>
  <c r="AG136" i="23" a="1"/>
  <c r="AD136" i="23" a="1"/>
  <c r="M136" i="23" a="1"/>
  <c r="Z136" i="23" a="1"/>
  <c r="N136" i="23" a="1"/>
  <c r="AI136" i="23" a="1"/>
  <c r="P136" i="23" a="1"/>
  <c r="AJ136" i="23" a="1"/>
  <c r="U136" i="23" a="1"/>
  <c r="AB136" i="23" a="1"/>
  <c r="T136" i="23" a="1"/>
  <c r="AC136" i="23" a="1"/>
  <c r="AH136" i="23" a="1"/>
  <c r="X136" i="23" a="1"/>
  <c r="AN136" i="23" a="1"/>
  <c r="AM136" i="23" a="1"/>
  <c r="AR136" i="23" a="1"/>
  <c r="AS136" i="23" a="1"/>
  <c r="Y136" i="23" a="1"/>
  <c r="AA136" i="23" a="1"/>
  <c r="AT136" i="23" a="1"/>
  <c r="W136" i="23" a="1"/>
  <c r="AU136" i="23" a="1"/>
  <c r="AV136" i="23" a="1"/>
  <c r="AK136" i="23" a="1"/>
  <c r="AQ136" i="23" a="1"/>
  <c r="AL136" i="23" a="1"/>
  <c r="AO136" i="23" a="1"/>
  <c r="AP136" i="23" a="1"/>
  <c r="R86" i="23" a="1"/>
  <c r="T86" i="23" a="1"/>
  <c r="V86" i="23" a="1"/>
  <c r="L86" i="23" a="1"/>
  <c r="S86" i="23" a="1"/>
  <c r="M86" i="23" a="1"/>
  <c r="N86" i="23" a="1"/>
  <c r="AJ86" i="23" a="1"/>
  <c r="AF86" i="23" a="1"/>
  <c r="Q86" i="23" a="1"/>
  <c r="U86" i="23" a="1"/>
  <c r="Z86" i="23" a="1"/>
  <c r="AA86" i="23" a="1"/>
  <c r="AH86" i="23" a="1"/>
  <c r="AI86" i="23" a="1"/>
  <c r="AB86" i="23" a="1"/>
  <c r="AC86" i="23" a="1"/>
  <c r="AD86" i="23" a="1"/>
  <c r="AE86" i="23" a="1"/>
  <c r="AG86" i="23" a="1"/>
  <c r="O86" i="23" a="1"/>
  <c r="P86" i="23" a="1"/>
  <c r="AU86" i="23" a="1"/>
  <c r="AN86" i="23" a="1"/>
  <c r="AL86" i="23" a="1"/>
  <c r="AO86" i="23" a="1"/>
  <c r="AT86" i="23" a="1"/>
  <c r="AV86" i="23" a="1"/>
  <c r="AM86" i="23" a="1"/>
  <c r="X86" i="23" a="1"/>
  <c r="AQ86" i="23" a="1"/>
  <c r="AR86" i="23" a="1"/>
  <c r="Y86" i="23" a="1"/>
  <c r="AP86" i="23" a="1"/>
  <c r="W86" i="23" a="1"/>
  <c r="AS86" i="23" a="1"/>
  <c r="AK86" i="23" a="1"/>
  <c r="Q199" i="23" a="1"/>
  <c r="AB199" i="23" a="1"/>
  <c r="AO199" i="23" a="1"/>
  <c r="O199" i="23" a="1"/>
  <c r="AI199" i="23" a="1"/>
  <c r="R199" i="23" a="1"/>
  <c r="AM199" i="23" a="1"/>
  <c r="U199" i="23" a="1"/>
  <c r="AN199" i="23" a="1"/>
  <c r="V199" i="23" a="1"/>
  <c r="AP199" i="23" a="1"/>
  <c r="Z199" i="23" a="1"/>
  <c r="AE199" i="23" a="1"/>
  <c r="AF199" i="23" a="1"/>
  <c r="AJ199" i="23" a="1"/>
  <c r="P199" i="23" a="1"/>
  <c r="T199" i="23" a="1"/>
  <c r="AD199" i="23" a="1"/>
  <c r="Y199" i="23" a="1"/>
  <c r="X199" i="23" a="1"/>
  <c r="W199" i="23" a="1"/>
  <c r="AG199" i="23" a="1"/>
  <c r="AH199" i="23" a="1"/>
  <c r="AK199" i="23" a="1"/>
  <c r="K199" i="23" a="1"/>
  <c r="M199" i="23" a="1"/>
  <c r="S199" i="23" a="1"/>
  <c r="AL199" i="23" a="1"/>
  <c r="L199" i="23" a="1"/>
  <c r="AA199" i="23" a="1"/>
  <c r="AC199" i="23" a="1"/>
  <c r="N199" i="23" a="1"/>
  <c r="U95" i="23" a="1"/>
  <c r="L95" i="23" a="1"/>
  <c r="N95" i="23" a="1"/>
  <c r="T95" i="23" a="1"/>
  <c r="AH95" i="23" a="1"/>
  <c r="P95" i="23" a="1"/>
  <c r="AC95" i="23" a="1"/>
  <c r="X95" i="23" a="1"/>
  <c r="O95" i="23" a="1"/>
  <c r="S95" i="23" a="1"/>
  <c r="V95" i="23" a="1"/>
  <c r="M95" i="23" a="1"/>
  <c r="Q95" i="23" a="1"/>
  <c r="AI95" i="23" a="1"/>
  <c r="R95" i="23" a="1"/>
  <c r="AB95" i="23" a="1"/>
  <c r="AD95" i="23" a="1"/>
  <c r="AE95" i="23" a="1"/>
  <c r="AN95" i="23" a="1"/>
  <c r="AQ95" i="23" a="1"/>
  <c r="AS95" i="23" a="1"/>
  <c r="AR95" i="23" a="1"/>
  <c r="AT95" i="23" a="1"/>
  <c r="AU95" i="23" a="1"/>
  <c r="AP95" i="23" a="1"/>
  <c r="AO95" i="23" a="1"/>
  <c r="AV95" i="23" a="1"/>
  <c r="AM95" i="23" a="1"/>
  <c r="Y95" i="23" a="1"/>
  <c r="AF95" i="23" a="1"/>
  <c r="Z95" i="23" a="1"/>
  <c r="AA95" i="23" a="1"/>
  <c r="W95" i="23" a="1"/>
  <c r="AL95" i="23" a="1"/>
  <c r="AK95" i="23" a="1"/>
  <c r="AJ95" i="23" a="1"/>
  <c r="AG95" i="23" a="1"/>
  <c r="M104" i="23" a="1"/>
  <c r="O104" i="23" a="1"/>
  <c r="P104" i="23" a="1"/>
  <c r="L104" i="23" a="1"/>
  <c r="Q104" i="23" a="1"/>
  <c r="V104" i="23" a="1"/>
  <c r="AE104" i="23" a="1"/>
  <c r="N104" i="23" a="1"/>
  <c r="AG104" i="23" a="1"/>
  <c r="T104" i="23" a="1"/>
  <c r="AF104" i="23" a="1"/>
  <c r="U104" i="23" a="1"/>
  <c r="AS104" i="23" a="1"/>
  <c r="AC104" i="23" a="1"/>
  <c r="AD104" i="23" a="1"/>
  <c r="R104" i="23" a="1"/>
  <c r="AH104" i="23" a="1"/>
  <c r="S104" i="23" a="1"/>
  <c r="AI104" i="23" a="1"/>
  <c r="AJ104" i="23" a="1"/>
  <c r="Z104" i="23" a="1"/>
  <c r="AB104" i="23" a="1"/>
  <c r="AA104" i="23" a="1"/>
  <c r="AP104" i="23" a="1"/>
  <c r="W104" i="23" a="1"/>
  <c r="AQ104" i="23" a="1"/>
  <c r="AR104" i="23" a="1"/>
  <c r="AN104" i="23" a="1"/>
  <c r="AK104" i="23" a="1"/>
  <c r="AT104" i="23" a="1"/>
  <c r="AV104" i="23" a="1"/>
  <c r="AO104" i="23" a="1"/>
  <c r="AU104" i="23" a="1"/>
  <c r="AL104" i="23" a="1"/>
  <c r="AM104" i="23" a="1"/>
  <c r="Y104" i="23" a="1"/>
  <c r="X104" i="23" a="1"/>
  <c r="N116" i="23" a="1"/>
  <c r="O116" i="23" a="1"/>
  <c r="M116" i="23" a="1"/>
  <c r="P116" i="23" a="1"/>
  <c r="V116" i="23" a="1"/>
  <c r="R116" i="23" a="1"/>
  <c r="U116" i="23" a="1"/>
  <c r="AE116" i="23" a="1"/>
  <c r="Q116" i="23" a="1"/>
  <c r="AC116" i="23" a="1"/>
  <c r="T116" i="23" a="1"/>
  <c r="L116" i="23" a="1"/>
  <c r="AI116" i="23" a="1"/>
  <c r="AJ116" i="23" a="1"/>
  <c r="AB116" i="23" a="1"/>
  <c r="AD116" i="23" a="1"/>
  <c r="AF116" i="23" a="1"/>
  <c r="AG116" i="23" a="1"/>
  <c r="AH116" i="23" a="1"/>
  <c r="X116" i="23" a="1"/>
  <c r="AN116" i="23" a="1"/>
  <c r="S116" i="23" a="1"/>
  <c r="AQ116" i="23" a="1"/>
  <c r="AR116" i="23" a="1"/>
  <c r="AA116" i="23" a="1"/>
  <c r="AS116" i="23" a="1"/>
  <c r="Y116" i="23" a="1"/>
  <c r="W116" i="23" a="1"/>
  <c r="AT116" i="23" a="1"/>
  <c r="Z116" i="23" a="1"/>
  <c r="AK116" i="23" a="1"/>
  <c r="AU116" i="23" a="1"/>
  <c r="AO116" i="23" a="1"/>
  <c r="AV116" i="23" a="1"/>
  <c r="AP116" i="23" a="1"/>
  <c r="AL116" i="23" a="1"/>
  <c r="AM116" i="23" a="1"/>
  <c r="T120" i="23" a="1"/>
  <c r="V120" i="23" a="1"/>
  <c r="M120" i="23" a="1"/>
  <c r="P120" i="23" a="1"/>
  <c r="R120" i="23" a="1"/>
  <c r="U120" i="23" a="1"/>
  <c r="N120" i="23" a="1"/>
  <c r="S120" i="23" a="1"/>
  <c r="Q120" i="23" a="1"/>
  <c r="O120" i="23" a="1"/>
  <c r="AE120" i="23" a="1"/>
  <c r="AF120" i="23" a="1"/>
  <c r="AD120" i="23" a="1"/>
  <c r="AH120" i="23" a="1"/>
  <c r="AI120" i="23" a="1"/>
  <c r="AJ120" i="23" a="1"/>
  <c r="AM120" i="23" a="1"/>
  <c r="Y120" i="23" a="1"/>
  <c r="AN120" i="23" a="1"/>
  <c r="Z120" i="23" a="1"/>
  <c r="AP120" i="23" a="1"/>
  <c r="AR120" i="23" a="1"/>
  <c r="AO120" i="23" a="1"/>
  <c r="AC120" i="23" a="1"/>
  <c r="AQ120" i="23" a="1"/>
  <c r="AL120" i="23" a="1"/>
  <c r="AU120" i="23" a="1"/>
  <c r="AB120" i="23" a="1"/>
  <c r="X120" i="23" a="1"/>
  <c r="AS120" i="23" a="1"/>
  <c r="AT120" i="23" a="1"/>
  <c r="AV120" i="23" a="1"/>
  <c r="AG120" i="23" a="1"/>
  <c r="AA120" i="23" a="1"/>
  <c r="W120" i="23" a="1"/>
  <c r="AK120" i="23" a="1"/>
  <c r="L120" i="23" a="1"/>
  <c r="O124" i="23" a="1"/>
  <c r="P124" i="23" a="1"/>
  <c r="R124" i="23" a="1"/>
  <c r="U124" i="23" a="1"/>
  <c r="Q124" i="23" a="1"/>
  <c r="T124" i="23" a="1"/>
  <c r="N124" i="23" a="1"/>
  <c r="L124" i="23" a="1"/>
  <c r="M124" i="23" a="1"/>
  <c r="AE124" i="23" a="1"/>
  <c r="AD124" i="23" a="1"/>
  <c r="AG124" i="23" a="1"/>
  <c r="AF124" i="23" a="1"/>
  <c r="Z124" i="23" a="1"/>
  <c r="AJ124" i="23" a="1"/>
  <c r="AA124" i="23" a="1"/>
  <c r="S124" i="23" a="1"/>
  <c r="V124" i="23" a="1"/>
  <c r="AI124" i="23" a="1"/>
  <c r="AS124" i="23" a="1"/>
  <c r="AN124" i="23" a="1"/>
  <c r="AH124" i="23" a="1"/>
  <c r="AP124" i="23" a="1"/>
  <c r="AC124" i="23" a="1"/>
  <c r="W124" i="23" a="1"/>
  <c r="AQ124" i="23" a="1"/>
  <c r="X124" i="23" a="1"/>
  <c r="AB124" i="23" a="1"/>
  <c r="Y124" i="23" a="1"/>
  <c r="AT124" i="23" a="1"/>
  <c r="AO124" i="23" a="1"/>
  <c r="AL124" i="23" a="1"/>
  <c r="AR124" i="23" a="1"/>
  <c r="AK124" i="23" a="1"/>
  <c r="AU124" i="23" a="1"/>
  <c r="AM124" i="23" a="1"/>
  <c r="AV124" i="23" a="1"/>
  <c r="S144" i="23" a="1"/>
  <c r="AC144" i="23" a="1"/>
  <c r="N144" i="23" a="1"/>
  <c r="V144" i="23" a="1"/>
  <c r="AF144" i="23" a="1"/>
  <c r="Q144" i="23" a="1"/>
  <c r="AJ144" i="23" a="1"/>
  <c r="U144" i="23" a="1"/>
  <c r="AG144" i="23" a="1"/>
  <c r="M144" i="23" a="1"/>
  <c r="AH144" i="23" a="1"/>
  <c r="AE144" i="23" a="1"/>
  <c r="AI144" i="23" a="1"/>
  <c r="W144" i="23" a="1"/>
  <c r="AB144" i="23" a="1"/>
  <c r="Y144" i="23" a="1"/>
  <c r="AD144" i="23" a="1"/>
  <c r="O144" i="23" a="1"/>
  <c r="T144" i="23" a="1"/>
  <c r="P144" i="23" a="1"/>
  <c r="AM144" i="23" a="1"/>
  <c r="AA144" i="23" a="1"/>
  <c r="Z144" i="23" a="1"/>
  <c r="AP144" i="23" a="1"/>
  <c r="AN144" i="23" a="1"/>
  <c r="R144" i="23" a="1"/>
  <c r="AQ144" i="23" a="1"/>
  <c r="AT144" i="23" a="1"/>
  <c r="L144" i="23" a="1"/>
  <c r="AR144" i="23" a="1"/>
  <c r="AU144" i="23" a="1"/>
  <c r="AV144" i="23" a="1"/>
  <c r="AS144" i="23" a="1"/>
  <c r="AK144" i="23" a="1"/>
  <c r="AL144" i="23" a="1"/>
  <c r="AO144" i="23" a="1"/>
  <c r="X144" i="23" a="1"/>
  <c r="F50" i="23"/>
  <c r="G50" i="23"/>
  <c r="E50" i="23"/>
  <c r="N50" i="23" a="1"/>
  <c r="O50" i="23" a="1"/>
  <c r="U50" i="23" a="1"/>
  <c r="Q50" i="23" a="1"/>
  <c r="S50" i="23" a="1"/>
  <c r="T50" i="23" a="1"/>
  <c r="R50" i="23" a="1"/>
  <c r="P50" i="23" a="1"/>
  <c r="B50" i="23"/>
  <c r="S89" i="23" a="1"/>
  <c r="AH89" i="23" a="1"/>
  <c r="AC89" i="23" a="1"/>
  <c r="M89" i="23" a="1"/>
  <c r="AB89" i="23" a="1"/>
  <c r="AJ89" i="23" a="1"/>
  <c r="V89" i="23" a="1"/>
  <c r="AD89" i="23" a="1"/>
  <c r="U89" i="23" a="1"/>
  <c r="AF89" i="23" a="1"/>
  <c r="O89" i="23" a="1"/>
  <c r="AN89" i="23" a="1"/>
  <c r="Q89" i="23" a="1"/>
  <c r="R89" i="23" a="1"/>
  <c r="T89" i="23" a="1"/>
  <c r="L89" i="23" a="1"/>
  <c r="N89" i="23" a="1"/>
  <c r="P89" i="23" a="1"/>
  <c r="AE89" i="23" a="1"/>
  <c r="W89" i="23" a="1"/>
  <c r="AI89" i="23" a="1"/>
  <c r="Z89" i="23" a="1"/>
  <c r="AG89" i="23" a="1"/>
  <c r="AT89" i="23" a="1"/>
  <c r="AK89" i="23" a="1"/>
  <c r="AU89" i="23" a="1"/>
  <c r="Y89" i="23" a="1"/>
  <c r="AV89" i="23" a="1"/>
  <c r="AS89" i="23" a="1"/>
  <c r="AP89" i="23" a="1"/>
  <c r="AM89" i="23" a="1"/>
  <c r="AR89" i="23" a="1"/>
  <c r="AQ89" i="23" a="1"/>
  <c r="X89" i="23" a="1"/>
  <c r="AA89" i="23" a="1"/>
  <c r="AO89" i="23" a="1"/>
  <c r="AL89" i="23" a="1"/>
  <c r="P102" i="23" a="1"/>
  <c r="T102" i="23" a="1"/>
  <c r="R102" i="23" a="1"/>
  <c r="AE102" i="23" a="1"/>
  <c r="S102" i="23" a="1"/>
  <c r="AH102" i="23" a="1"/>
  <c r="U102" i="23" a="1"/>
  <c r="V102" i="23" a="1"/>
  <c r="N102" i="23" a="1"/>
  <c r="AG102" i="23" a="1"/>
  <c r="Q102" i="23" a="1"/>
  <c r="AC102" i="23" a="1"/>
  <c r="AD102" i="23" a="1"/>
  <c r="Y102" i="23" a="1"/>
  <c r="AB102" i="23" a="1"/>
  <c r="Z102" i="23" a="1"/>
  <c r="AF102" i="23" a="1"/>
  <c r="O102" i="23" a="1"/>
  <c r="L102" i="23" a="1"/>
  <c r="AN102" i="23" a="1"/>
  <c r="M102" i="23" a="1"/>
  <c r="AQ102" i="23" a="1"/>
  <c r="AR102" i="23" a="1"/>
  <c r="AS102" i="23" a="1"/>
  <c r="AM102" i="23" a="1"/>
  <c r="AO102" i="23" a="1"/>
  <c r="AK102" i="23" a="1"/>
  <c r="AT102" i="23" a="1"/>
  <c r="AA102" i="23" a="1"/>
  <c r="AU102" i="23" a="1"/>
  <c r="X102" i="23" a="1"/>
  <c r="AV102" i="23" a="1"/>
  <c r="W102" i="23" a="1"/>
  <c r="AI102" i="23" a="1"/>
  <c r="AJ102" i="23" a="1"/>
  <c r="AP102" i="23" a="1"/>
  <c r="AL102" i="23" a="1"/>
  <c r="T128" i="23" a="1"/>
  <c r="Q128" i="23" a="1"/>
  <c r="AF128" i="23" a="1"/>
  <c r="M128" i="23" a="1"/>
  <c r="AH128" i="23" a="1"/>
  <c r="V128" i="23" a="1"/>
  <c r="AG128" i="23" a="1"/>
  <c r="R128" i="23" a="1"/>
  <c r="N128" i="23" a="1"/>
  <c r="AB128" i="23" a="1"/>
  <c r="AC128" i="23" a="1"/>
  <c r="S128" i="23" a="1"/>
  <c r="AE128" i="23" a="1"/>
  <c r="Z128" i="23" a="1"/>
  <c r="AQ128" i="23" a="1"/>
  <c r="U128" i="23" a="1"/>
  <c r="AD128" i="23" a="1"/>
  <c r="AA128" i="23" a="1"/>
  <c r="L128" i="23" a="1"/>
  <c r="O128" i="23" a="1"/>
  <c r="P128" i="23" a="1"/>
  <c r="W128" i="23" a="1"/>
  <c r="X128" i="23" a="1"/>
  <c r="Y128" i="23" a="1"/>
  <c r="AP128" i="23" a="1"/>
  <c r="AS128" i="23" a="1"/>
  <c r="AO128" i="23" a="1"/>
  <c r="AN128" i="23" a="1"/>
  <c r="AU128" i="23" a="1"/>
  <c r="AL128" i="23" a="1"/>
  <c r="AI128" i="23" a="1"/>
  <c r="AT128" i="23" a="1"/>
  <c r="AK128" i="23" a="1"/>
  <c r="AM128" i="23" a="1"/>
  <c r="AV128" i="23" a="1"/>
  <c r="AR128" i="23" a="1"/>
  <c r="AJ128" i="23" a="1"/>
  <c r="AC176" i="23" a="1"/>
  <c r="T176" i="23" a="1"/>
  <c r="AD176" i="23" a="1"/>
  <c r="AJ176" i="23" a="1"/>
  <c r="U176" i="23" a="1"/>
  <c r="AK176" i="23" a="1"/>
  <c r="W176" i="23" a="1"/>
  <c r="AL176" i="23" a="1"/>
  <c r="K176" i="23" a="1"/>
  <c r="AM176" i="23" a="1"/>
  <c r="AA176" i="23" a="1"/>
  <c r="L176" i="23" a="1"/>
  <c r="AN176" i="23" a="1"/>
  <c r="AG176" i="23" a="1"/>
  <c r="Q176" i="23" a="1"/>
  <c r="N176" i="23" a="1"/>
  <c r="AI176" i="23" a="1"/>
  <c r="R176" i="23" a="1"/>
  <c r="AO176" i="23" a="1"/>
  <c r="S176" i="23" a="1"/>
  <c r="AP176" i="23" a="1"/>
  <c r="V176" i="23" a="1"/>
  <c r="AH176" i="23" a="1"/>
  <c r="M176" i="23" a="1"/>
  <c r="AF176" i="23" a="1"/>
  <c r="X176" i="23" a="1"/>
  <c r="Y176" i="23" a="1"/>
  <c r="AE176" i="23" a="1"/>
  <c r="AB176" i="23" a="1"/>
  <c r="O176" i="23" a="1"/>
  <c r="P176" i="23" a="1"/>
  <c r="Z176" i="23" a="1"/>
  <c r="AO179" i="23" a="1"/>
  <c r="S179" i="23" a="1"/>
  <c r="AC179" i="23" a="1"/>
  <c r="AK179" i="23" a="1"/>
  <c r="K179" i="23" a="1"/>
  <c r="M179" i="23" a="1"/>
  <c r="AP179" i="23" a="1"/>
  <c r="T179" i="23" a="1"/>
  <c r="N179" i="23" a="1"/>
  <c r="AG179" i="23" a="1"/>
  <c r="AE179" i="23" a="1"/>
  <c r="O179" i="23" a="1"/>
  <c r="AJ179" i="23" a="1"/>
  <c r="U179" i="23" a="1"/>
  <c r="P179" i="23" a="1"/>
  <c r="AI179" i="23" a="1"/>
  <c r="V179" i="23" a="1"/>
  <c r="R179" i="23" a="1"/>
  <c r="AN179" i="23" a="1"/>
  <c r="Y179" i="23" a="1"/>
  <c r="AM179" i="23" a="1"/>
  <c r="L179" i="23" a="1"/>
  <c r="AA179" i="23" a="1"/>
  <c r="AF179" i="23" a="1"/>
  <c r="AH179" i="23" a="1"/>
  <c r="AL179" i="23" a="1"/>
  <c r="Z179" i="23" a="1"/>
  <c r="X179" i="23" a="1"/>
  <c r="W179" i="23" a="1"/>
  <c r="AB179" i="23" a="1"/>
  <c r="Q179" i="23" a="1"/>
  <c r="AD179" i="23" a="1"/>
  <c r="R85" i="23" a="1"/>
  <c r="S85" i="23" a="1"/>
  <c r="V85" i="23" a="1"/>
  <c r="L85" i="23" a="1"/>
  <c r="AH85" i="23" a="1"/>
  <c r="U85" i="23" a="1"/>
  <c r="AD85" i="23" a="1"/>
  <c r="N85" i="23" a="1"/>
  <c r="AI85" i="23" a="1"/>
  <c r="Q85" i="23" a="1"/>
  <c r="AJ85" i="23" a="1"/>
  <c r="M85" i="23" a="1"/>
  <c r="AB85" i="23" a="1"/>
  <c r="P85" i="23" a="1"/>
  <c r="AC85" i="23" a="1"/>
  <c r="T85" i="23" a="1"/>
  <c r="AE85" i="23" a="1"/>
  <c r="O85" i="23" a="1"/>
  <c r="AF85" i="23" a="1"/>
  <c r="Z85" i="23" a="1"/>
  <c r="AG85" i="23" a="1"/>
  <c r="AR85" i="23" a="1"/>
  <c r="AM85" i="23" a="1"/>
  <c r="AQ85" i="23" a="1"/>
  <c r="AS85" i="23" a="1"/>
  <c r="AL85" i="23" a="1"/>
  <c r="AP85" i="23" a="1"/>
  <c r="AA85" i="23" a="1"/>
  <c r="AN85" i="23" a="1"/>
  <c r="AT85" i="23" a="1"/>
  <c r="AO85" i="23" a="1"/>
  <c r="W85" i="23" a="1"/>
  <c r="X85" i="23" a="1"/>
  <c r="Y85" i="23" a="1"/>
  <c r="AU85" i="23" a="1"/>
  <c r="AK85" i="23" a="1"/>
  <c r="AV85" i="23" a="1"/>
  <c r="AO183" i="23" a="1"/>
  <c r="O183" i="23" a="1"/>
  <c r="AN183" i="23" a="1"/>
  <c r="Z183" i="23" a="1"/>
  <c r="P183" i="23" a="1"/>
  <c r="Q183" i="23" a="1"/>
  <c r="R183" i="23" a="1"/>
  <c r="AK183" i="23" a="1"/>
  <c r="T183" i="23" a="1"/>
  <c r="AL183" i="23" a="1"/>
  <c r="AE183" i="23" a="1"/>
  <c r="AA183" i="23" a="1"/>
  <c r="AH183" i="23" a="1"/>
  <c r="AI183" i="23" a="1"/>
  <c r="K183" i="23" a="1"/>
  <c r="U183" i="23" a="1"/>
  <c r="AP183" i="23" a="1"/>
  <c r="AJ183" i="23" a="1"/>
  <c r="AG183" i="23" a="1"/>
  <c r="W183" i="23" a="1"/>
  <c r="AF183" i="23" a="1"/>
  <c r="X183" i="23" a="1"/>
  <c r="AM183" i="23" a="1"/>
  <c r="N183" i="23" a="1"/>
  <c r="L183" i="23" a="1"/>
  <c r="AC183" i="23" a="1"/>
  <c r="AD183" i="23" a="1"/>
  <c r="S183" i="23" a="1"/>
  <c r="M183" i="23" a="1"/>
  <c r="AB183" i="23" a="1"/>
  <c r="V183" i="23" a="1"/>
  <c r="Y183" i="23" a="1"/>
  <c r="V111" i="23" a="1"/>
  <c r="N111" i="23" a="1"/>
  <c r="O111" i="23" a="1"/>
  <c r="P111" i="23" a="1"/>
  <c r="Q111" i="23" a="1"/>
  <c r="S111" i="23" a="1"/>
  <c r="R111" i="23" a="1"/>
  <c r="M111" i="23" a="1"/>
  <c r="U111" i="23" a="1"/>
  <c r="AD111" i="23" a="1"/>
  <c r="AB111" i="23" a="1"/>
  <c r="AC111" i="23" a="1"/>
  <c r="AJ111" i="23" a="1"/>
  <c r="AE111" i="23" a="1"/>
  <c r="AF111" i="23" a="1"/>
  <c r="Y111" i="23" a="1"/>
  <c r="AG111" i="23" a="1"/>
  <c r="AH111" i="23" a="1"/>
  <c r="X111" i="23" a="1"/>
  <c r="L111" i="23" a="1"/>
  <c r="AA111" i="23" a="1"/>
  <c r="W111" i="23" a="1"/>
  <c r="T111" i="23" a="1"/>
  <c r="AI111" i="23" a="1"/>
  <c r="AM111" i="23" a="1"/>
  <c r="AT111" i="23" a="1"/>
  <c r="AL111" i="23" a="1"/>
  <c r="Z111" i="23" a="1"/>
  <c r="AU111" i="23" a="1"/>
  <c r="AV111" i="23" a="1"/>
  <c r="AN111" i="23" a="1"/>
  <c r="AO111" i="23" a="1"/>
  <c r="AR111" i="23" a="1"/>
  <c r="AK111" i="23" a="1"/>
  <c r="AP111" i="23" a="1"/>
  <c r="AS111" i="23" a="1"/>
  <c r="AQ111" i="23" a="1"/>
  <c r="O148" i="23" a="1"/>
  <c r="P148" i="23" a="1"/>
  <c r="Q148" i="23" a="1"/>
  <c r="R148" i="23" a="1"/>
  <c r="T148" i="23" a="1"/>
  <c r="AH148" i="23" a="1"/>
  <c r="AC148" i="23" a="1"/>
  <c r="AD148" i="23" a="1"/>
  <c r="N148" i="23" a="1"/>
  <c r="AI148" i="23" a="1"/>
  <c r="S148" i="23" a="1"/>
  <c r="V148" i="23" a="1"/>
  <c r="AA148" i="23" a="1"/>
  <c r="Z148" i="23" a="1"/>
  <c r="AF148" i="23" a="1"/>
  <c r="L148" i="23" a="1"/>
  <c r="AJ148" i="23" a="1"/>
  <c r="AM148" i="23" a="1"/>
  <c r="X148" i="23" a="1"/>
  <c r="Y148" i="23" a="1"/>
  <c r="W148" i="23" a="1"/>
  <c r="AG148" i="23" a="1"/>
  <c r="AT148" i="23" a="1"/>
  <c r="AE148" i="23" a="1"/>
  <c r="AU148" i="23" a="1"/>
  <c r="AV148" i="23" a="1"/>
  <c r="M148" i="23" a="1"/>
  <c r="AN148" i="23" a="1"/>
  <c r="AR148" i="23" a="1"/>
  <c r="AP148" i="23" a="1"/>
  <c r="AQ148" i="23" a="1"/>
  <c r="AK148" i="23" a="1"/>
  <c r="AS148" i="23" a="1"/>
  <c r="AL148" i="23" a="1"/>
  <c r="AB148" i="23" a="1"/>
  <c r="AO148" i="23" a="1"/>
  <c r="U148" i="23" a="1"/>
  <c r="M159" i="23" a="1"/>
  <c r="L159" i="23" a="1"/>
  <c r="O159" i="23" a="1"/>
  <c r="S159" i="23" a="1"/>
  <c r="T159" i="23" a="1"/>
  <c r="AJ159" i="23" a="1"/>
  <c r="AF159" i="23" a="1"/>
  <c r="U159" i="23" a="1"/>
  <c r="AE159" i="23" a="1"/>
  <c r="AB159" i="23" a="1"/>
  <c r="Y159" i="23" a="1"/>
  <c r="Q159" i="23" a="1"/>
  <c r="AH159" i="23" a="1"/>
  <c r="R159" i="23" a="1"/>
  <c r="AD159" i="23" a="1"/>
  <c r="V159" i="23" a="1"/>
  <c r="AC159" i="23" a="1"/>
  <c r="AI159" i="23" a="1"/>
  <c r="AL159" i="23" a="1"/>
  <c r="AN159" i="23" a="1"/>
  <c r="AP159" i="23" a="1"/>
  <c r="X159" i="23" a="1"/>
  <c r="AR159" i="23" a="1"/>
  <c r="AT159" i="23" a="1"/>
  <c r="Z159" i="23" a="1"/>
  <c r="AU159" i="23" a="1"/>
  <c r="AV159" i="23" a="1"/>
  <c r="AM159" i="23" a="1"/>
  <c r="AK159" i="23" a="1"/>
  <c r="AO159" i="23" a="1"/>
  <c r="N159" i="23" a="1"/>
  <c r="AG159" i="23" a="1"/>
  <c r="P159" i="23" a="1"/>
  <c r="AS159" i="23" a="1"/>
  <c r="AQ159" i="23" a="1"/>
  <c r="AA159" i="23" a="1"/>
  <c r="W159" i="23" a="1"/>
  <c r="AC91" i="23" a="1"/>
  <c r="AE91" i="23" a="1"/>
  <c r="U91" i="23" a="1"/>
  <c r="AF91" i="23" a="1"/>
  <c r="M91" i="23" a="1"/>
  <c r="AG91" i="23" a="1"/>
  <c r="S91" i="23" a="1"/>
  <c r="AD91" i="23" a="1"/>
  <c r="V91" i="23" a="1"/>
  <c r="AH91" i="23" a="1"/>
  <c r="T91" i="23" a="1"/>
  <c r="AI91" i="23" a="1"/>
  <c r="P91" i="23" a="1"/>
  <c r="N91" i="23" a="1"/>
  <c r="O91" i="23" a="1"/>
  <c r="Q91" i="23" a="1"/>
  <c r="R91" i="23" a="1"/>
  <c r="W91" i="23" a="1"/>
  <c r="L91" i="23" a="1"/>
  <c r="AJ91" i="23" a="1"/>
  <c r="AB91" i="23" a="1"/>
  <c r="AS91" i="23" a="1"/>
  <c r="AL91" i="23" a="1"/>
  <c r="AN91" i="23" a="1"/>
  <c r="AT91" i="23" a="1"/>
  <c r="Y91" i="23" a="1"/>
  <c r="Z91" i="23" a="1"/>
  <c r="AV91" i="23" a="1"/>
  <c r="X91" i="23" a="1"/>
  <c r="AP91" i="23" a="1"/>
  <c r="AM91" i="23" a="1"/>
  <c r="AU91" i="23" a="1"/>
  <c r="AR91" i="23" a="1"/>
  <c r="AK91" i="23" a="1"/>
  <c r="AQ91" i="23" a="1"/>
  <c r="AO91" i="23" a="1"/>
  <c r="AA91" i="23" a="1"/>
  <c r="U98" i="23" a="1"/>
  <c r="N98" i="23" a="1"/>
  <c r="O98" i="23" a="1"/>
  <c r="T98" i="23" a="1"/>
  <c r="V98" i="23" a="1"/>
  <c r="M98" i="23" a="1"/>
  <c r="P98" i="23" a="1"/>
  <c r="L98" i="23" a="1"/>
  <c r="Q98" i="23" a="1"/>
  <c r="S98" i="23" a="1"/>
  <c r="AC98" i="23" a="1"/>
  <c r="AD98" i="23" a="1"/>
  <c r="AE98" i="23" a="1"/>
  <c r="R98" i="23" a="1"/>
  <c r="AH98" i="23" a="1"/>
  <c r="AF98" i="23" a="1"/>
  <c r="AG98" i="23" a="1"/>
  <c r="AI98" i="23" a="1"/>
  <c r="AB98" i="23" a="1"/>
  <c r="AJ98" i="23" a="1"/>
  <c r="AA98" i="23" a="1"/>
  <c r="Z98" i="23" a="1"/>
  <c r="AR98" i="23" a="1"/>
  <c r="W98" i="23" a="1"/>
  <c r="AN98" i="23" a="1"/>
  <c r="X98" i="23" a="1"/>
  <c r="AP98" i="23" a="1"/>
  <c r="Y98" i="23" a="1"/>
  <c r="AK98" i="23" a="1"/>
  <c r="AU98" i="23" a="1"/>
  <c r="AM98" i="23" a="1"/>
  <c r="AO98" i="23" a="1"/>
  <c r="AS98" i="23" a="1"/>
  <c r="AQ98" i="23" a="1"/>
  <c r="AT98" i="23" a="1"/>
  <c r="AV98" i="23" a="1"/>
  <c r="AL98" i="23" a="1"/>
  <c r="L105" i="23" a="1"/>
  <c r="Q105" i="23" a="1"/>
  <c r="P105" i="23" a="1"/>
  <c r="R105" i="23" a="1"/>
  <c r="T105" i="23" a="1"/>
  <c r="S105" i="23" a="1"/>
  <c r="U105" i="23" a="1"/>
  <c r="M105" i="23" a="1"/>
  <c r="N105" i="23" a="1"/>
  <c r="O105" i="23" a="1"/>
  <c r="V105" i="23" a="1"/>
  <c r="AG105" i="23" a="1"/>
  <c r="AF105" i="23" a="1"/>
  <c r="AC105" i="23" a="1"/>
  <c r="Z105" i="23" a="1"/>
  <c r="AD105" i="23" a="1"/>
  <c r="AJ105" i="23" a="1"/>
  <c r="AB105" i="23" a="1"/>
  <c r="AE105" i="23" a="1"/>
  <c r="AI105" i="23" a="1"/>
  <c r="AH105" i="23" a="1"/>
  <c r="AR105" i="23" a="1"/>
  <c r="AS105" i="23" a="1"/>
  <c r="AN105" i="23" a="1"/>
  <c r="AQ105" i="23" a="1"/>
  <c r="AU105" i="23" a="1"/>
  <c r="AT105" i="23" a="1"/>
  <c r="AK105" i="23" a="1"/>
  <c r="AA105" i="23" a="1"/>
  <c r="AV105" i="23" a="1"/>
  <c r="Y105" i="23" a="1"/>
  <c r="AL105" i="23" a="1"/>
  <c r="W105" i="23" a="1"/>
  <c r="AM105" i="23" a="1"/>
  <c r="X105" i="23" a="1"/>
  <c r="AO105" i="23" a="1"/>
  <c r="AP105" i="23" a="1"/>
  <c r="R113" i="23" a="1"/>
  <c r="T113" i="23" a="1"/>
  <c r="U113" i="23" a="1"/>
  <c r="M113" i="23" a="1"/>
  <c r="L113" i="23" a="1"/>
  <c r="AI113" i="23" a="1"/>
  <c r="O113" i="23" a="1"/>
  <c r="N113" i="23" a="1"/>
  <c r="AB113" i="23" a="1"/>
  <c r="P113" i="23" a="1"/>
  <c r="AE113" i="23" a="1"/>
  <c r="S113" i="23" a="1"/>
  <c r="AD113" i="23" a="1"/>
  <c r="AC113" i="23" a="1"/>
  <c r="V113" i="23" a="1"/>
  <c r="Q113" i="23" a="1"/>
  <c r="X113" i="23" a="1"/>
  <c r="AJ113" i="23" a="1"/>
  <c r="Y113" i="23" a="1"/>
  <c r="AG113" i="23" a="1"/>
  <c r="Z113" i="23" a="1"/>
  <c r="AM113" i="23" a="1"/>
  <c r="AF113" i="23" a="1"/>
  <c r="AH113" i="23" a="1"/>
  <c r="W113" i="23" a="1"/>
  <c r="AA113" i="23" a="1"/>
  <c r="AS113" i="23" a="1"/>
  <c r="AU113" i="23" a="1"/>
  <c r="AL113" i="23" a="1"/>
  <c r="AR113" i="23" a="1"/>
  <c r="AN113" i="23" a="1"/>
  <c r="AV113" i="23" a="1"/>
  <c r="AO113" i="23" a="1"/>
  <c r="AT113" i="23" a="1"/>
  <c r="AP113" i="23" a="1"/>
  <c r="AK113" i="23" a="1"/>
  <c r="AQ113" i="23" a="1"/>
  <c r="R115" i="23" a="1"/>
  <c r="Q115" i="23" a="1"/>
  <c r="S115" i="23" a="1"/>
  <c r="N115" i="23" a="1"/>
  <c r="AD115" i="23" a="1"/>
  <c r="O115" i="23" a="1"/>
  <c r="AB115" i="23" a="1"/>
  <c r="V115" i="23" a="1"/>
  <c r="AC115" i="23" a="1"/>
  <c r="T115" i="23" a="1"/>
  <c r="AG115" i="23" a="1"/>
  <c r="AH115" i="23" a="1"/>
  <c r="U115" i="23" a="1"/>
  <c r="W115" i="23" a="1"/>
  <c r="M115" i="23" a="1"/>
  <c r="X115" i="23" a="1"/>
  <c r="L115" i="23" a="1"/>
  <c r="AJ115" i="23" a="1"/>
  <c r="Z115" i="23" a="1"/>
  <c r="AA115" i="23" a="1"/>
  <c r="P115" i="23" a="1"/>
  <c r="AF115" i="23" a="1"/>
  <c r="AP115" i="23" a="1"/>
  <c r="AM115" i="23" a="1"/>
  <c r="AE115" i="23" a="1"/>
  <c r="AR115" i="23" a="1"/>
  <c r="AQ115" i="23" a="1"/>
  <c r="Y115" i="23" a="1"/>
  <c r="AN115" i="23" a="1"/>
  <c r="AL115" i="23" a="1"/>
  <c r="AV115" i="23" a="1"/>
  <c r="AS115" i="23" a="1"/>
  <c r="AI115" i="23" a="1"/>
  <c r="AK115" i="23" a="1"/>
  <c r="AU115" i="23" a="1"/>
  <c r="AO115" i="23" a="1"/>
  <c r="AT115" i="23" a="1"/>
  <c r="U140" i="23" a="1"/>
  <c r="L140" i="23" a="1"/>
  <c r="N140" i="23" a="1"/>
  <c r="O140" i="23" a="1"/>
  <c r="P140" i="23" a="1"/>
  <c r="M140" i="23" a="1"/>
  <c r="S140" i="23" a="1"/>
  <c r="AF140" i="23" a="1"/>
  <c r="AG140" i="23" a="1"/>
  <c r="AH140" i="23" a="1"/>
  <c r="T140" i="23" a="1"/>
  <c r="AD140" i="23" a="1"/>
  <c r="V140" i="23" a="1"/>
  <c r="R140" i="23" a="1"/>
  <c r="Q140" i="23" a="1"/>
  <c r="AI140" i="23" a="1"/>
  <c r="AJ140" i="23" a="1"/>
  <c r="AB140" i="23" a="1"/>
  <c r="AE140" i="23" a="1"/>
  <c r="AC140" i="23" a="1"/>
  <c r="Y140" i="23" a="1"/>
  <c r="AS140" i="23" a="1"/>
  <c r="Z140" i="23" a="1"/>
  <c r="AQ140" i="23" a="1"/>
  <c r="AA140" i="23" a="1"/>
  <c r="AN140" i="23" a="1"/>
  <c r="W140" i="23" a="1"/>
  <c r="AP140" i="23" a="1"/>
  <c r="AM140" i="23" a="1"/>
  <c r="AT140" i="23" a="1"/>
  <c r="AR140" i="23" a="1"/>
  <c r="AV140" i="23" a="1"/>
  <c r="X140" i="23" a="1"/>
  <c r="AK140" i="23" a="1"/>
  <c r="AL140" i="23" a="1"/>
  <c r="AO140" i="23" a="1"/>
  <c r="AU140" i="23" a="1"/>
  <c r="P160" i="23" a="1"/>
  <c r="O160" i="23" a="1"/>
  <c r="T160" i="23" a="1"/>
  <c r="U160" i="23" a="1"/>
  <c r="R160" i="23" a="1"/>
  <c r="S160" i="23" a="1"/>
  <c r="AD160" i="23" a="1"/>
  <c r="V160" i="23" a="1"/>
  <c r="AE160" i="23" a="1"/>
  <c r="M160" i="23" a="1"/>
  <c r="AJ160" i="23" a="1"/>
  <c r="AB160" i="23" a="1"/>
  <c r="AC160" i="23" a="1"/>
  <c r="AG160" i="23" a="1"/>
  <c r="X160" i="23" a="1"/>
  <c r="L160" i="23" a="1"/>
  <c r="AA160" i="23" a="1"/>
  <c r="Q160" i="23" a="1"/>
  <c r="AF160" i="23" a="1"/>
  <c r="AN160" i="23" a="1"/>
  <c r="AM160" i="23" a="1"/>
  <c r="AO160" i="23" a="1"/>
  <c r="W160" i="23" a="1"/>
  <c r="AP160" i="23" a="1"/>
  <c r="AU160" i="23" a="1"/>
  <c r="AH160" i="23" a="1"/>
  <c r="Y160" i="23" a="1"/>
  <c r="AS160" i="23" a="1"/>
  <c r="AL160" i="23" a="1"/>
  <c r="AI160" i="23" a="1"/>
  <c r="Z160" i="23" a="1"/>
  <c r="AQ160" i="23" a="1"/>
  <c r="AT160" i="23" a="1"/>
  <c r="AR160" i="23" a="1"/>
  <c r="N160" i="23" a="1"/>
  <c r="AV160" i="23" a="1"/>
  <c r="AK160" i="23" a="1"/>
  <c r="V139" i="23" a="1"/>
  <c r="L139" i="23" a="1"/>
  <c r="AI139" i="23" a="1"/>
  <c r="AJ139" i="23" a="1"/>
  <c r="AB139" i="23" a="1"/>
  <c r="U139" i="23" a="1"/>
  <c r="Q139" i="23" a="1"/>
  <c r="N139" i="23" a="1"/>
  <c r="S139" i="23" a="1"/>
  <c r="AC139" i="23" a="1"/>
  <c r="AD139" i="23" a="1"/>
  <c r="AE139" i="23" a="1"/>
  <c r="AF139" i="23" a="1"/>
  <c r="AG139" i="23" a="1"/>
  <c r="AH139" i="23" a="1"/>
  <c r="AA139" i="23" a="1"/>
  <c r="O139" i="23" a="1"/>
  <c r="W139" i="23" a="1"/>
  <c r="R139" i="23" a="1"/>
  <c r="AN139" i="23" a="1"/>
  <c r="AR139" i="23" a="1"/>
  <c r="Y139" i="23" a="1"/>
  <c r="AO139" i="23" a="1"/>
  <c r="AL139" i="23" a="1"/>
  <c r="Z139" i="23" a="1"/>
  <c r="AU139" i="23" a="1"/>
  <c r="AM139" i="23" a="1"/>
  <c r="M139" i="23" a="1"/>
  <c r="AQ139" i="23" a="1"/>
  <c r="AV139" i="23" a="1"/>
  <c r="X139" i="23" a="1"/>
  <c r="P139" i="23" a="1"/>
  <c r="AS139" i="23" a="1"/>
  <c r="T139" i="23" a="1"/>
  <c r="AP139" i="23" a="1"/>
  <c r="AK139" i="23" a="1"/>
  <c r="AT139" i="23" a="1"/>
  <c r="AH184" i="23" a="1"/>
  <c r="K184" i="23" a="1"/>
  <c r="U184" i="23" a="1"/>
  <c r="AM184" i="23" a="1"/>
  <c r="P184" i="23" a="1"/>
  <c r="AA184" i="23" a="1"/>
  <c r="AI184" i="23" a="1"/>
  <c r="AD184" i="23" a="1"/>
  <c r="W184" i="23" a="1"/>
  <c r="AO184" i="23" a="1"/>
  <c r="L184" i="23" a="1"/>
  <c r="R184" i="23" a="1"/>
  <c r="AJ184" i="23" a="1"/>
  <c r="M184" i="23" a="1"/>
  <c r="S184" i="23" a="1"/>
  <c r="AK184" i="23" a="1"/>
  <c r="O184" i="23" a="1"/>
  <c r="Y184" i="23" a="1"/>
  <c r="AF184" i="23" a="1"/>
  <c r="AE184" i="23" a="1"/>
  <c r="AP184" i="23" a="1"/>
  <c r="AG184" i="23" a="1"/>
  <c r="Q184" i="23" a="1"/>
  <c r="AC184" i="23" a="1"/>
  <c r="N184" i="23" a="1"/>
  <c r="X184" i="23" a="1"/>
  <c r="Z184" i="23" a="1"/>
  <c r="V184" i="23" a="1"/>
  <c r="AL184" i="23" a="1"/>
  <c r="AN184" i="23" a="1"/>
  <c r="AB184" i="23" a="1"/>
  <c r="T184" i="23" a="1"/>
  <c r="AF189" i="23" a="1"/>
  <c r="AE189" i="23" a="1"/>
  <c r="AJ189" i="23" a="1"/>
  <c r="T189" i="23" a="1"/>
  <c r="AK189" i="23" a="1"/>
  <c r="U189" i="23" a="1"/>
  <c r="AL189" i="23" a="1"/>
  <c r="V189" i="23" a="1"/>
  <c r="AM189" i="23" a="1"/>
  <c r="N189" i="23" a="1"/>
  <c r="AH189" i="23" a="1"/>
  <c r="W189" i="23" a="1"/>
  <c r="AI189" i="23" a="1"/>
  <c r="AB189" i="23" a="1"/>
  <c r="X189" i="23" a="1"/>
  <c r="AC189" i="23" a="1"/>
  <c r="Z189" i="23" a="1"/>
  <c r="S189" i="23" a="1"/>
  <c r="Y189" i="23" a="1"/>
  <c r="K189" i="23" a="1"/>
  <c r="L189" i="23" a="1"/>
  <c r="M189" i="23" a="1"/>
  <c r="AP189" i="23" a="1"/>
  <c r="O189" i="23" a="1"/>
  <c r="P189" i="23" a="1"/>
  <c r="AN189" i="23" a="1"/>
  <c r="AO189" i="23" a="1"/>
  <c r="AG189" i="23" a="1"/>
  <c r="Q189" i="23" a="1"/>
  <c r="R189" i="23" a="1"/>
  <c r="AD189" i="23" a="1"/>
  <c r="AA189" i="23" a="1"/>
  <c r="M145" i="23" a="1"/>
  <c r="O145" i="23" a="1"/>
  <c r="T145" i="23" a="1"/>
  <c r="U145" i="23" a="1"/>
  <c r="V145" i="23" a="1"/>
  <c r="AE145" i="23" a="1"/>
  <c r="AC145" i="23" a="1"/>
  <c r="AD145" i="23" a="1"/>
  <c r="N145" i="23" a="1"/>
  <c r="AH145" i="23" a="1"/>
  <c r="L145" i="23" a="1"/>
  <c r="AG145" i="23" a="1"/>
  <c r="AI145" i="23" a="1"/>
  <c r="Y145" i="23" a="1"/>
  <c r="AS145" i="23" a="1"/>
  <c r="Q145" i="23" a="1"/>
  <c r="AJ145" i="23" a="1"/>
  <c r="AA145" i="23" a="1"/>
  <c r="R145" i="23" a="1"/>
  <c r="AF145" i="23" a="1"/>
  <c r="S145" i="23" a="1"/>
  <c r="AB145" i="23" a="1"/>
  <c r="P145" i="23" a="1"/>
  <c r="W145" i="23" a="1"/>
  <c r="AN145" i="23" a="1"/>
  <c r="AP145" i="23" a="1"/>
  <c r="AQ145" i="23" a="1"/>
  <c r="AM145" i="23" a="1"/>
  <c r="AR145" i="23" a="1"/>
  <c r="X145" i="23" a="1"/>
  <c r="AT145" i="23" a="1"/>
  <c r="Z145" i="23" a="1"/>
  <c r="AU145" i="23" a="1"/>
  <c r="AK145" i="23" a="1"/>
  <c r="AO145" i="23" a="1"/>
  <c r="AL145" i="23" a="1"/>
  <c r="AV145" i="23" a="1"/>
  <c r="AM173" i="23" a="1"/>
  <c r="Z173" i="23" a="1"/>
  <c r="U173" i="23" a="1"/>
  <c r="AG173" i="23" a="1"/>
  <c r="V173" i="23" a="1"/>
  <c r="N173" i="23" a="1"/>
  <c r="AP173" i="23" a="1"/>
  <c r="O173" i="23" a="1"/>
  <c r="AE173" i="23" a="1"/>
  <c r="Q173" i="23" a="1"/>
  <c r="AC173" i="23" a="1"/>
  <c r="X173" i="23" a="1"/>
  <c r="Y173" i="23" a="1"/>
  <c r="AF173" i="23" a="1"/>
  <c r="P173" i="23" a="1"/>
  <c r="W173" i="23" a="1"/>
  <c r="AH173" i="23" a="1"/>
  <c r="K173" i="23" a="1"/>
  <c r="AB173" i="23" a="1"/>
  <c r="AI173" i="23" a="1"/>
  <c r="AA173" i="23" a="1"/>
  <c r="AL173" i="23" a="1"/>
  <c r="AK173" i="23" a="1"/>
  <c r="R173" i="23" a="1"/>
  <c r="AO173" i="23" a="1"/>
  <c r="S173" i="23" a="1"/>
  <c r="AN173" i="23" a="1"/>
  <c r="T173" i="23" a="1"/>
  <c r="AJ173" i="23" a="1"/>
  <c r="AD173" i="23" a="1"/>
  <c r="M173" i="23" a="1"/>
  <c r="L173" i="23" a="1"/>
  <c r="AO191" i="23" a="1"/>
  <c r="Q191" i="23" a="1"/>
  <c r="M191" i="23" a="1"/>
  <c r="AF191" i="23" a="1"/>
  <c r="R191" i="23" a="1"/>
  <c r="O191" i="23" a="1"/>
  <c r="AP191" i="23" a="1"/>
  <c r="AB191" i="23" a="1"/>
  <c r="P191" i="23" a="1"/>
  <c r="AK191" i="23" a="1"/>
  <c r="Y191" i="23" a="1"/>
  <c r="AE191" i="23" a="1"/>
  <c r="AJ191" i="23" a="1"/>
  <c r="S191" i="23" a="1"/>
  <c r="AC191" i="23" a="1"/>
  <c r="AN191" i="23" a="1"/>
  <c r="T191" i="23" a="1"/>
  <c r="AD191" i="23" a="1"/>
  <c r="V191" i="23" a="1"/>
  <c r="AL191" i="23" a="1"/>
  <c r="W191" i="23" a="1"/>
  <c r="X191" i="23" a="1"/>
  <c r="Z191" i="23" a="1"/>
  <c r="U191" i="23" a="1"/>
  <c r="AA191" i="23" a="1"/>
  <c r="AH191" i="23" a="1"/>
  <c r="K191" i="23" a="1"/>
  <c r="AG191" i="23" a="1"/>
  <c r="N191" i="23" a="1"/>
  <c r="AM191" i="23" a="1"/>
  <c r="L191" i="23" a="1"/>
  <c r="AI191" i="23" a="1"/>
  <c r="AP194" i="23" a="1"/>
  <c r="T194" i="23" a="1"/>
  <c r="N194" i="23" a="1"/>
  <c r="AO194" i="23" a="1"/>
  <c r="U194" i="23" a="1"/>
  <c r="Y194" i="23" a="1"/>
  <c r="AF194" i="23" a="1"/>
  <c r="AB194" i="23" a="1"/>
  <c r="O194" i="23" a="1"/>
  <c r="V194" i="23" a="1"/>
  <c r="P194" i="23" a="1"/>
  <c r="W194" i="23" a="1"/>
  <c r="S194" i="23" a="1"/>
  <c r="K194" i="23" a="1"/>
  <c r="R194" i="23" a="1"/>
  <c r="AJ194" i="23" a="1"/>
  <c r="L194" i="23" a="1"/>
  <c r="AM194" i="23" a="1"/>
  <c r="AG194" i="23" a="1"/>
  <c r="M194" i="23" a="1"/>
  <c r="AA194" i="23" a="1"/>
  <c r="AL194" i="23" a="1"/>
  <c r="Q194" i="23" a="1"/>
  <c r="AI194" i="23" a="1"/>
  <c r="Z194" i="23" a="1"/>
  <c r="AC194" i="23" a="1"/>
  <c r="AD194" i="23" a="1"/>
  <c r="X194" i="23" a="1"/>
  <c r="AE194" i="23" a="1"/>
  <c r="AN194" i="23" a="1"/>
  <c r="AK194" i="23" a="1"/>
  <c r="AH194" i="23" a="1"/>
  <c r="S152" i="23" a="1"/>
  <c r="N152" i="23" a="1"/>
  <c r="Q152" i="23" a="1"/>
  <c r="T152" i="23" a="1"/>
  <c r="L152" i="23" a="1"/>
  <c r="U152" i="23" a="1"/>
  <c r="AF152" i="23" a="1"/>
  <c r="V152" i="23" a="1"/>
  <c r="AG152" i="23" a="1"/>
  <c r="AH152" i="23" a="1"/>
  <c r="AC152" i="23" a="1"/>
  <c r="P152" i="23" a="1"/>
  <c r="R152" i="23" a="1"/>
  <c r="M152" i="23" a="1"/>
  <c r="W152" i="23" a="1"/>
  <c r="Y152" i="23" a="1"/>
  <c r="AE152" i="23" a="1"/>
  <c r="AI152" i="23" a="1"/>
  <c r="AB152" i="23" a="1"/>
  <c r="AJ152" i="23" a="1"/>
  <c r="AM152" i="23" a="1"/>
  <c r="AD152" i="23" a="1"/>
  <c r="AS152" i="23" a="1"/>
  <c r="AK152" i="23" a="1"/>
  <c r="AN152" i="23" a="1"/>
  <c r="X152" i="23" a="1"/>
  <c r="AP152" i="23" a="1"/>
  <c r="Z152" i="23" a="1"/>
  <c r="AQ152" i="23" a="1"/>
  <c r="AL152" i="23" a="1"/>
  <c r="AA152" i="23" a="1"/>
  <c r="AR152" i="23" a="1"/>
  <c r="AT152" i="23" a="1"/>
  <c r="AV152" i="23" a="1"/>
  <c r="AU152" i="23" a="1"/>
  <c r="AO152" i="23" a="1"/>
  <c r="O152" i="23" a="1"/>
  <c r="M121" i="23" a="1"/>
  <c r="P121" i="23" a="1"/>
  <c r="R121" i="23" a="1"/>
  <c r="U121" i="23" a="1"/>
  <c r="O121" i="23" a="1"/>
  <c r="AI121" i="23" a="1"/>
  <c r="AJ121" i="23" a="1"/>
  <c r="AH121" i="23" a="1"/>
  <c r="T121" i="23" a="1"/>
  <c r="AE121" i="23" a="1"/>
  <c r="X121" i="23" a="1"/>
  <c r="S121" i="23" a="1"/>
  <c r="AB121" i="23" a="1"/>
  <c r="L121" i="23" a="1"/>
  <c r="AF121" i="23" a="1"/>
  <c r="AC121" i="23" a="1"/>
  <c r="AQ121" i="23" a="1"/>
  <c r="AG121" i="23" a="1"/>
  <c r="AR121" i="23" a="1"/>
  <c r="AS121" i="23" a="1"/>
  <c r="AN121" i="23" a="1"/>
  <c r="V121" i="23" a="1"/>
  <c r="AM121" i="23" a="1"/>
  <c r="AK121" i="23" a="1"/>
  <c r="N121" i="23" a="1"/>
  <c r="W121" i="23" a="1"/>
  <c r="Q121" i="23" a="1"/>
  <c r="Z121" i="23" a="1"/>
  <c r="AV121" i="23" a="1"/>
  <c r="AA121" i="23" a="1"/>
  <c r="AD121" i="23" a="1"/>
  <c r="Y121" i="23" a="1"/>
  <c r="AO121" i="23" a="1"/>
  <c r="AL121" i="23" a="1"/>
  <c r="AU121" i="23" a="1"/>
  <c r="AP121" i="23" a="1"/>
  <c r="AT121" i="23" a="1"/>
  <c r="R127" i="23" a="1"/>
  <c r="S127" i="23" a="1"/>
  <c r="U127" i="23" a="1"/>
  <c r="M127" i="23" a="1"/>
  <c r="L127" i="23" a="1"/>
  <c r="N127" i="23" a="1"/>
  <c r="V127" i="23" a="1"/>
  <c r="T127" i="23" a="1"/>
  <c r="O127" i="23" a="1"/>
  <c r="AB127" i="23" a="1"/>
  <c r="AC127" i="23" a="1"/>
  <c r="AF127" i="23" a="1"/>
  <c r="P127" i="23" a="1"/>
  <c r="AH127" i="23" a="1"/>
  <c r="Q127" i="23" a="1"/>
  <c r="AR127" i="23" a="1"/>
  <c r="X127" i="23" a="1"/>
  <c r="AI127" i="23" a="1"/>
  <c r="AJ127" i="23" a="1"/>
  <c r="AG127" i="23" a="1"/>
  <c r="W127" i="23" a="1"/>
  <c r="AD127" i="23" a="1"/>
  <c r="AE127" i="23" a="1"/>
  <c r="Y127" i="23" a="1"/>
  <c r="AA127" i="23" a="1"/>
  <c r="AM127" i="23" a="1"/>
  <c r="AS127" i="23" a="1"/>
  <c r="AP127" i="23" a="1"/>
  <c r="AT127" i="23" a="1"/>
  <c r="AV127" i="23" a="1"/>
  <c r="AU127" i="23" a="1"/>
  <c r="AL127" i="23" a="1"/>
  <c r="AO127" i="23" a="1"/>
  <c r="Z127" i="23" a="1"/>
  <c r="AN127" i="23" a="1"/>
  <c r="AQ127" i="23" a="1"/>
  <c r="AK127" i="23" a="1"/>
  <c r="V142" i="23" a="1"/>
  <c r="S142" i="23" a="1"/>
  <c r="U142" i="23" a="1"/>
  <c r="O142" i="23" a="1"/>
  <c r="L142" i="23" a="1"/>
  <c r="Q142" i="23" a="1"/>
  <c r="Z142" i="23" a="1"/>
  <c r="AB142" i="23" a="1"/>
  <c r="R142" i="23" a="1"/>
  <c r="AJ142" i="23" a="1"/>
  <c r="T142" i="23" a="1"/>
  <c r="AD142" i="23" a="1"/>
  <c r="M142" i="23" a="1"/>
  <c r="AE142" i="23" a="1"/>
  <c r="P142" i="23" a="1"/>
  <c r="AI142" i="23" a="1"/>
  <c r="AH142" i="23" a="1"/>
  <c r="N142" i="23" a="1"/>
  <c r="AC142" i="23" a="1"/>
  <c r="W142" i="23" a="1"/>
  <c r="AF142" i="23" a="1"/>
  <c r="X142" i="23" a="1"/>
  <c r="AQ142" i="23" a="1"/>
  <c r="AG142" i="23" a="1"/>
  <c r="AA142" i="23" a="1"/>
  <c r="AR142" i="23" a="1"/>
  <c r="Y142" i="23" a="1"/>
  <c r="AP142" i="23" a="1"/>
  <c r="AU142" i="23" a="1"/>
  <c r="AN142" i="23" a="1"/>
  <c r="AV142" i="23" a="1"/>
  <c r="AO142" i="23" a="1"/>
  <c r="AL142" i="23" a="1"/>
  <c r="AK142" i="23" a="1"/>
  <c r="AS142" i="23" a="1"/>
  <c r="AM142" i="23" a="1"/>
  <c r="AT142" i="23" a="1"/>
  <c r="P143" i="23" a="1"/>
  <c r="S143" i="23" a="1"/>
  <c r="U143" i="23" a="1"/>
  <c r="M143" i="23" a="1"/>
  <c r="O143" i="23" a="1"/>
  <c r="T143" i="23" a="1"/>
  <c r="R143" i="23" a="1"/>
  <c r="L143" i="23" a="1"/>
  <c r="V143" i="23" a="1"/>
  <c r="AF143" i="23" a="1"/>
  <c r="AH143" i="23" a="1"/>
  <c r="AB143" i="23" a="1"/>
  <c r="AE143" i="23" a="1"/>
  <c r="N143" i="23" a="1"/>
  <c r="AI143" i="23" a="1"/>
  <c r="Q143" i="23" a="1"/>
  <c r="AJ143" i="23" a="1"/>
  <c r="Y143" i="23" a="1"/>
  <c r="AC143" i="23" a="1"/>
  <c r="AV143" i="23" a="1"/>
  <c r="Z143" i="23" a="1"/>
  <c r="AQ143" i="23" a="1"/>
  <c r="AR143" i="23" a="1"/>
  <c r="AN143" i="23" a="1"/>
  <c r="AP143" i="23" a="1"/>
  <c r="AT143" i="23" a="1"/>
  <c r="AS143" i="23" a="1"/>
  <c r="AD143" i="23" a="1"/>
  <c r="AG143" i="23" a="1"/>
  <c r="AL143" i="23" a="1"/>
  <c r="AA143" i="23" a="1"/>
  <c r="AK143" i="23" a="1"/>
  <c r="AM143" i="23" a="1"/>
  <c r="AU143" i="23" a="1"/>
  <c r="X143" i="23" a="1"/>
  <c r="W143" i="23" a="1"/>
  <c r="AO143" i="23" a="1"/>
  <c r="AI180" i="23" a="1"/>
  <c r="K180" i="23" a="1"/>
  <c r="AE180" i="23" a="1"/>
  <c r="M180" i="23" a="1"/>
  <c r="R180" i="23" a="1"/>
  <c r="AJ180" i="23" a="1"/>
  <c r="P180" i="23" a="1"/>
  <c r="AL180" i="23" a="1"/>
  <c r="S180" i="23" a="1"/>
  <c r="AG180" i="23" a="1"/>
  <c r="AB180" i="23" a="1"/>
  <c r="N180" i="23" a="1"/>
  <c r="AK180" i="23" a="1"/>
  <c r="AN180" i="23" a="1"/>
  <c r="AC180" i="23" a="1"/>
  <c r="AA180" i="23" a="1"/>
  <c r="U180" i="23" a="1"/>
  <c r="V180" i="23" a="1"/>
  <c r="L180" i="23" a="1"/>
  <c r="W180" i="23" a="1"/>
  <c r="AD180" i="23" a="1"/>
  <c r="AM180" i="23" a="1"/>
  <c r="T180" i="23" a="1"/>
  <c r="X180" i="23" a="1"/>
  <c r="Y180" i="23" a="1"/>
  <c r="AF180" i="23" a="1"/>
  <c r="AO180" i="23" a="1"/>
  <c r="AH180" i="23" a="1"/>
  <c r="Z180" i="23" a="1"/>
  <c r="O180" i="23" a="1"/>
  <c r="AP180" i="23" a="1"/>
  <c r="Q180" i="23" a="1"/>
  <c r="AG188" i="23" a="1"/>
  <c r="N188" i="23" a="1"/>
  <c r="M188" i="23" a="1"/>
  <c r="AF188" i="23" a="1"/>
  <c r="O188" i="23" a="1"/>
  <c r="Z188" i="23" a="1"/>
  <c r="AH188" i="23" a="1"/>
  <c r="AE188" i="23" a="1"/>
  <c r="K188" i="23" a="1"/>
  <c r="AJ188" i="23" a="1"/>
  <c r="P188" i="23" a="1"/>
  <c r="V188" i="23" a="1"/>
  <c r="AK188" i="23" a="1"/>
  <c r="Q188" i="23" a="1"/>
  <c r="W188" i="23" a="1"/>
  <c r="AL188" i="23" a="1"/>
  <c r="S188" i="23" a="1"/>
  <c r="AA188" i="23" a="1"/>
  <c r="AM188" i="23" a="1"/>
  <c r="T188" i="23" a="1"/>
  <c r="Y188" i="23" a="1"/>
  <c r="R188" i="23" a="1"/>
  <c r="AN188" i="23" a="1"/>
  <c r="U188" i="23" a="1"/>
  <c r="AP188" i="23" a="1"/>
  <c r="AB188" i="23" a="1"/>
  <c r="AO188" i="23" a="1"/>
  <c r="L188" i="23" a="1"/>
  <c r="AI188" i="23" a="1"/>
  <c r="AC188" i="23" a="1"/>
  <c r="AD188" i="23" a="1"/>
  <c r="X188" i="23" a="1"/>
  <c r="AP196" i="23" a="1"/>
  <c r="V196" i="23" a="1"/>
  <c r="Q196" i="23" a="1"/>
  <c r="AF196" i="23" a="1"/>
  <c r="W196" i="23" a="1"/>
  <c r="AD196" i="23" a="1"/>
  <c r="AJ196" i="23" a="1"/>
  <c r="K196" i="23" a="1"/>
  <c r="R196" i="23" a="1"/>
  <c r="AK196" i="23" a="1"/>
  <c r="X196" i="23" a="1"/>
  <c r="T196" i="23" a="1"/>
  <c r="AG196" i="23" a="1"/>
  <c r="N196" i="23" a="1"/>
  <c r="S196" i="23" a="1"/>
  <c r="AL196" i="23" a="1"/>
  <c r="AA196" i="23" a="1"/>
  <c r="U196" i="23" a="1"/>
  <c r="AM196" i="23" a="1"/>
  <c r="Y196" i="23" a="1"/>
  <c r="AO196" i="23" a="1"/>
  <c r="AN196" i="23" a="1"/>
  <c r="M196" i="23" a="1"/>
  <c r="AE196" i="23" a="1"/>
  <c r="L196" i="23" a="1"/>
  <c r="AH196" i="23" a="1"/>
  <c r="Z196" i="23" a="1"/>
  <c r="AI196" i="23" a="1"/>
  <c r="AB196" i="23" a="1"/>
  <c r="P196" i="23" a="1"/>
  <c r="O196" i="23" a="1"/>
  <c r="AC196" i="23" a="1"/>
  <c r="H241" i="23" a="1"/>
  <c r="E241" i="23"/>
  <c r="D241" i="23"/>
  <c r="R125" i="23" a="1"/>
  <c r="S125" i="23" a="1"/>
  <c r="V125" i="23" a="1"/>
  <c r="M125" i="23" a="1"/>
  <c r="N125" i="23" a="1"/>
  <c r="Q125" i="23" a="1"/>
  <c r="T125" i="23" a="1"/>
  <c r="AG125" i="23" a="1"/>
  <c r="AB125" i="23" a="1"/>
  <c r="W125" i="23" a="1"/>
  <c r="O125" i="23" a="1"/>
  <c r="P125" i="23" a="1"/>
  <c r="AE125" i="23" a="1"/>
  <c r="L125" i="23" a="1"/>
  <c r="AF125" i="23" a="1"/>
  <c r="U125" i="23" a="1"/>
  <c r="AH125" i="23" a="1"/>
  <c r="AJ125" i="23" a="1"/>
  <c r="AD125" i="23" a="1"/>
  <c r="AI125" i="23" a="1"/>
  <c r="AC125" i="23" a="1"/>
  <c r="AU125" i="23" a="1"/>
  <c r="AS125" i="23" a="1"/>
  <c r="AK125" i="23" a="1"/>
  <c r="AN125" i="23" a="1"/>
  <c r="AL125" i="23" a="1"/>
  <c r="Y125" i="23" a="1"/>
  <c r="AV125" i="23" a="1"/>
  <c r="AT125" i="23" a="1"/>
  <c r="AO125" i="23" a="1"/>
  <c r="AP125" i="23" a="1"/>
  <c r="AQ125" i="23" a="1"/>
  <c r="AR125" i="23" a="1"/>
  <c r="Z125" i="23" a="1"/>
  <c r="X125" i="23" a="1"/>
  <c r="AM125" i="23" a="1"/>
  <c r="AA125" i="23" a="1"/>
  <c r="P135" i="23" a="1"/>
  <c r="N135" i="23" a="1"/>
  <c r="V135" i="23" a="1"/>
  <c r="M135" i="23" a="1"/>
  <c r="T135" i="23" a="1"/>
  <c r="R135" i="23" a="1"/>
  <c r="U135" i="23" a="1"/>
  <c r="Q135" i="23" a="1"/>
  <c r="AJ135" i="23" a="1"/>
  <c r="AF135" i="23" a="1"/>
  <c r="AD135" i="23" a="1"/>
  <c r="AC135" i="23" a="1"/>
  <c r="O135" i="23" a="1"/>
  <c r="S135" i="23" a="1"/>
  <c r="L135" i="23" a="1"/>
  <c r="AE135" i="23" a="1"/>
  <c r="AK135" i="23" a="1"/>
  <c r="AV135" i="23" a="1"/>
  <c r="AI135" i="23" a="1"/>
  <c r="X135" i="23" a="1"/>
  <c r="AH135" i="23" a="1"/>
  <c r="Y135" i="23" a="1"/>
  <c r="AQ135" i="23" a="1"/>
  <c r="AG135" i="23" a="1"/>
  <c r="AU135" i="23" a="1"/>
  <c r="AB135" i="23" a="1"/>
  <c r="AT135" i="23" a="1"/>
  <c r="AR135" i="23" a="1"/>
  <c r="W135" i="23" a="1"/>
  <c r="AP135" i="23" a="1"/>
  <c r="AA135" i="23" a="1"/>
  <c r="AS135" i="23" a="1"/>
  <c r="Z135" i="23" a="1"/>
  <c r="AN135" i="23" a="1"/>
  <c r="AM135" i="23" a="1"/>
  <c r="AO135" i="23" a="1"/>
  <c r="AL135" i="23" a="1"/>
  <c r="L153" i="23" a="1"/>
  <c r="P153" i="23" a="1"/>
  <c r="U153" i="23" a="1"/>
  <c r="M153" i="23" a="1"/>
  <c r="AB153" i="23" a="1"/>
  <c r="AD153" i="23" a="1"/>
  <c r="AF153" i="23" a="1"/>
  <c r="T153" i="23" a="1"/>
  <c r="AG153" i="23" a="1"/>
  <c r="Q153" i="23" a="1"/>
  <c r="S153" i="23" a="1"/>
  <c r="X153" i="23" a="1"/>
  <c r="O153" i="23" a="1"/>
  <c r="R153" i="23" a="1"/>
  <c r="AE153" i="23" a="1"/>
  <c r="AI153" i="23" a="1"/>
  <c r="AJ153" i="23" a="1"/>
  <c r="AH153" i="23" a="1"/>
  <c r="AC153" i="23" a="1"/>
  <c r="AA153" i="23" a="1"/>
  <c r="AP153" i="23" a="1"/>
  <c r="AS153" i="23" a="1"/>
  <c r="AR153" i="23" a="1"/>
  <c r="AL153" i="23" a="1"/>
  <c r="AQ153" i="23" a="1"/>
  <c r="AM153" i="23" a="1"/>
  <c r="AK153" i="23" a="1"/>
  <c r="Z153" i="23" a="1"/>
  <c r="AT153" i="23" a="1"/>
  <c r="Y153" i="23" a="1"/>
  <c r="AN153" i="23" a="1"/>
  <c r="AO153" i="23" a="1"/>
  <c r="W153" i="23" a="1"/>
  <c r="AU153" i="23" a="1"/>
  <c r="V153" i="23" a="1"/>
  <c r="AV153" i="23" a="1"/>
  <c r="N153" i="23" a="1"/>
  <c r="S137" i="23" a="1"/>
  <c r="P137" i="23" a="1"/>
  <c r="AI137" i="23" a="1"/>
  <c r="T137" i="23" a="1"/>
  <c r="AC137" i="23" a="1"/>
  <c r="U137" i="23" a="1"/>
  <c r="AB137" i="23" a="1"/>
  <c r="O137" i="23" a="1"/>
  <c r="AD137" i="23" a="1"/>
  <c r="L137" i="23" a="1"/>
  <c r="V137" i="23" a="1"/>
  <c r="AG137" i="23" a="1"/>
  <c r="Q137" i="23" a="1"/>
  <c r="AH137" i="23" a="1"/>
  <c r="M137" i="23" a="1"/>
  <c r="AJ137" i="23" a="1"/>
  <c r="R137" i="23" a="1"/>
  <c r="AE137" i="23" a="1"/>
  <c r="N137" i="23" a="1"/>
  <c r="AF137" i="23" a="1"/>
  <c r="W137" i="23" a="1"/>
  <c r="AA137" i="23" a="1"/>
  <c r="Y137" i="23" a="1"/>
  <c r="AN137" i="23" a="1"/>
  <c r="AQ137" i="23" a="1"/>
  <c r="AR137" i="23" a="1"/>
  <c r="AM137" i="23" a="1"/>
  <c r="AS137" i="23" a="1"/>
  <c r="AV137" i="23" a="1"/>
  <c r="X137" i="23" a="1"/>
  <c r="AO137" i="23" a="1"/>
  <c r="Z137" i="23" a="1"/>
  <c r="AL137" i="23" a="1"/>
  <c r="AP137" i="23" a="1"/>
  <c r="AT137" i="23" a="1"/>
  <c r="AU137" i="23" a="1"/>
  <c r="AK137" i="23" a="1"/>
  <c r="Q156" i="23" a="1"/>
  <c r="S156" i="23" a="1"/>
  <c r="R156" i="23" a="1"/>
  <c r="L156" i="23" a="1"/>
  <c r="P156" i="23" a="1"/>
  <c r="T156" i="23" a="1"/>
  <c r="AI156" i="23" a="1"/>
  <c r="AC156" i="23" a="1"/>
  <c r="AB156" i="23" a="1"/>
  <c r="AF156" i="23" a="1"/>
  <c r="AJ156" i="23" a="1"/>
  <c r="U156" i="23" a="1"/>
  <c r="N156" i="23" a="1"/>
  <c r="X156" i="23" a="1"/>
  <c r="AQ156" i="23" a="1"/>
  <c r="AE156" i="23" a="1"/>
  <c r="Z156" i="23" a="1"/>
  <c r="AR156" i="23" a="1"/>
  <c r="AK156" i="23" a="1"/>
  <c r="AV156" i="23" a="1"/>
  <c r="AO156" i="23" a="1"/>
  <c r="V156" i="23" a="1"/>
  <c r="AM156" i="23" a="1"/>
  <c r="AT156" i="23" a="1"/>
  <c r="O156" i="23" a="1"/>
  <c r="W156" i="23" a="1"/>
  <c r="M156" i="23" a="1"/>
  <c r="AH156" i="23" a="1"/>
  <c r="AD156" i="23" a="1"/>
  <c r="AU156" i="23" a="1"/>
  <c r="AG156" i="23" a="1"/>
  <c r="AN156" i="23" a="1"/>
  <c r="AP156" i="23" a="1"/>
  <c r="AA156" i="23" a="1"/>
  <c r="AS156" i="23" a="1"/>
  <c r="Y156" i="23" a="1"/>
  <c r="AL156" i="23" a="1"/>
  <c r="L157" i="23" a="1"/>
  <c r="M157" i="23" a="1"/>
  <c r="N157" i="23" a="1"/>
  <c r="Q157" i="23" a="1"/>
  <c r="T157" i="23" a="1"/>
  <c r="S157" i="23" a="1"/>
  <c r="U157" i="23" a="1"/>
  <c r="AD157" i="23" a="1"/>
  <c r="V157" i="23" a="1"/>
  <c r="AE157" i="23" a="1"/>
  <c r="AH157" i="23" a="1"/>
  <c r="O157" i="23" a="1"/>
  <c r="AG157" i="23" a="1"/>
  <c r="AI157" i="23" a="1"/>
  <c r="W157" i="23" a="1"/>
  <c r="AC157" i="23" a="1"/>
  <c r="X157" i="23" a="1"/>
  <c r="AF157" i="23" a="1"/>
  <c r="AJ157" i="23" a="1"/>
  <c r="AB157" i="23" a="1"/>
  <c r="P157" i="23" a="1"/>
  <c r="AR157" i="23" a="1"/>
  <c r="Z157" i="23" a="1"/>
  <c r="AP157" i="23" a="1"/>
  <c r="Y157" i="23" a="1"/>
  <c r="AS157" i="23" a="1"/>
  <c r="R157" i="23" a="1"/>
  <c r="AA157" i="23" a="1"/>
  <c r="AN157" i="23" a="1"/>
  <c r="AU157" i="23" a="1"/>
  <c r="AK157" i="23" a="1"/>
  <c r="AV157" i="23" a="1"/>
  <c r="AT157" i="23" a="1"/>
  <c r="AM157" i="23" a="1"/>
  <c r="AL157" i="23" a="1"/>
  <c r="AO157" i="23" a="1"/>
  <c r="AQ157" i="23" a="1"/>
  <c r="L172" i="23" a="1"/>
  <c r="U172" i="23" a="1"/>
  <c r="Y172" i="23" a="1"/>
  <c r="Q172" i="23" a="1"/>
  <c r="AC172" i="23" a="1"/>
  <c r="AI172" i="23" a="1"/>
  <c r="P172" i="23" a="1"/>
  <c r="AK172" i="23" a="1"/>
  <c r="W172" i="23" a="1"/>
  <c r="M172" i="23" a="1"/>
  <c r="AA172" i="23" a="1"/>
  <c r="S172" i="23" a="1"/>
  <c r="AO172" i="23" a="1"/>
  <c r="K172" i="23" a="1"/>
  <c r="AD172" i="23" a="1"/>
  <c r="AJ172" i="23" a="1"/>
  <c r="N172" i="23" a="1"/>
  <c r="O172" i="23" a="1"/>
  <c r="X172" i="23" a="1"/>
  <c r="T172" i="23" a="1"/>
  <c r="AN172" i="23" a="1"/>
  <c r="AH172" i="23" a="1"/>
  <c r="AL172" i="23" a="1"/>
  <c r="AB172" i="23" a="1"/>
  <c r="R172" i="23" a="1"/>
  <c r="AG172" i="23" a="1"/>
  <c r="AF172" i="23" a="1"/>
  <c r="V172" i="23" a="1"/>
  <c r="AE172" i="23" a="1"/>
  <c r="AM172" i="23" a="1"/>
  <c r="AP172" i="23" a="1"/>
  <c r="Z172" i="23" a="1"/>
  <c r="AJ181" i="23" a="1"/>
  <c r="AB181" i="23" a="1"/>
  <c r="AK181" i="23" a="1"/>
  <c r="K181" i="23" a="1"/>
  <c r="AL181" i="23" a="1"/>
  <c r="AC181" i="23" a="1"/>
  <c r="AM181" i="23" a="1"/>
  <c r="N181" i="23" a="1"/>
  <c r="AO181" i="23" a="1"/>
  <c r="X181" i="23" a="1"/>
  <c r="AH181" i="23" a="1"/>
  <c r="Y181" i="23" a="1"/>
  <c r="Z181" i="23" a="1"/>
  <c r="O181" i="23" a="1"/>
  <c r="AN181" i="23" a="1"/>
  <c r="V181" i="23" a="1"/>
  <c r="Q181" i="23" a="1"/>
  <c r="R181" i="23" a="1"/>
  <c r="S181" i="23" a="1"/>
  <c r="AF181" i="23" a="1"/>
  <c r="AP181" i="23" a="1"/>
  <c r="L181" i="23" a="1"/>
  <c r="AA181" i="23" a="1"/>
  <c r="AG181" i="23" a="1"/>
  <c r="W181" i="23" a="1"/>
  <c r="T181" i="23" a="1"/>
  <c r="U181" i="23" a="1"/>
  <c r="AD181" i="23" a="1"/>
  <c r="M181" i="23" a="1"/>
  <c r="P181" i="23" a="1"/>
  <c r="AE181" i="23" a="1"/>
  <c r="AI181" i="23" a="1"/>
  <c r="C99" i="20"/>
  <c r="B99" i="20"/>
  <c r="U138" i="23" a="1"/>
  <c r="T138" i="23" a="1"/>
  <c r="M138" i="23" a="1"/>
  <c r="N138" i="23" a="1"/>
  <c r="P138" i="23" a="1"/>
  <c r="AI138" i="23" a="1"/>
  <c r="AE138" i="23" a="1"/>
  <c r="Q138" i="23" a="1"/>
  <c r="AC138" i="23" a="1"/>
  <c r="AD138" i="23" a="1"/>
  <c r="AB138" i="23" a="1"/>
  <c r="AH138" i="23" a="1"/>
  <c r="W138" i="23" a="1"/>
  <c r="AF138" i="23" a="1"/>
  <c r="AG138" i="23" a="1"/>
  <c r="V138" i="23" a="1"/>
  <c r="AA138" i="23" a="1"/>
  <c r="L138" i="23" a="1"/>
  <c r="O138" i="23" a="1"/>
  <c r="R138" i="23" a="1"/>
  <c r="S138" i="23" a="1"/>
  <c r="X138" i="23" a="1"/>
  <c r="AJ138" i="23" a="1"/>
  <c r="AN138" i="23" a="1"/>
  <c r="AP138" i="23" a="1"/>
  <c r="AO138" i="23" a="1"/>
  <c r="AT138" i="23" a="1"/>
  <c r="AU138" i="23" a="1"/>
  <c r="AM138" i="23" a="1"/>
  <c r="AK138" i="23" a="1"/>
  <c r="AV138" i="23" a="1"/>
  <c r="Y138" i="23" a="1"/>
  <c r="AS138" i="23" a="1"/>
  <c r="AL138" i="23" a="1"/>
  <c r="Z138" i="23" a="1"/>
  <c r="AQ138" i="23" a="1"/>
  <c r="AR138" i="23" a="1"/>
  <c r="Q141" i="23" a="1"/>
  <c r="O141" i="23" a="1"/>
  <c r="V141" i="23" a="1"/>
  <c r="L141" i="23" a="1"/>
  <c r="S141" i="23" a="1"/>
  <c r="AE141" i="23" a="1"/>
  <c r="T141" i="23" a="1"/>
  <c r="AG141" i="23" a="1"/>
  <c r="AJ141" i="23" a="1"/>
  <c r="AC141" i="23" a="1"/>
  <c r="AB141" i="23" a="1"/>
  <c r="AF141" i="23" a="1"/>
  <c r="AD141" i="23" a="1"/>
  <c r="AH141" i="23" a="1"/>
  <c r="N141" i="23" a="1"/>
  <c r="AI141" i="23" a="1"/>
  <c r="P141" i="23" a="1"/>
  <c r="R141" i="23" a="1"/>
  <c r="AA141" i="23" a="1"/>
  <c r="M141" i="23" a="1"/>
  <c r="X141" i="23" a="1"/>
  <c r="W141" i="23" a="1"/>
  <c r="AN141" i="23" a="1"/>
  <c r="AS141" i="23" a="1"/>
  <c r="AM141" i="23" a="1"/>
  <c r="AQ141" i="23" a="1"/>
  <c r="AP141" i="23" a="1"/>
  <c r="Y141" i="23" a="1"/>
  <c r="AK141" i="23" a="1"/>
  <c r="AT141" i="23" a="1"/>
  <c r="AL141" i="23" a="1"/>
  <c r="AU141" i="23" a="1"/>
  <c r="AO141" i="23" a="1"/>
  <c r="Z141" i="23" a="1"/>
  <c r="AR141" i="23" a="1"/>
  <c r="AV141" i="23" a="1"/>
  <c r="U141" i="23" a="1"/>
  <c r="Q126" i="23" a="1"/>
  <c r="N126" i="23" a="1"/>
  <c r="P126" i="23" a="1"/>
  <c r="S126" i="23" a="1"/>
  <c r="M126" i="23" a="1"/>
  <c r="AG126" i="23" a="1"/>
  <c r="AB126" i="23" a="1"/>
  <c r="AD126" i="23" a="1"/>
  <c r="AC126" i="23" a="1"/>
  <c r="R126" i="23" a="1"/>
  <c r="AI126" i="23" a="1"/>
  <c r="T126" i="23" a="1"/>
  <c r="AJ126" i="23" a="1"/>
  <c r="U126" i="23" a="1"/>
  <c r="AF126" i="23" a="1"/>
  <c r="Y126" i="23" a="1"/>
  <c r="Z126" i="23" a="1"/>
  <c r="V126" i="23" a="1"/>
  <c r="L126" i="23" a="1"/>
  <c r="AH126" i="23" a="1"/>
  <c r="O126" i="23" a="1"/>
  <c r="AE126" i="23" a="1"/>
  <c r="W126" i="23" a="1"/>
  <c r="AP126" i="23" a="1"/>
  <c r="AA126" i="23" a="1"/>
  <c r="AQ126" i="23" a="1"/>
  <c r="AM126" i="23" a="1"/>
  <c r="AK126" i="23" a="1"/>
  <c r="AT126" i="23" a="1"/>
  <c r="AU126" i="23" a="1"/>
  <c r="AO126" i="23" a="1"/>
  <c r="AL126" i="23" a="1"/>
  <c r="AV126" i="23" a="1"/>
  <c r="AR126" i="23" a="1"/>
  <c r="AS126" i="23" a="1"/>
  <c r="X126" i="23" a="1"/>
  <c r="AN126" i="23" a="1"/>
  <c r="Q133" i="23" a="1"/>
  <c r="T133" i="23" a="1"/>
  <c r="U133" i="23" a="1"/>
  <c r="L133" i="23" a="1"/>
  <c r="S133" i="23" a="1"/>
  <c r="AG133" i="23" a="1"/>
  <c r="M133" i="23" a="1"/>
  <c r="AI133" i="23" a="1"/>
  <c r="N133" i="23" a="1"/>
  <c r="AB133" i="23" a="1"/>
  <c r="AH133" i="23" a="1"/>
  <c r="AP133" i="23" a="1"/>
  <c r="R133" i="23" a="1"/>
  <c r="O133" i="23" a="1"/>
  <c r="P133" i="23" a="1"/>
  <c r="V133" i="23" a="1"/>
  <c r="W133" i="23" a="1"/>
  <c r="X133" i="23" a="1"/>
  <c r="AD133" i="23" a="1"/>
  <c r="Y133" i="23" a="1"/>
  <c r="AF133" i="23" a="1"/>
  <c r="AA133" i="23" a="1"/>
  <c r="AC133" i="23" a="1"/>
  <c r="AS133" i="23" a="1"/>
  <c r="AN133" i="23" a="1"/>
  <c r="AQ133" i="23" a="1"/>
  <c r="AU133" i="23" a="1"/>
  <c r="AL133" i="23" a="1"/>
  <c r="AO133" i="23" a="1"/>
  <c r="Z133" i="23" a="1"/>
  <c r="AV133" i="23" a="1"/>
  <c r="AE133" i="23" a="1"/>
  <c r="AJ133" i="23" a="1"/>
  <c r="AR133" i="23" a="1"/>
  <c r="AT133" i="23" a="1"/>
  <c r="AM133" i="23" a="1"/>
  <c r="AK133" i="23" a="1"/>
  <c r="O158" i="23" a="1"/>
  <c r="Q158" i="23" a="1"/>
  <c r="R158" i="23" a="1"/>
  <c r="S158" i="23" a="1"/>
  <c r="V158" i="23" a="1"/>
  <c r="AE158" i="23" a="1"/>
  <c r="AF158" i="23" a="1"/>
  <c r="AG158" i="23" a="1"/>
  <c r="M158" i="23" a="1"/>
  <c r="AI158" i="23" a="1"/>
  <c r="AC158" i="23" a="1"/>
  <c r="P158" i="23" a="1"/>
  <c r="L158" i="23" a="1"/>
  <c r="N158" i="23" a="1"/>
  <c r="U158" i="23" a="1"/>
  <c r="T158" i="23" a="1"/>
  <c r="Y158" i="23" a="1"/>
  <c r="AA158" i="23" a="1"/>
  <c r="X158" i="23" a="1"/>
  <c r="AH158" i="23" a="1"/>
  <c r="Z158" i="23" a="1"/>
  <c r="AQ158" i="23" a="1"/>
  <c r="AM158" i="23" a="1"/>
  <c r="AR158" i="23" a="1"/>
  <c r="AS158" i="23" a="1"/>
  <c r="AN158" i="23" a="1"/>
  <c r="AO158" i="23" a="1"/>
  <c r="AL158" i="23" a="1"/>
  <c r="AU158" i="23" a="1"/>
  <c r="AJ158" i="23" a="1"/>
  <c r="AB158" i="23" a="1"/>
  <c r="AK158" i="23" a="1"/>
  <c r="AV158" i="23" a="1"/>
  <c r="AP158" i="23" a="1"/>
  <c r="W158" i="23" a="1"/>
  <c r="AT158" i="23" a="1"/>
  <c r="AD158" i="23" a="1"/>
  <c r="P132" i="23" a="1"/>
  <c r="Q132" i="23" a="1"/>
  <c r="T132" i="23" a="1"/>
  <c r="O132" i="23" a="1"/>
  <c r="AE132" i="23" a="1"/>
  <c r="AI132" i="23" a="1"/>
  <c r="M132" i="23" a="1"/>
  <c r="AB132" i="23" a="1"/>
  <c r="L132" i="23" a="1"/>
  <c r="AC132" i="23" a="1"/>
  <c r="X132" i="23" a="1"/>
  <c r="R132" i="23" a="1"/>
  <c r="AD132" i="23" a="1"/>
  <c r="N132" i="23" a="1"/>
  <c r="AG132" i="23" a="1"/>
  <c r="AF132" i="23" a="1"/>
  <c r="AH132" i="23" a="1"/>
  <c r="AJ132" i="23" a="1"/>
  <c r="U132" i="23" a="1"/>
  <c r="Z132" i="23" a="1"/>
  <c r="V132" i="23" a="1"/>
  <c r="AM132" i="23" a="1"/>
  <c r="S132" i="23" a="1"/>
  <c r="AV132" i="23" a="1"/>
  <c r="AT132" i="23" a="1"/>
  <c r="AA132" i="23" a="1"/>
  <c r="W132" i="23" a="1"/>
  <c r="Y132" i="23" a="1"/>
  <c r="AU132" i="23" a="1"/>
  <c r="AP132" i="23" a="1"/>
  <c r="AS132" i="23" a="1"/>
  <c r="AN132" i="23" a="1"/>
  <c r="AK132" i="23" a="1"/>
  <c r="AQ132" i="23" a="1"/>
  <c r="AR132" i="23" a="1"/>
  <c r="AO132" i="23" a="1"/>
  <c r="AL132" i="23" a="1"/>
  <c r="S146" i="23" a="1"/>
  <c r="O146" i="23" a="1"/>
  <c r="U146" i="23" a="1"/>
  <c r="V146" i="23" a="1"/>
  <c r="N146" i="23" a="1"/>
  <c r="M146" i="23" a="1"/>
  <c r="AI146" i="23" a="1"/>
  <c r="AC146" i="23" a="1"/>
  <c r="AD146" i="23" a="1"/>
  <c r="AG146" i="23" a="1"/>
  <c r="L146" i="23" a="1"/>
  <c r="Q146" i="23" a="1"/>
  <c r="R146" i="23" a="1"/>
  <c r="Y146" i="23" a="1"/>
  <c r="P146" i="23" a="1"/>
  <c r="T146" i="23" a="1"/>
  <c r="AE146" i="23" a="1"/>
  <c r="AH146" i="23" a="1"/>
  <c r="AJ146" i="23" a="1"/>
  <c r="AB146" i="23" a="1"/>
  <c r="AA146" i="23" a="1"/>
  <c r="W146" i="23" a="1"/>
  <c r="Z146" i="23" a="1"/>
  <c r="AU146" i="23" a="1"/>
  <c r="AO146" i="23" a="1"/>
  <c r="AP146" i="23" a="1"/>
  <c r="AK146" i="23" a="1"/>
  <c r="AV146" i="23" a="1"/>
  <c r="AF146" i="23" a="1"/>
  <c r="AT146" i="23" a="1"/>
  <c r="AS146" i="23" a="1"/>
  <c r="X146" i="23" a="1"/>
  <c r="AQ146" i="23" a="1"/>
  <c r="AR146" i="23" a="1"/>
  <c r="AN146" i="23" a="1"/>
  <c r="AM146" i="23" a="1"/>
  <c r="AL146" i="23" a="1"/>
  <c r="U149" i="23" a="1"/>
  <c r="V149" i="23" a="1"/>
  <c r="N149" i="23" a="1"/>
  <c r="P149" i="23" a="1"/>
  <c r="Q149" i="23" a="1"/>
  <c r="M149" i="23" a="1"/>
  <c r="S149" i="23" a="1"/>
  <c r="AC149" i="23" a="1"/>
  <c r="L149" i="23" a="1"/>
  <c r="AH149" i="23" a="1"/>
  <c r="T149" i="23" a="1"/>
  <c r="O149" i="23" a="1"/>
  <c r="R149" i="23" a="1"/>
  <c r="AE149" i="23" a="1"/>
  <c r="AF149" i="23" a="1"/>
  <c r="AI149" i="23" a="1"/>
  <c r="AS149" i="23" a="1"/>
  <c r="AU149" i="23" a="1"/>
  <c r="AV149" i="23" a="1"/>
  <c r="Y149" i="23" a="1"/>
  <c r="AP149" i="23" a="1"/>
  <c r="AG149" i="23" a="1"/>
  <c r="W149" i="23" a="1"/>
  <c r="AN149" i="23" a="1"/>
  <c r="AK149" i="23" a="1"/>
  <c r="AA149" i="23" a="1"/>
  <c r="AL149" i="23" a="1"/>
  <c r="Z149" i="23" a="1"/>
  <c r="AT149" i="23" a="1"/>
  <c r="AM149" i="23" a="1"/>
  <c r="AO149" i="23" a="1"/>
  <c r="AJ149" i="23" a="1"/>
  <c r="AB149" i="23" a="1"/>
  <c r="AR149" i="23" a="1"/>
  <c r="AD149" i="23" a="1"/>
  <c r="AQ149" i="23" a="1"/>
  <c r="X149" i="23" a="1"/>
  <c r="C39" i="20"/>
  <c r="B39" i="20"/>
  <c r="AL198" i="23" a="1"/>
  <c r="AE198" i="23" a="1"/>
  <c r="AH198" i="23" a="1"/>
  <c r="P198" i="23" a="1"/>
  <c r="AM198" i="23" a="1"/>
  <c r="Q198" i="23" a="1"/>
  <c r="AI198" i="23" a="1"/>
  <c r="Y198" i="23" a="1"/>
  <c r="AO198" i="23" a="1"/>
  <c r="R198" i="23" a="1"/>
  <c r="AP198" i="23" a="1"/>
  <c r="U198" i="23" a="1"/>
  <c r="AJ198" i="23" a="1"/>
  <c r="AB198" i="23" a="1"/>
  <c r="S198" i="23" a="1"/>
  <c r="AG198" i="23" a="1"/>
  <c r="AN198" i="23" a="1"/>
  <c r="L198" i="23" a="1"/>
  <c r="AA198" i="23" a="1"/>
  <c r="N198" i="23" a="1"/>
  <c r="Z198" i="23" a="1"/>
  <c r="T198" i="23" a="1"/>
  <c r="V198" i="23" a="1"/>
  <c r="W198" i="23" a="1"/>
  <c r="AK198" i="23" a="1"/>
  <c r="X198" i="23" a="1"/>
  <c r="AF198" i="23" a="1"/>
  <c r="M198" i="23" a="1"/>
  <c r="K198" i="23" a="1"/>
  <c r="AC198" i="23" a="1"/>
  <c r="O198" i="23" a="1"/>
  <c r="AD198" i="23" a="1"/>
  <c r="AL182" i="23" a="1"/>
  <c r="V182" i="23" a="1"/>
  <c r="S182" i="23" a="1"/>
  <c r="AM182" i="23" a="1"/>
  <c r="AB182" i="23" a="1"/>
  <c r="T182" i="23" a="1"/>
  <c r="AG182" i="23" a="1"/>
  <c r="W182" i="23" a="1"/>
  <c r="P182" i="23" a="1"/>
  <c r="AN182" i="23" a="1"/>
  <c r="M182" i="23" a="1"/>
  <c r="U182" i="23" a="1"/>
  <c r="AO182" i="23" a="1"/>
  <c r="Y182" i="23" a="1"/>
  <c r="R182" i="23" a="1"/>
  <c r="Z182" i="23" a="1"/>
  <c r="Q182" i="23" a="1"/>
  <c r="K182" i="23" a="1"/>
  <c r="AP182" i="23" a="1"/>
  <c r="AF182" i="23" a="1"/>
  <c r="N182" i="23" a="1"/>
  <c r="AK182" i="23" a="1"/>
  <c r="AI182" i="23" a="1"/>
  <c r="X182" i="23" a="1"/>
  <c r="AE182" i="23" a="1"/>
  <c r="AJ182" i="23" a="1"/>
  <c r="AH182" i="23" a="1"/>
  <c r="AA182" i="23" a="1"/>
  <c r="L182" i="23" a="1"/>
  <c r="O182" i="23" a="1"/>
  <c r="AD182" i="23" a="1"/>
  <c r="AC182" i="23" a="1"/>
  <c r="L195" i="23" a="1"/>
  <c r="AN195" i="23" a="1"/>
  <c r="AB195" i="23" a="1"/>
  <c r="AF195" i="23" a="1"/>
  <c r="AC195" i="23" a="1"/>
  <c r="AP195" i="23" a="1"/>
  <c r="N195" i="23" a="1"/>
  <c r="AG195" i="23" a="1"/>
  <c r="S195" i="23" a="1"/>
  <c r="AM195" i="23" a="1"/>
  <c r="T195" i="23" a="1"/>
  <c r="AO195" i="23" a="1"/>
  <c r="Y195" i="23" a="1"/>
  <c r="AE195" i="23" a="1"/>
  <c r="AJ195" i="23" a="1"/>
  <c r="V195" i="23" a="1"/>
  <c r="AD195" i="23" a="1"/>
  <c r="AK195" i="23" a="1"/>
  <c r="U195" i="23" a="1"/>
  <c r="M195" i="23" a="1"/>
  <c r="Z195" i="23" a="1"/>
  <c r="W195" i="23" a="1"/>
  <c r="AI195" i="23" a="1"/>
  <c r="AL195" i="23" a="1"/>
  <c r="O195" i="23" a="1"/>
  <c r="P195" i="23" a="1"/>
  <c r="X195" i="23" a="1"/>
  <c r="R195" i="23" a="1"/>
  <c r="AA195" i="23" a="1"/>
  <c r="AH195" i="23" a="1"/>
  <c r="Q195" i="23" a="1"/>
  <c r="K195" i="23" a="1"/>
  <c r="C19" i="20"/>
  <c r="P35" i="27"/>
  <c r="B19" i="20"/>
  <c r="C59" i="20"/>
  <c r="B59" i="20"/>
  <c r="AH174" i="23" a="1"/>
  <c r="N174" i="23" a="1"/>
  <c r="L174" i="23" a="1"/>
  <c r="AK174" i="23" a="1"/>
  <c r="O174" i="23" a="1"/>
  <c r="W174" i="23" a="1"/>
  <c r="AL174" i="23" a="1"/>
  <c r="X174" i="23" a="1"/>
  <c r="AD174" i="23" a="1"/>
  <c r="AI174" i="23" a="1"/>
  <c r="P174" i="23" a="1"/>
  <c r="AA174" i="23" a="1"/>
  <c r="AG174" i="23" a="1"/>
  <c r="Z174" i="23" a="1"/>
  <c r="M174" i="23" a="1"/>
  <c r="AP174" i="23" a="1"/>
  <c r="Q174" i="23" a="1"/>
  <c r="AB174" i="23" a="1"/>
  <c r="AF174" i="23" a="1"/>
  <c r="Y174" i="23" a="1"/>
  <c r="S174" i="23" a="1"/>
  <c r="AO174" i="23" a="1"/>
  <c r="AJ174" i="23" a="1"/>
  <c r="AE174" i="23" a="1"/>
  <c r="R174" i="23" a="1"/>
  <c r="T174" i="23" a="1"/>
  <c r="AM174" i="23" a="1"/>
  <c r="AC174" i="23" a="1"/>
  <c r="AN174" i="23" a="1"/>
  <c r="U174" i="23" a="1"/>
  <c r="V174" i="23" a="1"/>
  <c r="K174" i="23" a="1"/>
  <c r="AO177" i="23" a="1"/>
  <c r="Q177" i="23" a="1"/>
  <c r="AE177" i="23" a="1"/>
  <c r="AF177" i="23" a="1"/>
  <c r="R177" i="23" a="1"/>
  <c r="O177" i="23" a="1"/>
  <c r="AJ177" i="23" a="1"/>
  <c r="Z177" i="23" a="1"/>
  <c r="K177" i="23" a="1"/>
  <c r="AM177" i="23" a="1"/>
  <c r="S177" i="23" a="1"/>
  <c r="L177" i="23" a="1"/>
  <c r="AA177" i="23" a="1"/>
  <c r="M177" i="23" a="1"/>
  <c r="T177" i="23" a="1"/>
  <c r="P177" i="23" a="1"/>
  <c r="AB177" i="23" a="1"/>
  <c r="AH177" i="23" a="1"/>
  <c r="AG177" i="23" a="1"/>
  <c r="AC177" i="23" a="1"/>
  <c r="AD177" i="23" a="1"/>
  <c r="AK177" i="23" a="1"/>
  <c r="AL177" i="23" a="1"/>
  <c r="AI177" i="23" a="1"/>
  <c r="AN177" i="23" a="1"/>
  <c r="AP177" i="23" a="1"/>
  <c r="V177" i="23" a="1"/>
  <c r="W177" i="23" a="1"/>
  <c r="X177" i="23" a="1"/>
  <c r="Y177" i="23" a="1"/>
  <c r="U177" i="23" a="1"/>
  <c r="N177" i="23" a="1"/>
  <c r="AO187" i="23" a="1"/>
  <c r="M187" i="23" a="1"/>
  <c r="V187" i="23" a="1"/>
  <c r="AG187" i="23" a="1"/>
  <c r="AA187" i="23" a="1"/>
  <c r="AC187" i="23" a="1"/>
  <c r="N187" i="23" a="1"/>
  <c r="K187" i="23" a="1"/>
  <c r="X187" i="23" a="1"/>
  <c r="U187" i="23" a="1"/>
  <c r="O187" i="23" a="1"/>
  <c r="W187" i="23" a="1"/>
  <c r="AJ187" i="23" a="1"/>
  <c r="R187" i="23" a="1"/>
  <c r="AD187" i="23" a="1"/>
  <c r="AK187" i="23" a="1"/>
  <c r="S187" i="23" a="1"/>
  <c r="AN187" i="23" a="1"/>
  <c r="AP187" i="23" a="1"/>
  <c r="Z187" i="23" a="1"/>
  <c r="AM187" i="23" a="1"/>
  <c r="P187" i="23" a="1"/>
  <c r="AF187" i="23" a="1"/>
  <c r="Q187" i="23" a="1"/>
  <c r="AH187" i="23" a="1"/>
  <c r="T187" i="23" a="1"/>
  <c r="AI187" i="23" a="1"/>
  <c r="AB187" i="23" a="1"/>
  <c r="AL187" i="23" a="1"/>
  <c r="L187" i="23" a="1"/>
  <c r="AE187" i="23" a="1"/>
  <c r="Y187" i="23" a="1"/>
  <c r="AG192" i="23" a="1"/>
  <c r="R192" i="23" a="1"/>
  <c r="L192" i="23" a="1"/>
  <c r="AI192" i="23" a="1"/>
  <c r="Z192" i="23" a="1"/>
  <c r="M192" i="23" a="1"/>
  <c r="AF192" i="23" a="1"/>
  <c r="AE192" i="23" a="1"/>
  <c r="N192" i="23" a="1"/>
  <c r="AH192" i="23" a="1"/>
  <c r="S192" i="23" a="1"/>
  <c r="P192" i="23" a="1"/>
  <c r="AJ192" i="23" a="1"/>
  <c r="W192" i="23" a="1"/>
  <c r="O192" i="23" a="1"/>
  <c r="AK192" i="23" a="1"/>
  <c r="T192" i="23" a="1"/>
  <c r="AA192" i="23" a="1"/>
  <c r="AL192" i="23" a="1"/>
  <c r="X192" i="23" a="1"/>
  <c r="AN192" i="23" a="1"/>
  <c r="AP192" i="23" a="1"/>
  <c r="V192" i="23" a="1"/>
  <c r="AD192" i="23" a="1"/>
  <c r="U192" i="23" a="1"/>
  <c r="Y192" i="23" a="1"/>
  <c r="K192" i="23" a="1"/>
  <c r="AB192" i="23" a="1"/>
  <c r="Q192" i="23" a="1"/>
  <c r="AC192" i="23" a="1"/>
  <c r="AO192" i="23" a="1"/>
  <c r="AM192" i="23" a="1"/>
  <c r="C79" i="20"/>
  <c r="B79" i="20"/>
  <c r="AP190" i="23" a="1"/>
  <c r="P190" i="23" a="1"/>
  <c r="L190" i="23" a="1"/>
  <c r="AM190" i="23" a="1"/>
  <c r="U190" i="23" a="1"/>
  <c r="O190" i="23" a="1"/>
  <c r="AN190" i="23" a="1"/>
  <c r="Q190" i="23" a="1"/>
  <c r="K190" i="23" a="1"/>
  <c r="AO190" i="23" a="1"/>
  <c r="AA190" i="23" a="1"/>
  <c r="X190" i="23" a="1"/>
  <c r="AH190" i="23" a="1"/>
  <c r="R190" i="23" a="1"/>
  <c r="Y190" i="23" a="1"/>
  <c r="S190" i="23" a="1"/>
  <c r="M190" i="23" a="1"/>
  <c r="V190" i="23" a="1"/>
  <c r="AK190" i="23" a="1"/>
  <c r="AL190" i="23" a="1"/>
  <c r="AC190" i="23" a="1"/>
  <c r="AJ190" i="23" a="1"/>
  <c r="W190" i="23" a="1"/>
  <c r="AE190" i="23" a="1"/>
  <c r="N190" i="23" a="1"/>
  <c r="AI190" i="23" a="1"/>
  <c r="AF190" i="23" a="1"/>
  <c r="T190" i="23" a="1"/>
  <c r="AG190" i="23" a="1"/>
  <c r="AB190" i="23" a="1"/>
  <c r="Z190" i="23" a="1"/>
  <c r="AD190" i="23" a="1"/>
  <c r="AH197" i="23" a="1"/>
  <c r="O197" i="23" a="1"/>
  <c r="AP197" i="23" a="1"/>
  <c r="X197" i="23" a="1"/>
  <c r="AG197" i="23" a="1"/>
  <c r="M197" i="23" a="1"/>
  <c r="AM197" i="23" a="1"/>
  <c r="P197" i="23" a="1"/>
  <c r="AF197" i="23" a="1"/>
  <c r="AA197" i="23" a="1"/>
  <c r="AI197" i="23" a="1"/>
  <c r="AB197" i="23" a="1"/>
  <c r="AJ197" i="23" a="1"/>
  <c r="AC197" i="23" a="1"/>
  <c r="R197" i="23" a="1"/>
  <c r="AD197" i="23" a="1"/>
  <c r="V197" i="23" a="1"/>
  <c r="L197" i="23" a="1"/>
  <c r="Y197" i="23" a="1"/>
  <c r="AE197" i="23" a="1"/>
  <c r="K197" i="23" a="1"/>
  <c r="N197" i="23" a="1"/>
  <c r="S197" i="23" a="1"/>
  <c r="T197" i="23" a="1"/>
  <c r="AK197" i="23" a="1"/>
  <c r="AL197" i="23" a="1"/>
  <c r="W197" i="23" a="1"/>
  <c r="AO197" i="23" a="1"/>
  <c r="U197" i="23" a="1"/>
  <c r="AN197" i="23" a="1"/>
  <c r="Z197" i="23" a="1"/>
  <c r="Q197" i="23" a="1"/>
  <c r="L19" i="26"/>
  <c r="M19" i="26"/>
  <c r="C5" i="26" s="1" a="1"/>
  <c r="AA186" i="23" a="1"/>
  <c r="AJ186" i="23" a="1"/>
  <c r="P186" i="23" a="1"/>
  <c r="AH186" i="23" a="1"/>
  <c r="Q186" i="23" a="1"/>
  <c r="AK186" i="23" a="1"/>
  <c r="AB186" i="23" a="1"/>
  <c r="AP186" i="23" a="1"/>
  <c r="S186" i="23" a="1"/>
  <c r="AL186" i="23" a="1"/>
  <c r="AE186" i="23" a="1"/>
  <c r="AM186" i="23" a="1"/>
  <c r="Y186" i="23" a="1"/>
  <c r="K186" i="23" a="1"/>
  <c r="AN186" i="23" a="1"/>
  <c r="AI186" i="23" a="1"/>
  <c r="M186" i="23" a="1"/>
  <c r="U186" i="23" a="1"/>
  <c r="AG186" i="23" a="1"/>
  <c r="X186" i="23" a="1"/>
  <c r="W186" i="23" a="1"/>
  <c r="R186" i="23" a="1"/>
  <c r="AF186" i="23" a="1"/>
  <c r="AO186" i="23" a="1"/>
  <c r="AC186" i="23" a="1"/>
  <c r="V186" i="23" a="1"/>
  <c r="L186" i="23" a="1"/>
  <c r="Z186" i="23" a="1"/>
  <c r="O186" i="23" a="1"/>
  <c r="T186" i="23" a="1"/>
  <c r="N186" i="23" a="1"/>
  <c r="AD186" i="23" a="1"/>
  <c r="AM193" i="23" a="1"/>
  <c r="AE193" i="23" a="1"/>
  <c r="W193" i="23" a="1"/>
  <c r="L193" i="23" a="1"/>
  <c r="O193" i="23" a="1"/>
  <c r="AF193" i="23" a="1"/>
  <c r="P193" i="23" a="1"/>
  <c r="AJ193" i="23" a="1"/>
  <c r="R193" i="23" a="1"/>
  <c r="AH193" i="23" a="1"/>
  <c r="AC193" i="23" a="1"/>
  <c r="AA193" i="23" a="1"/>
  <c r="AI193" i="23" a="1"/>
  <c r="AG193" i="23" a="1"/>
  <c r="K193" i="23" a="1"/>
  <c r="Y193" i="23" a="1"/>
  <c r="S193" i="23" a="1"/>
  <c r="T193" i="23" a="1"/>
  <c r="AL193" i="23" a="1"/>
  <c r="Q193" i="23" a="1"/>
  <c r="AK193" i="23" a="1"/>
  <c r="AB193" i="23" a="1"/>
  <c r="M193" i="23" a="1"/>
  <c r="AO193" i="23" a="1"/>
  <c r="U193" i="23" a="1"/>
  <c r="AD193" i="23" a="1"/>
  <c r="V193" i="23" a="1"/>
  <c r="X193" i="23" a="1"/>
  <c r="N193" i="23" a="1"/>
  <c r="AP193" i="23" a="1"/>
  <c r="Z193" i="23" a="1"/>
  <c r="AN193" i="23" a="1"/>
  <c r="AO200" i="23" a="1"/>
  <c r="L200" i="23" a="1"/>
  <c r="V200" i="23" a="1"/>
  <c r="AN200" i="23" a="1"/>
  <c r="M200" i="23" a="1"/>
  <c r="AC200" i="23" a="1"/>
  <c r="AP200" i="23" a="1"/>
  <c r="O200" i="23" a="1"/>
  <c r="W200" i="23" a="1"/>
  <c r="AI200" i="23" a="1"/>
  <c r="Q200" i="23" a="1"/>
  <c r="AD200" i="23" a="1"/>
  <c r="Y200" i="23" a="1"/>
  <c r="AE200" i="23" a="1"/>
  <c r="N200" i="23" a="1"/>
  <c r="K200" i="23" a="1"/>
  <c r="AA200" i="23" a="1"/>
  <c r="AH200" i="23" a="1"/>
  <c r="AF200" i="23" a="1"/>
  <c r="AB200" i="23" a="1"/>
  <c r="U200" i="23" a="1"/>
  <c r="R200" i="23" a="1"/>
  <c r="AJ200" i="23" a="1"/>
  <c r="T200" i="23" a="1"/>
  <c r="AK200" i="23" a="1"/>
  <c r="AL200" i="23" a="1"/>
  <c r="AM200" i="23" a="1"/>
  <c r="AG200" i="23" a="1"/>
  <c r="Z200" i="23" a="1"/>
  <c r="X200" i="23" a="1"/>
  <c r="P200" i="23" a="1"/>
  <c r="S200" i="23" a="1"/>
  <c r="I14" i="9"/>
  <c r="I23" i="9"/>
  <c r="H24" i="9"/>
  <c r="I15" i="9"/>
  <c r="H22" i="9"/>
  <c r="H12" i="9"/>
  <c r="I21" i="9"/>
  <c r="H21" i="9"/>
  <c r="I18" i="9"/>
  <c r="H16" i="9"/>
  <c r="H19" i="9"/>
  <c r="H14" i="9"/>
  <c r="I11" i="9"/>
  <c r="H17" i="9"/>
  <c r="I20" i="9"/>
  <c r="H18" i="9"/>
  <c r="I12" i="9"/>
  <c r="I13" i="9"/>
  <c r="H11" i="9"/>
  <c r="H23" i="9"/>
  <c r="I22" i="9"/>
  <c r="H20" i="9"/>
  <c r="I24" i="9"/>
  <c r="I16" i="9"/>
  <c r="H13" i="9"/>
  <c r="I17" i="9"/>
  <c r="I19" i="9"/>
  <c r="H15" i="9"/>
  <c r="P65" i="23" a="1"/>
  <c r="U54" i="23" a="1"/>
  <c r="T57" i="23" a="1"/>
  <c r="S65" i="23" a="1"/>
  <c r="S58" i="23" a="1"/>
  <c r="U61" i="23" a="1"/>
  <c r="Q65" i="23" a="1"/>
  <c r="S68" i="23" a="1"/>
  <c r="P55" i="23" a="1"/>
  <c r="P67" i="23" a="1"/>
  <c r="S70" i="23" a="1"/>
  <c r="U23" i="26" a="1"/>
  <c r="R57" i="23" a="1"/>
  <c r="R70" i="23" a="1"/>
  <c r="T69" i="23" a="1"/>
  <c r="Q53" i="23" a="1"/>
  <c r="Q70" i="23" a="1"/>
  <c r="T60" i="23" a="1"/>
  <c r="U62" i="23" a="1"/>
  <c r="Q51" i="23" a="1"/>
  <c r="R67" i="23" a="1"/>
  <c r="Q57" i="23" a="1"/>
  <c r="P61" i="23" a="1"/>
  <c r="T55" i="23" a="1"/>
  <c r="S61" i="23" a="1"/>
  <c r="T64" i="23" a="1"/>
  <c r="P68" i="23" a="1"/>
  <c r="P69" i="23" a="1"/>
  <c r="U25" i="26" a="1"/>
  <c r="U55" i="23" a="1"/>
  <c r="S66" i="23" a="1"/>
  <c r="R55" i="23" a="1"/>
  <c r="T56" i="23" a="1"/>
  <c r="U69" i="23" a="1"/>
  <c r="R62" i="23" a="1"/>
  <c r="U20" i="26" a="1"/>
  <c r="T68" i="23" a="1"/>
  <c r="U52" i="23" a="1"/>
  <c r="S57" i="23" a="1"/>
  <c r="Q62" i="23" a="1"/>
  <c r="S53" i="23" a="1"/>
  <c r="P52" i="23" a="1"/>
  <c r="T52" i="23" a="1"/>
  <c r="P64" i="23" a="1"/>
  <c r="Q56" i="23" a="1"/>
  <c r="S64" i="23" a="1"/>
  <c r="U67" i="23" a="1"/>
  <c r="T70" i="23" a="1"/>
  <c r="P60" i="23" a="1"/>
  <c r="U24" i="26" a="1"/>
  <c r="R54" i="23" a="1"/>
  <c r="T67" i="23" a="1"/>
  <c r="R60" i="23" a="1"/>
  <c r="Q58" i="23" a="1"/>
  <c r="T63" i="23" a="1"/>
  <c r="U68" i="23" a="1"/>
  <c r="S67" i="23" a="1"/>
  <c r="U63" i="23" a="1"/>
  <c r="R68" i="23" a="1"/>
  <c r="P53" i="23" a="1"/>
  <c r="S60" i="23" a="1"/>
  <c r="R52" i="23" a="1"/>
  <c r="T59" i="23" a="1"/>
  <c r="T65" i="23" a="1"/>
  <c r="R53" i="23" a="1"/>
  <c r="Q59" i="23" a="1"/>
  <c r="S59" i="23" a="1"/>
  <c r="U59" i="23" a="1"/>
  <c r="S62" i="23" a="1"/>
  <c r="U21" i="26" a="1"/>
  <c r="B62" i="25"/>
  <c r="T61" i="23" a="1"/>
  <c r="U56" i="23" a="1"/>
  <c r="Q67" i="23" a="1"/>
  <c r="T58" i="23" a="1"/>
  <c r="T62" i="23" a="1"/>
  <c r="T54" i="23" a="1"/>
  <c r="P62" i="23" a="1"/>
  <c r="U65" i="23" a="1"/>
  <c r="P58" i="23" a="1"/>
  <c r="S55" i="23" a="1"/>
  <c r="P63" i="23" a="1"/>
  <c r="S51" i="23" a="1"/>
  <c r="Q63" i="23" a="1"/>
  <c r="U22" i="26" a="1"/>
  <c r="U64" i="23" a="1"/>
  <c r="Q64" i="23" a="1"/>
  <c r="Q60" i="23" a="1"/>
  <c r="R61" i="23" a="1"/>
  <c r="P51" i="23" a="1"/>
  <c r="R63" i="23" a="1"/>
  <c r="S56" i="23" a="1"/>
  <c r="T53" i="23" a="1"/>
  <c r="S54" i="23" a="1"/>
  <c r="P56" i="23" a="1"/>
  <c r="P59" i="23" a="1"/>
  <c r="T66" i="23" a="1"/>
  <c r="S52" i="23" a="1"/>
  <c r="U70" i="23" a="1"/>
  <c r="P57" i="23" a="1"/>
  <c r="Q69" i="23" a="1"/>
  <c r="R56" i="23" a="1"/>
  <c r="U57" i="23" a="1"/>
  <c r="U58" i="23" a="1"/>
  <c r="R51" i="23" a="1"/>
  <c r="R59" i="23" a="1"/>
  <c r="R66" i="23" a="1"/>
  <c r="Q52" i="23" a="1"/>
  <c r="R64" i="23" a="1"/>
  <c r="Q66" i="23" a="1"/>
  <c r="R69" i="23" a="1"/>
  <c r="U51" i="23" a="1"/>
  <c r="U66" i="23" a="1"/>
  <c r="S69" i="23" a="1"/>
  <c r="S63" i="23" a="1"/>
  <c r="Q68" i="23" a="1"/>
  <c r="U53" i="23" a="1"/>
  <c r="R58" i="23" a="1"/>
  <c r="P66" i="23" a="1"/>
  <c r="Q55" i="23" a="1"/>
  <c r="Q61" i="23" a="1"/>
  <c r="T51" i="23" a="1"/>
  <c r="U60" i="23" a="1"/>
  <c r="Q54" i="23" a="1"/>
  <c r="R65" i="23" a="1"/>
  <c r="P54" i="23" a="1"/>
  <c r="P70" i="23" a="1"/>
  <c r="D59" i="22" a="1"/>
  <c r="D39" i="22" a="1"/>
  <c r="D19" i="22" a="1"/>
  <c r="Q241" i="23" a="1"/>
  <c r="O241" i="23" a="1"/>
  <c r="P241" i="23" a="1"/>
  <c r="N241" i="23" a="1"/>
  <c r="C39" i="22" l="1"/>
  <c r="C170" i="23" a="1"/>
  <c r="H171" i="23" s="1" a="1"/>
  <c r="I171" i="23" s="1"/>
  <c r="E170" i="23" a="1"/>
  <c r="C17" i="9"/>
  <c r="C13" i="9"/>
  <c r="C15" i="9"/>
  <c r="C12" i="9"/>
  <c r="C19" i="9"/>
  <c r="C16" i="9"/>
  <c r="U19" i="26"/>
  <c r="G20" i="27" s="1"/>
  <c r="C20" i="9"/>
  <c r="C21" i="9"/>
  <c r="C23" i="9"/>
  <c r="C11" i="9"/>
  <c r="C22" i="9"/>
  <c r="H196" i="23" a="1"/>
  <c r="H173" i="23" a="1"/>
  <c r="H175" i="23" a="1"/>
  <c r="H198" i="23" a="1"/>
  <c r="H174" i="23" a="1"/>
  <c r="H199" i="23" a="1"/>
  <c r="H191" i="23" a="1"/>
  <c r="H176" i="23" a="1"/>
  <c r="H183" i="23" a="1"/>
  <c r="H193" i="23" a="1"/>
  <c r="H177" i="23" a="1"/>
  <c r="H172" i="23" a="1"/>
  <c r="H195" i="23" a="1"/>
  <c r="H178" i="23" a="1"/>
  <c r="H200" i="23" a="1"/>
  <c r="H179" i="23" a="1"/>
  <c r="H189" i="23" a="1"/>
  <c r="H186" i="23" a="1"/>
  <c r="H197" i="23" a="1"/>
  <c r="H190" i="23" a="1"/>
  <c r="H192" i="23" a="1"/>
  <c r="H188" i="23" a="1"/>
  <c r="H185" i="23" a="1"/>
  <c r="H181" i="23" a="1"/>
  <c r="H182" i="23" a="1"/>
  <c r="H187" i="23" a="1"/>
  <c r="H180" i="23" a="1"/>
  <c r="H184" i="23" a="1"/>
  <c r="H194" i="23" a="1"/>
  <c r="C19" i="22"/>
  <c r="C24" i="9"/>
  <c r="P14" i="27"/>
  <c r="G10" i="27"/>
  <c r="C59" i="22" s="1"/>
  <c r="C18" i="9"/>
  <c r="P29" i="27"/>
  <c r="P27" i="27"/>
  <c r="P31" i="27" s="1"/>
  <c r="M86" i="25"/>
  <c r="P28" i="27"/>
  <c r="P30" i="27"/>
  <c r="D80" i="22" a="1"/>
  <c r="D10" i="25" a="1"/>
  <c r="H148" i="23" a="1"/>
  <c r="H160" i="23" a="1"/>
  <c r="H85" i="23" a="1"/>
  <c r="H157" i="23" a="1"/>
  <c r="H151" i="23" a="1"/>
  <c r="H141" i="23" a="1"/>
  <c r="H154" i="23" a="1"/>
  <c r="H143" i="23" a="1"/>
  <c r="H152" i="23" a="1"/>
  <c r="H136" i="23" a="1"/>
  <c r="H158" i="23" a="1"/>
  <c r="H137" i="23" a="1"/>
  <c r="H140" i="23" a="1"/>
  <c r="H142" i="23" a="1"/>
  <c r="H146" i="23" a="1"/>
  <c r="H149" i="23" a="1"/>
  <c r="H153" i="23" a="1"/>
  <c r="C80" i="23" a="1"/>
  <c r="H83" i="23" s="1" a="1"/>
  <c r="K83" i="23" s="1" a="1"/>
  <c r="H156" i="23" a="1"/>
  <c r="H134" i="23" a="1"/>
  <c r="H139" i="23" a="1"/>
  <c r="H145" i="23" a="1"/>
  <c r="H135" i="23" a="1"/>
  <c r="H147" i="23" a="1"/>
  <c r="H138" i="23" a="1"/>
  <c r="H159" i="23" a="1"/>
  <c r="H150" i="23" a="1"/>
  <c r="H144" i="23" a="1"/>
  <c r="H155" i="23" a="1"/>
  <c r="H119" i="23" a="1"/>
  <c r="H128" i="23" a="1"/>
  <c r="H125" i="23" a="1"/>
  <c r="H132" i="23" a="1"/>
  <c r="H99" i="23" a="1"/>
  <c r="H102" i="23" a="1"/>
  <c r="H98" i="23" a="1"/>
  <c r="H122" i="23" a="1"/>
  <c r="H96" i="23" a="1"/>
  <c r="H123" i="23" a="1"/>
  <c r="H106" i="23" a="1"/>
  <c r="H90" i="23" a="1"/>
  <c r="H127" i="23" a="1"/>
  <c r="H111" i="23" a="1"/>
  <c r="H113" i="23" a="1"/>
  <c r="H117" i="23" a="1"/>
  <c r="H114" i="23" a="1"/>
  <c r="H116" i="23" a="1"/>
  <c r="H104" i="23" a="1"/>
  <c r="H108" i="23" a="1"/>
  <c r="H126" i="23" a="1"/>
  <c r="H97" i="23" a="1"/>
  <c r="H133" i="23" a="1"/>
  <c r="H101" i="23" a="1"/>
  <c r="H112" i="23" a="1"/>
  <c r="H120" i="23" a="1"/>
  <c r="H95" i="23" a="1"/>
  <c r="H109" i="23" a="1"/>
  <c r="H100" i="23" a="1"/>
  <c r="H93" i="23" a="1"/>
  <c r="H87" i="23" a="1"/>
  <c r="H110" i="23" a="1"/>
  <c r="H92" i="23" a="1"/>
  <c r="H118" i="23" a="1"/>
  <c r="H115" i="23" a="1"/>
  <c r="H129" i="23" a="1"/>
  <c r="H89" i="23" a="1"/>
  <c r="H86" i="23" a="1"/>
  <c r="H121" i="23" a="1"/>
  <c r="H105" i="23" a="1"/>
  <c r="H107" i="23" a="1"/>
  <c r="H91" i="23" a="1"/>
  <c r="H88" i="23" a="1"/>
  <c r="H130" i="23" a="1"/>
  <c r="H103" i="23" a="1"/>
  <c r="H131" i="23" a="1"/>
  <c r="H94" i="23" a="1"/>
  <c r="H124" i="23" a="1"/>
  <c r="C14" i="9"/>
  <c r="P37" i="27"/>
  <c r="P38" i="27"/>
  <c r="P36" i="27"/>
  <c r="H84" i="23" a="1"/>
  <c r="I84" i="23" s="1"/>
  <c r="Q78" i="26"/>
  <c r="C90" i="22" l="1"/>
  <c r="C97" i="22"/>
  <c r="C99" i="22"/>
  <c r="C89" i="22"/>
  <c r="C94" i="22"/>
  <c r="C87" i="22"/>
  <c r="C91" i="22"/>
  <c r="C86" i="22"/>
  <c r="C85" i="22"/>
  <c r="C93" i="22"/>
  <c r="C98" i="22"/>
  <c r="C92" i="22"/>
  <c r="C95" i="22"/>
  <c r="C88" i="22"/>
  <c r="C96" i="22"/>
  <c r="B25" i="25"/>
  <c r="B23" i="25"/>
  <c r="B27" i="25"/>
  <c r="B17" i="25"/>
  <c r="B28" i="25"/>
  <c r="B26" i="25"/>
  <c r="B24" i="25"/>
  <c r="B15" i="25"/>
  <c r="B16" i="25"/>
  <c r="B11" i="25"/>
  <c r="C81" i="22"/>
  <c r="C82" i="22"/>
  <c r="C83" i="22"/>
  <c r="C84" i="22"/>
  <c r="B13" i="25"/>
  <c r="B12" i="25"/>
  <c r="B14" i="25"/>
  <c r="H82" i="23" a="1"/>
  <c r="K82" i="23" s="1" a="1"/>
  <c r="H170" i="23" a="1"/>
  <c r="F171" i="23"/>
  <c r="G171" i="23"/>
  <c r="J171" i="23" a="1"/>
  <c r="B171" i="23"/>
  <c r="D171" i="23"/>
  <c r="H81" i="23" a="1"/>
  <c r="K81" i="23" s="1" a="1"/>
  <c r="AJ83" i="23" a="1"/>
  <c r="AB83" i="23" a="1"/>
  <c r="R83" i="23" a="1"/>
  <c r="AD83" i="23" a="1"/>
  <c r="V83" i="23" a="1"/>
  <c r="S83" i="23" a="1"/>
  <c r="AA83" i="23" a="1"/>
  <c r="N83" i="23" a="1"/>
  <c r="AI83" i="23" a="1"/>
  <c r="AR83" i="23" a="1"/>
  <c r="P83" i="23" a="1"/>
  <c r="AV83" i="23" a="1"/>
  <c r="AQ83" i="23" a="1"/>
  <c r="Z83" i="23" a="1"/>
  <c r="M83" i="23" a="1"/>
  <c r="AM83" i="23" a="1"/>
  <c r="T83" i="23" a="1"/>
  <c r="Y83" i="23" a="1"/>
  <c r="L83" i="23" a="1"/>
  <c r="AC83" i="23" a="1"/>
  <c r="AT83" i="23" a="1"/>
  <c r="X83" i="23" a="1"/>
  <c r="O83" i="23" a="1"/>
  <c r="Q83" i="23" a="1"/>
  <c r="AO83" i="23" a="1"/>
  <c r="AL83" i="23" a="1"/>
  <c r="AS83" i="23" a="1"/>
  <c r="AF83" i="23" a="1"/>
  <c r="AK83" i="23" a="1"/>
  <c r="AN83" i="23" a="1"/>
  <c r="AG83" i="23" a="1"/>
  <c r="AU83" i="23" a="1"/>
  <c r="AP83" i="23" a="1"/>
  <c r="AH83" i="23" a="1"/>
  <c r="W83" i="23" a="1"/>
  <c r="AE83" i="23" a="1"/>
  <c r="U83" i="23" a="1"/>
  <c r="B170" i="23"/>
  <c r="G170" i="23"/>
  <c r="F170" i="23"/>
  <c r="P43" i="27"/>
  <c r="P42" i="27"/>
  <c r="P44" i="27"/>
  <c r="C210" i="23" a="1"/>
  <c r="C80" i="22"/>
  <c r="I91" i="23"/>
  <c r="I157" i="23"/>
  <c r="I192" i="23" s="1"/>
  <c r="I191" i="23" s="1"/>
  <c r="I107" i="23" s="1"/>
  <c r="I95" i="23" s="1"/>
  <c r="I127" i="23" s="1"/>
  <c r="I83" i="23" s="1"/>
  <c r="I153" i="23" s="1"/>
  <c r="I85" i="23" s="1"/>
  <c r="I190" i="23" s="1"/>
  <c r="I199" i="23" s="1"/>
  <c r="I93" i="23" s="1"/>
  <c r="I149" i="23" s="1"/>
  <c r="I197" i="23" s="1"/>
  <c r="I174" i="23" s="1"/>
  <c r="I100" i="23" s="1"/>
  <c r="I105" i="23" s="1"/>
  <c r="I106" i="23" s="1"/>
  <c r="I198" i="23" s="1"/>
  <c r="I134" i="23" s="1"/>
  <c r="I156" i="23" s="1"/>
  <c r="I120" i="23" s="1"/>
  <c r="I160" i="23" s="1"/>
  <c r="I155" i="23" s="1"/>
  <c r="I186" i="23" s="1"/>
  <c r="I86" i="23" s="1"/>
  <c r="I101" i="23" s="1"/>
  <c r="I123" i="23" s="1"/>
  <c r="I144" i="23" s="1"/>
  <c r="I142" i="23" s="1"/>
  <c r="G40" i="23"/>
  <c r="I189" i="23"/>
  <c r="I175" i="23" s="1"/>
  <c r="I117" i="23" s="1"/>
  <c r="I119" i="23" s="1"/>
  <c r="I90" i="23" s="1"/>
  <c r="I121" i="23" s="1"/>
  <c r="I146" i="23" s="1"/>
  <c r="I133" i="23" s="1"/>
  <c r="I96" i="23" s="1"/>
  <c r="I150" i="23" s="1"/>
  <c r="I140" i="23" s="1"/>
  <c r="I194" i="23"/>
  <c r="I200" i="23" s="1"/>
  <c r="I196" i="23" s="1"/>
  <c r="I113" i="23" s="1"/>
  <c r="I115" i="23" s="1"/>
  <c r="I178" i="23" s="1"/>
  <c r="I128" i="23" s="1"/>
  <c r="I188" i="23" s="1"/>
  <c r="I158" i="23" s="1"/>
  <c r="I147" i="23" s="1"/>
  <c r="P51" i="27"/>
  <c r="O24" i="9" a="1"/>
  <c r="P50" i="27"/>
  <c r="P52" i="27"/>
  <c r="P34" i="27" a="1"/>
  <c r="D20" i="23" a="1"/>
  <c r="B10" i="25"/>
  <c r="U16" i="27"/>
  <c r="D119" i="20" a="1"/>
  <c r="I89" i="23" s="1"/>
  <c r="I129" i="23" s="1"/>
  <c r="I97" i="23" s="1"/>
  <c r="I122" i="23" s="1"/>
  <c r="I159" i="23" s="1"/>
  <c r="I137" i="23" s="1"/>
  <c r="F230" i="23"/>
  <c r="B230" i="23" s="1"/>
  <c r="J96" i="23" a="1"/>
  <c r="J97" i="23" a="1"/>
  <c r="J137" i="23" a="1"/>
  <c r="J151" i="23" a="1"/>
  <c r="J100" i="23" a="1"/>
  <c r="J102" i="23" a="1"/>
  <c r="J124" i="23" a="1"/>
  <c r="J110" i="23" a="1"/>
  <c r="J130" i="23" a="1"/>
  <c r="J133" i="23" a="1"/>
  <c r="J84" i="23" a="1"/>
  <c r="J105" i="23" a="1"/>
  <c r="J83" i="23" a="1"/>
  <c r="J92" i="23" a="1"/>
  <c r="J158" i="23" a="1"/>
  <c r="J134" i="23" a="1"/>
  <c r="J82" i="23" a="1"/>
  <c r="J116" i="23" a="1"/>
  <c r="J121" i="23" a="1"/>
  <c r="J98" i="23" a="1"/>
  <c r="J125" i="23" a="1"/>
  <c r="J146" i="23" a="1"/>
  <c r="J104" i="23" a="1"/>
  <c r="J94" i="23" a="1"/>
  <c r="J118" i="23" a="1"/>
  <c r="J156" i="23" a="1"/>
  <c r="J108" i="23" a="1"/>
  <c r="J120" i="23" a="1"/>
  <c r="J93" i="23" a="1"/>
  <c r="J106" i="23" a="1"/>
  <c r="J91" i="23" a="1"/>
  <c r="J160" i="23" a="1"/>
  <c r="J150" i="23" a="1"/>
  <c r="J122" i="23" a="1"/>
  <c r="J88" i="23" a="1"/>
  <c r="J119" i="23" a="1"/>
  <c r="J131" i="23" a="1"/>
  <c r="J114" i="23" a="1"/>
  <c r="J155" i="23" a="1"/>
  <c r="J141" i="23" a="1"/>
  <c r="J135" i="23" a="1"/>
  <c r="H80" i="23" a="1"/>
  <c r="J143" i="23" a="1"/>
  <c r="J99" i="23" a="1"/>
  <c r="J128" i="23" a="1"/>
  <c r="J86" i="23" a="1"/>
  <c r="J126" i="23" a="1"/>
  <c r="J101" i="23" a="1"/>
  <c r="J144" i="23" a="1"/>
  <c r="J111" i="23" a="1"/>
  <c r="J149" i="23" a="1"/>
  <c r="J87" i="23" a="1"/>
  <c r="J80" i="23" a="1"/>
  <c r="J117" i="23" a="1"/>
  <c r="J113" i="23" a="1"/>
  <c r="J157" i="23" a="1"/>
  <c r="J139" i="23" a="1"/>
  <c r="J159" i="23" a="1"/>
  <c r="J109" i="23" a="1"/>
  <c r="J90" i="23" a="1"/>
  <c r="J129" i="23" a="1"/>
  <c r="J107" i="23" a="1"/>
  <c r="J145" i="23" a="1"/>
  <c r="J154" i="23" a="1"/>
  <c r="J81" i="23" a="1"/>
  <c r="J112" i="23" a="1"/>
  <c r="J140" i="23" a="1"/>
  <c r="J89" i="23" a="1"/>
  <c r="J138" i="23" a="1"/>
  <c r="J148" i="23" a="1"/>
  <c r="J142" i="23" a="1"/>
  <c r="J103" i="23" a="1"/>
  <c r="J132" i="23" a="1"/>
  <c r="J127" i="23" a="1"/>
  <c r="J153" i="23" a="1"/>
  <c r="J115" i="23" a="1"/>
  <c r="J147" i="23" a="1"/>
  <c r="J123" i="23" a="1"/>
  <c r="J95" i="23" a="1"/>
  <c r="J136" i="23" a="1"/>
  <c r="J85" i="23" a="1"/>
  <c r="J152" i="23" a="1"/>
  <c r="F220" i="23" l="1"/>
  <c r="B220" i="23" s="1"/>
  <c r="F229" i="23"/>
  <c r="B229" i="23" s="1"/>
  <c r="F217" i="23"/>
  <c r="B217" i="23" s="1"/>
  <c r="F215" i="23"/>
  <c r="B215" i="23" s="1"/>
  <c r="F225" i="23"/>
  <c r="B225" i="23" s="1"/>
  <c r="F219" i="23"/>
  <c r="B219" i="23" s="1"/>
  <c r="F224" i="23"/>
  <c r="B224" i="23" s="1"/>
  <c r="F218" i="23"/>
  <c r="B218" i="23" s="1"/>
  <c r="F221" i="23"/>
  <c r="B221" i="23" s="1"/>
  <c r="F222" i="23"/>
  <c r="B222" i="23" s="1"/>
  <c r="F228" i="23"/>
  <c r="B228" i="23" s="1"/>
  <c r="F227" i="23"/>
  <c r="B227" i="23" s="1"/>
  <c r="F223" i="23"/>
  <c r="B223" i="23" s="1"/>
  <c r="F216" i="23"/>
  <c r="B216" i="23" s="1"/>
  <c r="F226" i="23"/>
  <c r="B226" i="23" s="1"/>
  <c r="D218" i="23"/>
  <c r="E227" i="23"/>
  <c r="D216" i="23"/>
  <c r="E217" i="23"/>
  <c r="D227" i="23"/>
  <c r="D219" i="23"/>
  <c r="E222" i="23"/>
  <c r="E226" i="23"/>
  <c r="E225" i="23"/>
  <c r="D217" i="23"/>
  <c r="E229" i="23"/>
  <c r="E216" i="23"/>
  <c r="E221" i="23"/>
  <c r="D221" i="23"/>
  <c r="E220" i="23"/>
  <c r="E224" i="23"/>
  <c r="E215" i="23"/>
  <c r="D224" i="23"/>
  <c r="E228" i="23"/>
  <c r="D226" i="23"/>
  <c r="D222" i="23"/>
  <c r="D220" i="23"/>
  <c r="E219" i="23"/>
  <c r="D225" i="23"/>
  <c r="E218" i="23"/>
  <c r="E223" i="23"/>
  <c r="D229" i="23"/>
  <c r="D215" i="23"/>
  <c r="D228" i="23"/>
  <c r="D223" i="23"/>
  <c r="G39" i="23"/>
  <c r="G33" i="23"/>
  <c r="G27" i="23"/>
  <c r="G31" i="23"/>
  <c r="G35" i="23"/>
  <c r="G32" i="23"/>
  <c r="G30" i="23"/>
  <c r="G38" i="23"/>
  <c r="G29" i="23"/>
  <c r="G26" i="23"/>
  <c r="G34" i="23"/>
  <c r="G25" i="23"/>
  <c r="G36" i="23"/>
  <c r="G37" i="23"/>
  <c r="G28" i="23"/>
  <c r="E29" i="23"/>
  <c r="F26" i="23"/>
  <c r="E36" i="23"/>
  <c r="F25" i="23"/>
  <c r="E37" i="23"/>
  <c r="F36" i="23"/>
  <c r="E38" i="23"/>
  <c r="E25" i="23"/>
  <c r="E33" i="23"/>
  <c r="F31" i="23"/>
  <c r="F33" i="23"/>
  <c r="F35" i="23"/>
  <c r="E34" i="23"/>
  <c r="F30" i="23"/>
  <c r="E32" i="23"/>
  <c r="F38" i="23"/>
  <c r="F28" i="23"/>
  <c r="E26" i="23"/>
  <c r="F29" i="23"/>
  <c r="E27" i="23"/>
  <c r="F32" i="23"/>
  <c r="F34" i="23"/>
  <c r="E28" i="23"/>
  <c r="E30" i="23"/>
  <c r="B27" i="23"/>
  <c r="B33" i="23"/>
  <c r="B30" i="23"/>
  <c r="B29" i="23"/>
  <c r="B36" i="23"/>
  <c r="B32" i="23"/>
  <c r="B35" i="23"/>
  <c r="B25" i="23"/>
  <c r="C26" i="23"/>
  <c r="C36" i="23"/>
  <c r="C35" i="23"/>
  <c r="C30" i="23"/>
  <c r="C34" i="23"/>
  <c r="C27" i="23"/>
  <c r="E39" i="23"/>
  <c r="E35" i="23"/>
  <c r="F39" i="23"/>
  <c r="F37" i="23"/>
  <c r="B31" i="23"/>
  <c r="B37" i="23"/>
  <c r="C38" i="23"/>
  <c r="F27" i="23"/>
  <c r="B34" i="23"/>
  <c r="B28" i="23"/>
  <c r="B26" i="23"/>
  <c r="B39" i="23"/>
  <c r="C33" i="23"/>
  <c r="C37" i="23"/>
  <c r="C32" i="23"/>
  <c r="C25" i="23"/>
  <c r="E31" i="23"/>
  <c r="B38" i="23"/>
  <c r="C31" i="23"/>
  <c r="C39" i="23"/>
  <c r="C28" i="23"/>
  <c r="C29" i="23"/>
  <c r="D212" i="23"/>
  <c r="E213" i="23"/>
  <c r="D213" i="23"/>
  <c r="F214" i="23"/>
  <c r="B214" i="23" s="1"/>
  <c r="E212" i="23"/>
  <c r="F212" i="23"/>
  <c r="B212" i="23" s="1"/>
  <c r="E214" i="23"/>
  <c r="D214" i="23"/>
  <c r="F22" i="23"/>
  <c r="F23" i="23"/>
  <c r="B22" i="23"/>
  <c r="B23" i="23"/>
  <c r="E23" i="23"/>
  <c r="G22" i="23"/>
  <c r="G24" i="23"/>
  <c r="E22" i="23"/>
  <c r="C22" i="23"/>
  <c r="C23" i="23"/>
  <c r="G23" i="23"/>
  <c r="E24" i="23"/>
  <c r="F24" i="23"/>
  <c r="B24" i="23"/>
  <c r="C24" i="23"/>
  <c r="I82" i="23"/>
  <c r="X82" i="23" a="1"/>
  <c r="AD82" i="23" a="1"/>
  <c r="AP82" i="23" a="1"/>
  <c r="AI82" i="23" a="1"/>
  <c r="AN82" i="23" a="1"/>
  <c r="AS82" i="23" a="1"/>
  <c r="AM82" i="23" a="1"/>
  <c r="AF82" i="23" a="1"/>
  <c r="P82" i="23" a="1"/>
  <c r="O82" i="23" a="1"/>
  <c r="AQ82" i="23" a="1"/>
  <c r="AR82" i="23" a="1"/>
  <c r="W82" i="23" a="1"/>
  <c r="S82" i="23" a="1"/>
  <c r="AO82" i="23" a="1"/>
  <c r="AH82" i="23" a="1"/>
  <c r="AB82" i="23" a="1"/>
  <c r="R82" i="23" a="1"/>
  <c r="Y82" i="23" a="1"/>
  <c r="Q82" i="23" a="1"/>
  <c r="AJ82" i="23" a="1"/>
  <c r="U82" i="23" a="1"/>
  <c r="V82" i="23" a="1"/>
  <c r="AL82" i="23" a="1"/>
  <c r="AK82" i="23" a="1"/>
  <c r="T82" i="23" a="1"/>
  <c r="N82" i="23" a="1"/>
  <c r="AE82" i="23" a="1"/>
  <c r="AV82" i="23" a="1"/>
  <c r="AC82" i="23" a="1"/>
  <c r="M82" i="23" a="1"/>
  <c r="AG82" i="23" a="1"/>
  <c r="Z82" i="23" a="1"/>
  <c r="AU82" i="23" a="1"/>
  <c r="L82" i="23" a="1"/>
  <c r="AT82" i="23" a="1"/>
  <c r="AA82" i="23" a="1"/>
  <c r="J170" i="23" a="1"/>
  <c r="I170" i="23"/>
  <c r="AJ171" i="23" a="1"/>
  <c r="AA171" i="23" a="1"/>
  <c r="AB171" i="23" a="1"/>
  <c r="O171" i="23" a="1"/>
  <c r="AF171" i="23" a="1"/>
  <c r="L171" i="23" a="1"/>
  <c r="X171" i="23" a="1"/>
  <c r="AK171" i="23" a="1"/>
  <c r="K171" i="23" a="1"/>
  <c r="AD171" i="23" a="1"/>
  <c r="AE171" i="23" a="1"/>
  <c r="U171" i="23" a="1"/>
  <c r="AG171" i="23" a="1"/>
  <c r="AL171" i="23" a="1"/>
  <c r="AO171" i="23" a="1"/>
  <c r="AH171" i="23" a="1"/>
  <c r="AP171" i="23" a="1"/>
  <c r="S171" i="23" a="1"/>
  <c r="M171" i="23" a="1"/>
  <c r="AI171" i="23" a="1"/>
  <c r="AN171" i="23" a="1"/>
  <c r="P171" i="23" a="1"/>
  <c r="V171" i="23" a="1"/>
  <c r="AM171" i="23" a="1"/>
  <c r="W171" i="23" a="1"/>
  <c r="R171" i="23" a="1"/>
  <c r="N171" i="23" a="1"/>
  <c r="AC171" i="23" a="1"/>
  <c r="Y171" i="23" a="1"/>
  <c r="T171" i="23" a="1"/>
  <c r="Z171" i="23" a="1"/>
  <c r="Q171" i="23" a="1"/>
  <c r="AS81" i="23" a="1"/>
  <c r="AV81" i="23" a="1"/>
  <c r="AP81" i="23" a="1"/>
  <c r="W81" i="23" a="1"/>
  <c r="AU81" i="23" a="1"/>
  <c r="AI81" i="23" a="1"/>
  <c r="AF81" i="23" a="1"/>
  <c r="AJ81" i="23" a="1"/>
  <c r="S81" i="23" a="1"/>
  <c r="R81" i="23" a="1"/>
  <c r="Z81" i="23" a="1"/>
  <c r="T81" i="23" a="1"/>
  <c r="N81" i="23" a="1"/>
  <c r="AM81" i="23" a="1"/>
  <c r="AH81" i="23" a="1"/>
  <c r="Q81" i="23" a="1"/>
  <c r="AN81" i="23" a="1"/>
  <c r="AL81" i="23" a="1"/>
  <c r="AB81" i="23" a="1"/>
  <c r="AO81" i="23" a="1"/>
  <c r="M81" i="23" a="1"/>
  <c r="U81" i="23" a="1"/>
  <c r="AQ81" i="23" a="1"/>
  <c r="P81" i="23" a="1"/>
  <c r="AG81" i="23" a="1"/>
  <c r="AE81" i="23" a="1"/>
  <c r="AA81" i="23" a="1"/>
  <c r="Y81" i="23" a="1"/>
  <c r="AD81" i="23" a="1"/>
  <c r="L81" i="23" a="1"/>
  <c r="X81" i="23" a="1"/>
  <c r="AC81" i="23" a="1"/>
  <c r="AT81" i="23" a="1"/>
  <c r="V81" i="23" a="1"/>
  <c r="AK81" i="23" a="1"/>
  <c r="AR81" i="23" a="1"/>
  <c r="O81" i="23" a="1"/>
  <c r="I80" i="23"/>
  <c r="K80" i="23" a="1"/>
  <c r="I77" i="22"/>
  <c r="J77" i="22"/>
  <c r="O78" i="26" s="1"/>
  <c r="F213" i="23"/>
  <c r="B213" i="23" s="1"/>
  <c r="D211" i="23"/>
  <c r="F211" i="23"/>
  <c r="B211" i="23" s="1"/>
  <c r="E211" i="23"/>
  <c r="F21" i="23"/>
  <c r="B21" i="23"/>
  <c r="C21" i="23"/>
  <c r="E21" i="23"/>
  <c r="G21" i="23"/>
  <c r="F210" i="23"/>
  <c r="B210" i="23" s="1"/>
  <c r="C20" i="23"/>
  <c r="P47" i="27"/>
  <c r="P48" i="27" s="1"/>
  <c r="P45" i="27"/>
  <c r="L78" i="26" a="1"/>
  <c r="P11" i="27"/>
  <c r="P10" i="27"/>
  <c r="P12" i="27"/>
  <c r="P13" i="27"/>
  <c r="P18" i="27" s="1"/>
  <c r="I183" i="23"/>
  <c r="I109" i="23" s="1"/>
  <c r="I138" i="23" s="1"/>
  <c r="I118" i="23" s="1"/>
  <c r="I136" i="23" s="1"/>
  <c r="I135" i="23" s="1"/>
  <c r="I172" i="23" s="1"/>
  <c r="I130" i="23" s="1"/>
  <c r="I88" i="23" s="1"/>
  <c r="I111" i="23" s="1"/>
  <c r="I98" i="23" s="1"/>
  <c r="I124" i="23" s="1"/>
  <c r="I102" i="23" s="1"/>
  <c r="I180" i="23" s="1"/>
  <c r="I92" i="23" s="1"/>
  <c r="I99" i="23" s="1"/>
  <c r="I187" i="23" s="1"/>
  <c r="I131" i="23" s="1"/>
  <c r="I110" i="23" s="1"/>
  <c r="I116" i="23" s="1"/>
  <c r="I132" i="23" s="1"/>
  <c r="I145" i="23" s="1"/>
  <c r="I143" i="23" s="1"/>
  <c r="I182" i="23" s="1"/>
  <c r="I177" i="23" s="1"/>
  <c r="I185" i="23" s="1"/>
  <c r="I176" i="23" s="1"/>
  <c r="I126" i="23" s="1"/>
  <c r="I184" i="23" s="1"/>
  <c r="I108" i="23" s="1"/>
  <c r="I195" i="23" s="1"/>
  <c r="I94" i="23" s="1"/>
  <c r="I104" i="23" s="1"/>
  <c r="I152" i="23" s="1"/>
  <c r="I103" i="23" s="1"/>
  <c r="I87" i="23" s="1"/>
  <c r="I114" i="23" s="1"/>
  <c r="I125" i="23" s="1"/>
  <c r="I139" i="23" s="1"/>
  <c r="I154" i="23" s="1"/>
  <c r="I181" i="23" s="1"/>
  <c r="I193" i="23" s="1"/>
  <c r="K4" i="9"/>
  <c r="P53" i="27"/>
  <c r="L4" i="9" s="1"/>
  <c r="E210" i="23"/>
  <c r="B20" i="23"/>
  <c r="G20" i="23"/>
  <c r="E20" i="23"/>
  <c r="F20" i="23"/>
  <c r="D210" i="23"/>
  <c r="K79" i="26" l="1"/>
  <c r="M79" i="26" s="1"/>
  <c r="W170" i="23" a="1"/>
  <c r="AK170" i="23" a="1"/>
  <c r="AM170" i="23" a="1"/>
  <c r="AP170" i="23" a="1"/>
  <c r="AL170" i="23" a="1"/>
  <c r="AN170" i="23" a="1"/>
  <c r="N170" i="23" a="1"/>
  <c r="P170" i="23" a="1"/>
  <c r="AI170" i="23" a="1"/>
  <c r="V170" i="23" a="1"/>
  <c r="L170" i="23" a="1"/>
  <c r="M170" i="23" a="1"/>
  <c r="AC170" i="23" a="1"/>
  <c r="T170" i="23" a="1"/>
  <c r="AO170" i="23" a="1"/>
  <c r="X170" i="23" a="1"/>
  <c r="U170" i="23" a="1"/>
  <c r="AA170" i="23" a="1"/>
  <c r="Y170" i="23" a="1"/>
  <c r="O170" i="23" a="1"/>
  <c r="S170" i="23" a="1"/>
  <c r="K170" i="23" a="1"/>
  <c r="AH170" i="23" a="1"/>
  <c r="Q170" i="23" a="1"/>
  <c r="AB170" i="23" a="1"/>
  <c r="AG170" i="23" a="1"/>
  <c r="AF170" i="23" a="1"/>
  <c r="AD170" i="23" a="1"/>
  <c r="Z170" i="23" a="1"/>
  <c r="R170" i="23" a="1"/>
  <c r="AJ170" i="23" a="1"/>
  <c r="AE170" i="23" a="1"/>
  <c r="D170" i="23"/>
  <c r="D80" i="23" s="1"/>
  <c r="C50" i="23" s="1"/>
  <c r="AI19" i="26" a="1"/>
  <c r="M80" i="23" a="1"/>
  <c r="AD80" i="23" a="1"/>
  <c r="AI80" i="23" a="1"/>
  <c r="AE80" i="23" a="1"/>
  <c r="O80" i="23" a="1"/>
  <c r="L80" i="23" a="1"/>
  <c r="AB80" i="23" a="1"/>
  <c r="AK80" i="23" a="1"/>
  <c r="W80" i="23" a="1"/>
  <c r="Y80" i="23" a="1"/>
  <c r="X80" i="23" a="1"/>
  <c r="AL80" i="23" a="1"/>
  <c r="AU80" i="23" a="1"/>
  <c r="N80" i="23" a="1"/>
  <c r="AH80" i="23" a="1"/>
  <c r="Q80" i="23" a="1"/>
  <c r="AQ80" i="23" a="1"/>
  <c r="P80" i="23" a="1"/>
  <c r="AJ80" i="23" a="1"/>
  <c r="AC80" i="23" a="1"/>
  <c r="Z80" i="23" a="1"/>
  <c r="AV80" i="23" a="1"/>
  <c r="AO80" i="23" a="1"/>
  <c r="V80" i="23" a="1"/>
  <c r="AR80" i="23" a="1"/>
  <c r="AP80" i="23" a="1"/>
  <c r="R80" i="23" a="1"/>
  <c r="AT80" i="23" a="1"/>
  <c r="AN80" i="23" a="1"/>
  <c r="AS80" i="23" a="1"/>
  <c r="U80" i="23" a="1"/>
  <c r="AG80" i="23" a="1"/>
  <c r="S80" i="23" a="1"/>
  <c r="AM80" i="23" a="1"/>
  <c r="T80" i="23" a="1"/>
  <c r="AA80" i="23" a="1"/>
  <c r="AF80" i="23" a="1"/>
  <c r="K78" i="26"/>
  <c r="I179" i="23" s="1"/>
  <c r="I173" i="23" s="1"/>
  <c r="I141" i="23" s="1"/>
  <c r="I151" i="23" s="1"/>
  <c r="I81" i="23" s="1"/>
  <c r="I112" i="23" s="1"/>
  <c r="I148" i="23" s="1"/>
  <c r="I8" i="25"/>
  <c r="H8" i="25"/>
  <c r="G30" i="27"/>
  <c r="U18" i="27"/>
  <c r="J78" i="22"/>
  <c r="I79" i="22" s="1"/>
  <c r="G41" i="27"/>
  <c r="U17" i="27"/>
  <c r="P25" i="27"/>
  <c r="P24" i="27"/>
  <c r="P17" i="27"/>
  <c r="P16" i="27"/>
  <c r="P15" i="27"/>
  <c r="M78" i="26"/>
  <c r="E88" i="25" l="1"/>
  <c r="P26" i="27"/>
  <c r="D87" i="25"/>
  <c r="P19" i="27"/>
  <c r="U15" i="27"/>
  <c r="P32" i="27" l="1"/>
  <c r="E119" i="20" s="1"/>
  <c r="E90" i="25"/>
  <c r="E92" i="2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<sst xmlns="http://schemas.openxmlformats.org/spreadsheetml/2006/main" count="1830" uniqueCount="963">
  <si>
    <t>Always 1 row</t>
  </si>
  <si>
    <t>tab_no</t>
  </si>
  <si>
    <t>HHS_name</t>
  </si>
  <si>
    <t>HHS_ID</t>
  </si>
  <si>
    <t>fiscalYr</t>
  </si>
  <si>
    <t>date_filed</t>
  </si>
  <si>
    <t>filer_name</t>
  </si>
  <si>
    <t>filer_email</t>
  </si>
  <si>
    <t>Max = 21 rows for entire HHS. Dataset at the HCE-AE level (each row represents one HCE-AE relationship). If none, this table is empty.</t>
  </si>
  <si>
    <t>HCE_name</t>
  </si>
  <si>
    <t>HCE_ID</t>
  </si>
  <si>
    <t>HCE_type</t>
  </si>
  <si>
    <t>HCE_EIN</t>
  </si>
  <si>
    <t>AE_name</t>
  </si>
  <si>
    <t>AE_EIN</t>
  </si>
  <si>
    <t>AE_type</t>
  </si>
  <si>
    <t>AE_contact_fname</t>
  </si>
  <si>
    <t>AE_contact_lname</t>
  </si>
  <si>
    <t>AE_contact_email</t>
  </si>
  <si>
    <t>AE_start</t>
  </si>
  <si>
    <t>AE_end</t>
  </si>
  <si>
    <t>debt_yn</t>
  </si>
  <si>
    <t>profit_yn</t>
  </si>
  <si>
    <t>mgmtFee_yn</t>
  </si>
  <si>
    <t>realtyFee_yn</t>
  </si>
  <si>
    <t>other_yn</t>
  </si>
  <si>
    <t>none_yn</t>
  </si>
  <si>
    <t>Tab 2, Tables 1-5: Financial Arrangements</t>
  </si>
  <si>
    <t>Max = 75 rows (=15*5). Dataset at the HCE-AE-Fin. Arrangement level. Each row represents one financial aspect of a HCE-AE relationship (i.e. may be &gt;1 rows for a HCE-AE relationship if there are multiple parrael financial arrangements between the two entities.). If none, this table is empty. Codes: DBT=Debt/Loans; DIST = distributions; M = Management fees; R = Realty fees; O = Other</t>
  </si>
  <si>
    <t>finArr_type</t>
  </si>
  <si>
    <t>relative_row_num</t>
  </si>
  <si>
    <t>DBT_BorL</t>
  </si>
  <si>
    <t>DBT_startDt</t>
  </si>
  <si>
    <t>DBT_maturDate</t>
  </si>
  <si>
    <t>DBT_currBal</t>
  </si>
  <si>
    <t>DIST_RorS</t>
  </si>
  <si>
    <t>O_amtPayFY</t>
  </si>
  <si>
    <t>O_totAmt</t>
  </si>
  <si>
    <t>O_explain</t>
  </si>
  <si>
    <t>Tab 3, Tables 1-3: Corporate Governance</t>
  </si>
  <si>
    <t>Max = 30 rows (=10*3). Dataset at the HCE-AE level. If none, this table is empty</t>
  </si>
  <si>
    <t>S_type1or2</t>
  </si>
  <si>
    <t>S_dist_yn</t>
  </si>
  <si>
    <t>M_corpRelated_yn</t>
  </si>
  <si>
    <t>R_facName</t>
  </si>
  <si>
    <t>R_facAddress</t>
  </si>
  <si>
    <t>R_facNPI</t>
  </si>
  <si>
    <t>R_REIT_yn</t>
  </si>
  <si>
    <t>R_saleLsbk_yn</t>
  </si>
  <si>
    <t>R_txtBox</t>
  </si>
  <si>
    <t>Tab 3, Table 4: All HCE Board of Directors' AE Relationships Disclosures</t>
  </si>
  <si>
    <t>Max = 20 rows (to accommodate HHSs w/ many HCEs). Dataset at the HCE level.</t>
  </si>
  <si>
    <t>BoD_AE_rltn_yn</t>
  </si>
  <si>
    <t xml:space="preserve"> </t>
  </si>
  <si>
    <t>Max =280 rows (=20 HCEs * 14 BoD Rows). Dataset at the HCE-BoD member level. If bo relationships to report, this table is empty</t>
  </si>
  <si>
    <t>boardPos</t>
  </si>
  <si>
    <t>mbr_name</t>
  </si>
  <si>
    <t>relative_row_no</t>
  </si>
  <si>
    <t>mbr_status</t>
  </si>
  <si>
    <t>aff_pastCurr</t>
  </si>
  <si>
    <t>aff_emp_yn</t>
  </si>
  <si>
    <t>aff_brdMem_yn</t>
  </si>
  <si>
    <t>aff_invstr_yn</t>
  </si>
  <si>
    <t>welcome to the backend zone</t>
  </si>
  <si>
    <t>"Save As" Button Inputs</t>
  </si>
  <si>
    <t>Code References</t>
  </si>
  <si>
    <t>dynamic value</t>
  </si>
  <si>
    <t>Filer note references</t>
  </si>
  <si>
    <t>HHS Name:</t>
  </si>
  <si>
    <t>var name</t>
  </si>
  <si>
    <t>value</t>
  </si>
  <si>
    <t>sub funct(s)</t>
  </si>
  <si>
    <t>module name</t>
  </si>
  <si>
    <t>tab(s)</t>
  </si>
  <si>
    <t>define</t>
  </si>
  <si>
    <t>notes</t>
  </si>
  <si>
    <t>section</t>
  </si>
  <si>
    <t>def</t>
  </si>
  <si>
    <t>mechanics</t>
  </si>
  <si>
    <t>possible values</t>
  </si>
  <si>
    <t>Input Incomplete/Error Flags by Tab</t>
  </si>
  <si>
    <t>Shorted name:</t>
  </si>
  <si>
    <t>FOR PACKAGES -- *Note: These are just the vars I expect to have to adjust regularly. Note that some cell address are hard-coded into VBA code.</t>
  </si>
  <si>
    <t>Tab 1</t>
  </si>
  <si>
    <t>Purpose</t>
  </si>
  <si>
    <t>Flag if a Tab has an input error or incomplete input</t>
  </si>
  <si>
    <t>Org ID:</t>
  </si>
  <si>
    <t>no_HCEs</t>
  </si>
  <si>
    <t>T1_table1_fit</t>
  </si>
  <si>
    <t>pckg_A_adjT1</t>
  </si>
  <si>
    <t>Cell addresses for cells inside grouped ranges in Tables 2 and 3 on Tab 1</t>
  </si>
  <si>
    <t>Table 1</t>
  </si>
  <si>
    <t>T1: # of empty rows (count of rows w/ neither 'yes' nor 'no' checked)</t>
  </si>
  <si>
    <t>Counts cells in Col B == 0</t>
  </si>
  <si>
    <t>&gt;=0</t>
  </si>
  <si>
    <t>Source</t>
  </si>
  <si>
    <t>"Filer note references" table</t>
  </si>
  <si>
    <t>Year:</t>
  </si>
  <si>
    <t>table1_rg</t>
  </si>
  <si>
    <t>T1: Count of rows w/ only 'yes' selected</t>
  </si>
  <si>
    <t>Counts cells in Col B == 1</t>
  </si>
  <si>
    <t>Last upd.</t>
  </si>
  <si>
    <t>7/6/2026</t>
  </si>
  <si>
    <t>Fields complete (1/0)?</t>
  </si>
  <si>
    <t>user_input_fields (T2 &amp; T3)</t>
  </si>
  <si>
    <t>T23_clearInput</t>
  </si>
  <si>
    <t>pckg_B_adjustT2n3</t>
  </si>
  <si>
    <t>2, 3</t>
  </si>
  <si>
    <t>Range address for all cells that take user input in Table 1 on Tabs 2 &amp; 3</t>
  </si>
  <si>
    <t>T1: Count of rows w/ only 'no' selected</t>
  </si>
  <si>
    <t>Counts cells in Col B == 2</t>
  </si>
  <si>
    <t>Notes</t>
  </si>
  <si>
    <t>File Name:</t>
  </si>
  <si>
    <t>buffer (T2 &amp; T3)</t>
  </si>
  <si>
    <t>Number of rows btwn 1st line of one table and 1st line of next table on Tabs 2 &amp; 3. 
Equal to: (Row # of 1st line of one table - Row # of 1st line of next table) * (-1)</t>
  </si>
  <si>
    <t>T1: Count of rows w/ 'yes' and 'no' selected</t>
  </si>
  <si>
    <t>Counts cells in Col B == 99</t>
  </si>
  <si>
    <t>j (T2)</t>
  </si>
  <si>
    <t>Number of tables on Tab 2</t>
  </si>
  <si>
    <t>T1: Total entity count</t>
  </si>
  <si>
    <t>input = OK</t>
  </si>
  <si>
    <t>tab</t>
  </si>
  <si>
    <t>j (T3)</t>
  </si>
  <si>
    <t>Number of tables on Tab 3</t>
  </si>
  <si>
    <t>T1 is totally empty 0/1</t>
  </si>
  <si>
    <t># empty rows = total entity count</t>
  </si>
  <si>
    <t>T/F</t>
  </si>
  <si>
    <t>"1) Identify Affiliated Entities"</t>
  </si>
  <si>
    <t>Table 1 has perfect input &amp; Table 2 has perfect input &amp; Table 3 has perfect input &amp; if Table 1 has any 'yes' checks, then Table 2 must have &gt;0 entities reported.</t>
  </si>
  <si>
    <t>Short HHS Names (for file name)</t>
  </si>
  <si>
    <t>*+/-2 yrs from today</t>
  </si>
  <si>
    <t>hideRows (blank HHS)</t>
  </si>
  <si>
    <t>T23_blankHHS_tableHide</t>
  </si>
  <si>
    <t>Rows that get hidden on Tabs 2&amp;3 if no HHS is selected</t>
  </si>
  <si>
    <t>T1 not blank, but some rows blank (0/1)</t>
  </si>
  <si>
    <t>0 &lt; # empty rows &lt; total entity count</t>
  </si>
  <si>
    <t>"2) Financial Arrangements"</t>
  </si>
  <si>
    <t>Table 2 has perfect input &amp; if Table 1 has any 'yes' checks, then Table 2 must have &gt;0 entities reported.</t>
  </si>
  <si>
    <t>Short HHS Name</t>
  </si>
  <si>
    <t>Year Options*</t>
  </si>
  <si>
    <t>hideRows (nonBlank HHS)</t>
  </si>
  <si>
    <t>6:12</t>
  </si>
  <si>
    <t>Rows that get hidden on Tabs 2&amp;3 if HHS is NOT blank (note to filer to select an HHS)</t>
  </si>
  <si>
    <t>T1 has perfect filer input; 1 yes or no per row (0/1)</t>
  </si>
  <si>
    <t xml:space="preserve"> # yeses + # nos = total entity count</t>
  </si>
  <si>
    <t>Part of Tab1 incomplete/error input flag</t>
  </si>
  <si>
    <t>"3) Corporate Governance"</t>
  </si>
  <si>
    <t>All input in Tables 1-3 has no errors/incompletes &amp; no errors in BoD affiliations table (i.e. no double checks or missing checks)</t>
  </si>
  <si>
    <t>HHS_Berkshire</t>
  </si>
  <si>
    <t>dict_tblRows (T2)</t>
  </si>
  <si>
    <t>U20, 15:34; U21, 35:54; U22, 55:74; U23, 75:94; U24, 95:116</t>
  </si>
  <si>
    <t>T23_tableFit</t>
  </si>
  <si>
    <t>For T2: dict connecting cell that contains FA type count to row range of that FA's table on Tab 2</t>
  </si>
  <si>
    <t>T1: any rows have 'y' and 'n' selected (0/1)</t>
  </si>
  <si>
    <t># cells in Col B == 1 or 2 &gt; 0</t>
  </si>
  <si>
    <t>"3a) Board of Directors"</t>
  </si>
  <si>
    <t>All input in all BoD tables is perfect (no mi input) &amp; either (A) if any 'yes' in BoD table on Tab 3, then Tab 3a MUST have input or (B) if no 'yes' in BoD table on Tab 3, then Tab 3a must be BLANK</t>
  </si>
  <si>
    <t>HHS_CapeCod</t>
  </si>
  <si>
    <t>dict_1stRow (T2)</t>
  </si>
  <si>
    <t>U20, C23; U21, C43; U22, C63; U23, C83; U24, C103</t>
  </si>
  <si>
    <t>For T2: dict connecting cell that contains FA type count to first row in table extension grouped rows</t>
  </si>
  <si>
    <t>Table 2</t>
  </si>
  <si>
    <t>T2 is empty</t>
  </si>
  <si>
    <t># cells in Col B == 0 &gt; 0</t>
  </si>
  <si>
    <t>*1 = input is OK; 0 = input incomplete or error</t>
  </si>
  <si>
    <t>HHS_MGB</t>
  </si>
  <si>
    <t>items_2_report (T2)</t>
  </si>
  <si>
    <t>For T2: number of FAs that this HHS has indicated that they have to report</t>
  </si>
  <si>
    <t>T2: perfect filer input (no mi vals, no extra input on rows where there shouldn't be) (0/1)</t>
  </si>
  <si>
    <t># cells in Col B == 1 = 21</t>
  </si>
  <si>
    <t>Part of Tab1 incomplete/error input flags</t>
  </si>
  <si>
    <t>HHS_Tenet</t>
  </si>
  <si>
    <t>table_count (T2)</t>
  </si>
  <si>
    <t>Number of tables on T2 . This shouldn't change.</t>
  </si>
  <si>
    <t>T2: Any rows where input on a line where there's no HCE (indicates error) (0/1/)</t>
  </si>
  <si>
    <t># of cells in Col B = 2</t>
  </si>
  <si>
    <t>HHS_Southcoast</t>
  </si>
  <si>
    <t>dict_tblRows (T3)</t>
  </si>
  <si>
    <t>U27, 15:34; U28, 35:54; U29, 55:74</t>
  </si>
  <si>
    <t>For T3: dict connecting cell that contains CG type count to row range of that CG's table on Tab3</t>
  </si>
  <si>
    <t>T2: Any rows with missing required input? (0/1)</t>
  </si>
  <si>
    <t># of cells in Col B = 3</t>
  </si>
  <si>
    <t>HHS_Baystate</t>
  </si>
  <si>
    <t>dict_1stRow (T3)</t>
  </si>
  <si>
    <t>For T3: dict connecting cell that contains CG type count to first row in table extension grouped rows</t>
  </si>
  <si>
    <t>T1 'yes' AE, but nothing reported in T2 (0/1)</t>
  </si>
  <si>
    <t># of nonblank rows in Table 2 = 0 AND at least one yes row in Table 1</t>
  </si>
  <si>
    <t>0/1</t>
  </si>
  <si>
    <t>HHS_UMass</t>
  </si>
  <si>
    <t>items_2_report (T3)</t>
  </si>
  <si>
    <t>For T3: number of CGs that this HHS has indicated that they have to report</t>
  </si>
  <si>
    <t>T1 ALL 'no' AE, but reported items in T2 (0/1)</t>
  </si>
  <si>
    <t># of nonblank rows in Table 2 &gt; 0 AND at least one yes row in Table 1</t>
  </si>
  <si>
    <t>HHS_Signature</t>
  </si>
  <si>
    <t>table_count (T3)</t>
  </si>
  <si>
    <t>Number of tables on T3 . This shouldn't change.</t>
  </si>
  <si>
    <t>Table 3</t>
  </si>
  <si>
    <t>T3 perfect filer input (no mi vals, no extra input on rows where there shouldn't be) (0/1)</t>
  </si>
  <si>
    <t>HHS_SouthShore</t>
  </si>
  <si>
    <t>last_row_num</t>
  </si>
  <si>
    <t>T3_BoD_tableGen</t>
  </si>
  <si>
    <t>Row # of FIRST row in BoD table (i.e. not header row, the first row of real data)</t>
  </si>
  <si>
    <t>T3: "bad answers" -- # of rows where "yes" and "no fin arrangement" both checked</t>
  </si>
  <si>
    <t># of cells in Col B = 4</t>
  </si>
  <si>
    <t>HHS_Valley</t>
  </si>
  <si>
    <t>chk_boxes</t>
  </si>
  <si>
    <t>F80:G112</t>
  </si>
  <si>
    <t>Range address that contains all the 'y'/'n' checkboxes for the BoD table</t>
  </si>
  <si>
    <t>T3: "misclicks" -- # of rows where box is checked but no HCE in that row</t>
  </si>
  <si>
    <t>HHS_Sturdy</t>
  </si>
  <si>
    <t>first_BoD_cell</t>
  </si>
  <si>
    <t>D80</t>
  </si>
  <si>
    <t>HCE name cell of first data row of BoD table (i.e. where name of first HCE goes)</t>
  </si>
  <si>
    <t>T3: "mi input" -- # of rows where checkbox section is incomplete for a row w/ a nonblank HCE name</t>
  </si>
  <si>
    <t>HHS_Tufts</t>
  </si>
  <si>
    <t>last_BoD_cell</t>
  </si>
  <si>
    <t>D125</t>
  </si>
  <si>
    <t>HCE name cell of last data row of BoD table</t>
  </si>
  <si>
    <t>Tab 2</t>
  </si>
  <si>
    <t>HHS_Emerson</t>
  </si>
  <si>
    <t>butn_toggle</t>
  </si>
  <si>
    <t>show_BoD_button_logic</t>
  </si>
  <si>
    <t>Equals 0 when "gen Tab 3a" button should be invisible; 1 when button should be visible</t>
  </si>
  <si>
    <t xml:space="preserve">N/A </t>
  </si>
  <si>
    <t>Empty table: no HCEs autopopulated bc no req. FA reporting</t>
  </si>
  <si>
    <t>88 blank cells in col D (HCE name col)</t>
  </si>
  <si>
    <t>HHS_Heywood</t>
  </si>
  <si>
    <t>ref_HCElist_col</t>
  </si>
  <si>
    <t>P</t>
  </si>
  <si>
    <t>T3a_dupBoDtemps</t>
  </si>
  <si>
    <t>pckg_C_genT3a</t>
  </si>
  <si>
    <t>3a</t>
  </si>
  <si>
    <t>Column where HCE names are stored in "_ref_data" tab</t>
  </si>
  <si>
    <t>"Perf input": all input for all tables is expected</t>
  </si>
  <si>
    <t>All cells in Col C == 1</t>
  </si>
  <si>
    <t>Tab2 incomplete/error input flag</t>
  </si>
  <si>
    <t>HHS_DanaFarber</t>
  </si>
  <si>
    <t>ref_HCElist_1strow</t>
  </si>
  <si>
    <t>1st row of list of HCE names</t>
  </si>
  <si>
    <t>Any rows have info input for row w/o HCE</t>
  </si>
  <si>
    <t>&gt;0 cells in Col C == 2</t>
  </si>
  <si>
    <t>HHS_Lawrence</t>
  </si>
  <si>
    <t>direction</t>
  </si>
  <si>
    <t>vertical</t>
  </si>
  <si>
    <t>paste temps down sheet (vert. stacked) or wide (horizontally)?</t>
  </si>
  <si>
    <t>Any rows have missing required input</t>
  </si>
  <si>
    <t>&gt;0 cells in Col C == 3</t>
  </si>
  <si>
    <t>HHS_Milford</t>
  </si>
  <si>
    <t>sourceRange (T3a)</t>
  </si>
  <si>
    <t>C7:O24</t>
  </si>
  <si>
    <t>range where source template is (i.e. 1st template on sheet) that we will copy</t>
  </si>
  <si>
    <t>Tab 3</t>
  </si>
  <si>
    <t>HHS_Shriners</t>
  </si>
  <si>
    <t>merged_subhead</t>
  </si>
  <si>
    <t>J9:N9</t>
  </si>
  <si>
    <t>range where merged subheader is</t>
  </si>
  <si>
    <t>Tables 1 -3</t>
  </si>
  <si>
    <t>no HHS selected (0/1)</t>
  </si>
  <si>
    <t>HHS selection  == ""</t>
  </si>
  <si>
    <t>value_cells</t>
  </si>
  <si>
    <t>B11:B24, D11:G24, J11:N24</t>
  </si>
  <si>
    <t>user input range, excludes autofill cells</t>
  </si>
  <si>
    <t>NO AEs to report</t>
  </si>
  <si>
    <t>0 AEs reported on Tab 1</t>
  </si>
  <si>
    <t>HHS_Cambridge</t>
  </si>
  <si>
    <t>HCEname_col</t>
  </si>
  <si>
    <t>B11:B24</t>
  </si>
  <si>
    <t>in a hidden column, this range will contain the name of the HCE for which the 1st table reports BoD affiliation information. So for ex. if the first table collects affiliation info about the system, cells B11:B24 will contain the name of the system</t>
  </si>
  <si>
    <t>All rows have "Perf" input</t>
  </si>
  <si>
    <t>HHS_Childrens</t>
  </si>
  <si>
    <t>no_head_rows</t>
  </si>
  <si>
    <t>Number of header rows in the tempalte (i.e. number of rows in template before user entered data)</t>
  </si>
  <si>
    <t>Any rows have input but no HCE entered</t>
  </si>
  <si>
    <t>HHS_BMC</t>
  </si>
  <si>
    <t>spacing</t>
  </si>
  <si>
    <t xml:space="preserve">Number of blank rows between templates. With vertical template pasting, this depends on the number of header rows. </t>
  </si>
  <si>
    <t>HHS_Trinity</t>
  </si>
  <si>
    <t>HHS_ids</t>
  </si>
  <si>
    <t>B19:B200</t>
  </si>
  <si>
    <t>Range address of col that contains all HHS IDs on "_ref_data" tab</t>
  </si>
  <si>
    <t>BMA Table</t>
  </si>
  <si>
    <t>Count of all errors in board member aff. Table (double checks or no checks)</t>
  </si>
  <si>
    <t>Count of cells in Col C == 99 or -99</t>
  </si>
  <si>
    <t>HHS_BILH</t>
  </si>
  <si>
    <t>no_BoD_tables</t>
  </si>
  <si>
    <t># of HCEs that have BoD members with AE relationships to report --&gt; corresponds to number of tables to produce on Tab 3a</t>
  </si>
  <si>
    <t>Count of all checks</t>
  </si>
  <si>
    <t>Count all checked boxes in BMA table</t>
  </si>
  <si>
    <t>HHS_Brown</t>
  </si>
  <si>
    <t>to_clear</t>
  </si>
  <si>
    <t>T0a1_reset</t>
  </si>
  <si>
    <t>pckg_D_resetWB</t>
  </si>
  <si>
    <t>0a, 1</t>
  </si>
  <si>
    <t>The user input ranges on tabs 0a and 1. We clear these every time user selects new HHS</t>
  </si>
  <si>
    <t>Count of all yes checks</t>
  </si>
  <si>
    <t>Count all checked boxes in 'yes' col in BMA table</t>
  </si>
  <si>
    <t>grpCell1</t>
  </si>
  <si>
    <t>D40</t>
  </si>
  <si>
    <t>A cell in the row group in Table 2 on Tab 1. We use this to collapse Tab 1's Table 2 into short mode</t>
  </si>
  <si>
    <t>*button</t>
  </si>
  <si>
    <t>Button show/hide toggle. No input errors or missing input AND &gt;0 yes checks</t>
  </si>
  <si>
    <t>(Total count of checked boxes = total # of HCES) AND (at least 1 'yes' checked)</t>
  </si>
  <si>
    <t>grpCell2</t>
  </si>
  <si>
    <t>D66</t>
  </si>
  <si>
    <t>A cell in the row group in Table 3 on Tab 1. We use this to collapse Tab 1's Table 3 into short mode</t>
  </si>
  <si>
    <t>Tab 3a</t>
  </si>
  <si>
    <t>Template Limitations notes:
- This template is limited to total 20 HCE-AE relationships per HHS entity by the number of rows in tables 1 and 2 on tab 1 (AEs). 
- Limit is also 20 AEs of the same type per HHS; set by # lines in each table on tab 2
- Limit on # of HCEs per HHS: 47</t>
  </si>
  <si>
    <t>T1note</t>
  </si>
  <si>
    <t>Filer note on Tab 1 that tells user what to do in Tables 1-3 on Tab 1. We hide this when HHS is blank.</t>
  </si>
  <si>
    <t>hide_uneccTables_butn</t>
  </si>
  <si>
    <t>T23_BlankWB</t>
  </si>
  <si>
    <t>Row on Tab 2 &amp; 3 that contains the "collapse unecessary tables" button. Hide this when no HHS selected</t>
  </si>
  <si>
    <t>noHHS_hideRows (T2)</t>
  </si>
  <si>
    <t>117:122</t>
  </si>
  <si>
    <t>"No Aes to report" note spans these rows. We unhide these rows if there are no reported AEs.</t>
  </si>
  <si>
    <t>noHHS_hideRows (T3)</t>
  </si>
  <si>
    <t>127:132</t>
  </si>
  <si>
    <t>No input yet</t>
  </si>
  <si>
    <t>All cells in Col C == 1 AND any "FALSE" flags in column O</t>
  </si>
  <si>
    <t>groupedCells (T1)</t>
  </si>
  <si>
    <t>button_B_T1shrink</t>
  </si>
  <si>
    <t>no_AEs</t>
  </si>
  <si>
    <t>butnD_Click()</t>
  </si>
  <si>
    <t>button_D_fitT3</t>
  </si>
  <si>
    <t>IF &gt; 0 Aes reported, create BoD y/n table. Otherwise, hide it.</t>
  </si>
  <si>
    <t>BoDtable_rows</t>
  </si>
  <si>
    <t>BoD table spans these rows. We hide all of these rows if there are no reported Aes</t>
  </si>
  <si>
    <t>noAEs_note</t>
  </si>
  <si>
    <t>Filer Selected System</t>
  </si>
  <si>
    <t>NOTE: '_ref_data' table color coding</t>
  </si>
  <si>
    <t>Name</t>
  </si>
  <si>
    <t>HHS ID</t>
  </si>
  <si>
    <t>light grey</t>
  </si>
  <si>
    <t>=  info/notes on data sourcing, updates, etc.</t>
  </si>
  <si>
    <t>Org count*</t>
  </si>
  <si>
    <t>*Org count includes system itself</t>
  </si>
  <si>
    <t>dark grey</t>
  </si>
  <si>
    <t>=  static data; not affected by user input</t>
  </si>
  <si>
    <t>blue</t>
  </si>
  <si>
    <t>=  dynamic data table. Conditional on user selections/input</t>
  </si>
  <si>
    <t>Reporting Entities Master List</t>
  </si>
  <si>
    <t>Target HHS Entity List</t>
  </si>
  <si>
    <t>Reported AEs</t>
  </si>
  <si>
    <t>Reported FA &amp; CG Counts by Type</t>
  </si>
  <si>
    <t>Connects org names to org ID, (if app.), EIN (if RPO has), HHS name, HHS ID</t>
  </si>
  <si>
    <t>List of entities under selected HHS</t>
  </si>
  <si>
    <t>List of unique AEs w/ rltns w/ any entity/ies in HHS</t>
  </si>
  <si>
    <t>Purpose                   Breakdown of HHS's AEs by FA &amp; CG type</t>
  </si>
  <si>
    <t>HCE list as of Jan 2026 CHIA static data. EINs from RPO 2024 Master File.</t>
  </si>
  <si>
    <t>"Reporting Entities Master List" data table</t>
  </si>
  <si>
    <t>Tab 1 filer selections</t>
  </si>
  <si>
    <t>Source                     Tab 1 Tables 2 &amp; 3</t>
  </si>
  <si>
    <t>July 2026</t>
  </si>
  <si>
    <t>See "R.E.M.L" data table info</t>
  </si>
  <si>
    <t>Last upd.                 See "R.E.M.L" data table info</t>
  </si>
  <si>
    <t>"Narrow" entities list (only health care entities &amp; their systems; no non-HCE RPO corp. affiliates).</t>
  </si>
  <si>
    <t>Notes                        See "R.E.M.L" data table info</t>
  </si>
  <si>
    <t>Filing note format</t>
  </si>
  <si>
    <t>Unique AE count:</t>
  </si>
  <si>
    <t>HHS Name</t>
  </si>
  <si>
    <t>Org Type</t>
  </si>
  <si>
    <t>Org ID</t>
  </si>
  <si>
    <t>Org Name</t>
  </si>
  <si>
    <t>EIN</t>
  </si>
  <si>
    <t>EIN Source</t>
  </si>
  <si>
    <t>Health Care Entity name</t>
  </si>
  <si>
    <t>AE Name</t>
  </si>
  <si>
    <t>AE EIN</t>
  </si>
  <si>
    <t>AE Type</t>
  </si>
  <si>
    <t>Arrangement Type</t>
  </si>
  <si>
    <t>Filing note:</t>
  </si>
  <si>
    <t>Berkshire Health Systems, Inc</t>
  </si>
  <si>
    <t>System</t>
  </si>
  <si>
    <t>Berkshire Health Systems</t>
  </si>
  <si>
    <t>04-2442944</t>
  </si>
  <si>
    <t>RPO MF '24</t>
  </si>
  <si>
    <t>Financial Arrangement</t>
  </si>
  <si>
    <t>Cape Cod Healthcare, Inc.</t>
  </si>
  <si>
    <t>Cape Cod Healthcare</t>
  </si>
  <si>
    <t>22-2600704</t>
  </si>
  <si>
    <t>"⚠️"."🛑","✅"</t>
  </si>
  <si>
    <t>Mass General Brigham</t>
  </si>
  <si>
    <t>04-3230035</t>
  </si>
  <si>
    <t>Tenet Healthcare Corporation</t>
  </si>
  <si>
    <t>Tenet Healthcare</t>
  </si>
  <si>
    <t>95-2557091</t>
  </si>
  <si>
    <t>Management Fees</t>
  </si>
  <si>
    <t>Southcoast Health Systems, Inc.</t>
  </si>
  <si>
    <t>Southcoast Health Systems</t>
  </si>
  <si>
    <t>04-2794625</t>
  </si>
  <si>
    <t>Realty Fees</t>
  </si>
  <si>
    <t>Baystate Health, Inc.</t>
  </si>
  <si>
    <t>Baystate Health</t>
  </si>
  <si>
    <t>04-2105941</t>
  </si>
  <si>
    <t>Other</t>
  </si>
  <si>
    <t>UMass Memorial Health Care. Inc.</t>
  </si>
  <si>
    <t>UMass Memorial Health Care</t>
  </si>
  <si>
    <t>04-3358566</t>
  </si>
  <si>
    <t>(None)</t>
  </si>
  <si>
    <t>Signature Healthcare Corporations</t>
  </si>
  <si>
    <t>Signature Healthcare Corporation</t>
  </si>
  <si>
    <t>04-2103554</t>
  </si>
  <si>
    <t>Corporate Governance</t>
  </si>
  <si>
    <t>South Shore Health and Educational Corporation and Subsidiaries</t>
  </si>
  <si>
    <t>South Shore Health System</t>
  </si>
  <si>
    <t>04-2105926</t>
  </si>
  <si>
    <t>SEI</t>
  </si>
  <si>
    <t>Valley Health System, Inc.</t>
  </si>
  <si>
    <t>Valley Health System</t>
  </si>
  <si>
    <t>04-2103583</t>
  </si>
  <si>
    <t>MSO</t>
  </si>
  <si>
    <t>Sturdy Memorial Foundation, Inc. and Affiliates</t>
  </si>
  <si>
    <t>Sturdy Memorial Foundation and Affiliates</t>
  </si>
  <si>
    <t>04-2103631</t>
  </si>
  <si>
    <t>RE/REIT</t>
  </si>
  <si>
    <t>Tufts Medicine</t>
  </si>
  <si>
    <t>47-2250732</t>
  </si>
  <si>
    <t>Emerson Health System, Inc. and Subsidiaries</t>
  </si>
  <si>
    <t>Emerson Health System and Subsidiaries</t>
  </si>
  <si>
    <t>04-2770977</t>
  </si>
  <si>
    <t>Heywood Healthcare System, Inc.</t>
  </si>
  <si>
    <t>Heywood Healthcare</t>
  </si>
  <si>
    <t>22-2720658</t>
  </si>
  <si>
    <t>Dana-Farber Cancer Institute, Inc. and Subsidiaries</t>
  </si>
  <si>
    <t>Dana-Farber Cancer Institute and Subsidiaries</t>
  </si>
  <si>
    <t>04-2263040</t>
  </si>
  <si>
    <t>Issue: EIN maps to 2 orgs in RPO</t>
  </si>
  <si>
    <t>What is EIN for system (not hosp or PO)?</t>
  </si>
  <si>
    <t>Shriners Hospitals for Children</t>
  </si>
  <si>
    <t/>
  </si>
  <si>
    <t>Can't find in RPO 2024 MF or in IRS search</t>
  </si>
  <si>
    <t>Cambridge Health Alliance (System)</t>
  </si>
  <si>
    <t>Cambridge Health Alliance</t>
  </si>
  <si>
    <t>04-3320571</t>
  </si>
  <si>
    <t>Boston Children's Hospital and Subsidiaries</t>
  </si>
  <si>
    <t>04-1174680</t>
  </si>
  <si>
    <t>Boston Medical Center Health System</t>
  </si>
  <si>
    <t>46-3556853</t>
  </si>
  <si>
    <t>Trinity Health</t>
  </si>
  <si>
    <t>35-1443425</t>
  </si>
  <si>
    <t>Beth Israel Lahey Health</t>
  </si>
  <si>
    <t>83-2671600</t>
  </si>
  <si>
    <t>Brown University Health</t>
  </si>
  <si>
    <t>Need 2025 Master File for EIN</t>
  </si>
  <si>
    <t>Phys Org</t>
  </si>
  <si>
    <t>Berkshire Faculty Services</t>
  </si>
  <si>
    <t>04-2995053</t>
  </si>
  <si>
    <t>Berkshire Orthopaedic Associates</t>
  </si>
  <si>
    <t>04-3017240</t>
  </si>
  <si>
    <t>Medical Affiliates of Cape Cod Inc</t>
  </si>
  <si>
    <t>61-1808590</t>
  </si>
  <si>
    <t>Newton-Wellesley Physician Hospital Group</t>
  </si>
  <si>
    <t>22-2560501</t>
  </si>
  <si>
    <t>Partners Community Physician Organization</t>
  </si>
  <si>
    <t>04-3236175</t>
  </si>
  <si>
    <t>IRS NP SEARCH</t>
  </si>
  <si>
    <t>Old. Last IRS filing in 2022</t>
  </si>
  <si>
    <t>CD Practice Associates</t>
  </si>
  <si>
    <t>04-3194547</t>
  </si>
  <si>
    <t>Brigham and Women's Physicians Organization</t>
  </si>
  <si>
    <t>04-3466314</t>
  </si>
  <si>
    <t>Massachusetts General Hospital Physicians Organization</t>
  </si>
  <si>
    <t>04-2807148</t>
  </si>
  <si>
    <t>North Shore Physicians Group</t>
  </si>
  <si>
    <t>04-3080484</t>
  </si>
  <si>
    <t>MetroWest Physician Services</t>
  </si>
  <si>
    <t>20-1780432</t>
  </si>
  <si>
    <t>Southcoast Physician Group</t>
  </si>
  <si>
    <t>22-2703314</t>
  </si>
  <si>
    <t>Baystate Medical Practice</t>
  </si>
  <si>
    <t>04-2888373</t>
  </si>
  <si>
    <t>Milford Regional Physician Group</t>
  </si>
  <si>
    <t>04-3159969</t>
  </si>
  <si>
    <t>UMass Memorial Medical Group Inc.</t>
  </si>
  <si>
    <t>04-2911067</t>
  </si>
  <si>
    <t>Signature Healthcare Medical Group</t>
  </si>
  <si>
    <t>04-3306782</t>
  </si>
  <si>
    <t>Coastal Medical Associates, Inc</t>
  </si>
  <si>
    <t>04-3170333</t>
  </si>
  <si>
    <t>Sturdy Memorial Associates, Inc</t>
  </si>
  <si>
    <t>Hallmark Health Medical Associates</t>
  </si>
  <si>
    <t>04-3140938</t>
  </si>
  <si>
    <t>Tufts Medical Center Physician Organization</t>
  </si>
  <si>
    <t>04-3044706</t>
  </si>
  <si>
    <t>Heywood Medical Group</t>
  </si>
  <si>
    <t>04-3163589</t>
  </si>
  <si>
    <t>Community Medical Associates, Inc.</t>
  </si>
  <si>
    <t>27-2142635</t>
  </si>
  <si>
    <t>Boston University Affiliated Physicians</t>
  </si>
  <si>
    <t>04-3218267</t>
  </si>
  <si>
    <t>Mercy Inpatient Medical Associates, Inc</t>
  </si>
  <si>
    <t>04-3029929</t>
  </si>
  <si>
    <t>New England Baptist Medical Associates</t>
  </si>
  <si>
    <t>04-3235796</t>
  </si>
  <si>
    <t>Harvard Medical Faculty Physicians</t>
  </si>
  <si>
    <t>22-2768204</t>
  </si>
  <si>
    <t>*Can't find this in RPO -- why not? Shouldn't this org report to RPO?</t>
  </si>
  <si>
    <t>Mount Auburn Professional Services</t>
  </si>
  <si>
    <t>04-3026897</t>
  </si>
  <si>
    <t>Northeast Medical Practice</t>
  </si>
  <si>
    <t>04-3021853</t>
  </si>
  <si>
    <t>Community Physicians Associates</t>
  </si>
  <si>
    <t>04-3243146</t>
  </si>
  <si>
    <t>The Affiliated Physicians Group</t>
  </si>
  <si>
    <t>Seacoast Affiliated Group Practice</t>
  </si>
  <si>
    <t>04-3485648</t>
  </si>
  <si>
    <t>Entities w/ AE Rlt'ns to Report (from Target HHS Entity list)</t>
  </si>
  <si>
    <t>Entities w/ BoD-AE Rlt'ns</t>
  </si>
  <si>
    <t>Winchester Physician Associates</t>
  </si>
  <si>
    <t>04-3262963</t>
  </si>
  <si>
    <t>HHS's entities that filer reports DO have BoD members w/ AE relationships they must report</t>
  </si>
  <si>
    <t>Jordan Physician Associates, Inc</t>
  </si>
  <si>
    <t>04-3228556</t>
  </si>
  <si>
    <t>Sources</t>
  </si>
  <si>
    <t>"Target HHS Entity List" data table + filer select'ns on Tab 1</t>
  </si>
  <si>
    <t>"Target HHS Entity List" data table + filer select'ns on Tab 3</t>
  </si>
  <si>
    <t>Hospital</t>
  </si>
  <si>
    <t>AdCare Hospital of Worcester Inc.</t>
  </si>
  <si>
    <t>Does not file RPO -- no EIN</t>
  </si>
  <si>
    <t>Fairview Hospital</t>
  </si>
  <si>
    <t>04-2133860</t>
  </si>
  <si>
    <t>Berkshire Medical Center</t>
  </si>
  <si>
    <t>04-2791396</t>
  </si>
  <si>
    <t>Cape Cod Hospital</t>
  </si>
  <si>
    <t>04-2103600</t>
  </si>
  <si>
    <t>Falmouth Hospital</t>
  </si>
  <si>
    <t>04-2220716</t>
  </si>
  <si>
    <t>Brigham and Women's Hospital</t>
  </si>
  <si>
    <t>04-2312909</t>
  </si>
  <si>
    <t>Cooley Dickinson Hospital</t>
  </si>
  <si>
    <t>22-2617175</t>
  </si>
  <si>
    <t>Brigham and Women's Faulkner Hospital</t>
  </si>
  <si>
    <t>04-2768256</t>
  </si>
  <si>
    <t>Martha's Vineyard Hospital</t>
  </si>
  <si>
    <t>04-2104691</t>
  </si>
  <si>
    <t>Massachusetts Eye and Ear Infirmary</t>
  </si>
  <si>
    <t>04-2103591</t>
  </si>
  <si>
    <t>Massachusetts General Hospital</t>
  </si>
  <si>
    <t>04-2697983</t>
  </si>
  <si>
    <t>Nantucket Cottage Hospital</t>
  </si>
  <si>
    <t>04-2103823</t>
  </si>
  <si>
    <t>Newton-Wellesley Hospital</t>
  </si>
  <si>
    <t>04-2103611</t>
  </si>
  <si>
    <t>North Shore Medical Center</t>
  </si>
  <si>
    <t>04-3399616</t>
  </si>
  <si>
    <t>Spaulding Hospital - Cambridge</t>
  </si>
  <si>
    <t>27-0273715</t>
  </si>
  <si>
    <t>McLean Hospital</t>
  </si>
  <si>
    <t>04-2697981</t>
  </si>
  <si>
    <t>Spaulding Rehabilitation Hospital - Boston</t>
  </si>
  <si>
    <t>04-2551124</t>
  </si>
  <si>
    <t>Spaulding Rehabilitation Hospital - Cape Cod</t>
  </si>
  <si>
    <t>04-3071419</t>
  </si>
  <si>
    <t>Saint Vincent Hospital</t>
  </si>
  <si>
    <t>62-1861198</t>
  </si>
  <si>
    <t>MetroWest Medical Center</t>
  </si>
  <si>
    <t>62-1861200</t>
  </si>
  <si>
    <t>Southcoast Hospitals Group</t>
  </si>
  <si>
    <t>22-2592333</t>
  </si>
  <si>
    <t>Baystate Medical Center</t>
  </si>
  <si>
    <t>04-2790311</t>
  </si>
  <si>
    <t>Baystate Franklin Medical Center</t>
  </si>
  <si>
    <t>04-2103575</t>
  </si>
  <si>
    <t>Baystate Noble Hospital</t>
  </si>
  <si>
    <t>22-2537423</t>
  </si>
  <si>
    <t>Harrington Memorial Hospital</t>
  </si>
  <si>
    <t>04-2103577</t>
  </si>
  <si>
    <t>Milford Regional Medical Center</t>
  </si>
  <si>
    <t>04-2103602</t>
  </si>
  <si>
    <t>Marlborough Hospital</t>
  </si>
  <si>
    <t>04-2104693</t>
  </si>
  <si>
    <t>UMass Memorial Medical Center</t>
  </si>
  <si>
    <t>04-3358564</t>
  </si>
  <si>
    <t>Signature Healthcare Brockton Hospital</t>
  </si>
  <si>
    <t>22-2472997</t>
  </si>
  <si>
    <t>Vibra Healthcare</t>
  </si>
  <si>
    <t>Vibra Hospital of Western Massachusetts</t>
  </si>
  <si>
    <t>Vibra Hospital of Southern Massachusetts</t>
  </si>
  <si>
    <t>South Shore Hospital</t>
  </si>
  <si>
    <t>04-2769210</t>
  </si>
  <si>
    <t>Holyoke Medical Center</t>
  </si>
  <si>
    <t>22-2520073</t>
  </si>
  <si>
    <t>Sturdy Memorial Hospital</t>
  </si>
  <si>
    <t>04-2768252</t>
  </si>
  <si>
    <t>Lowell General Hospital</t>
  </si>
  <si>
    <t>04-2103590</t>
  </si>
  <si>
    <t>Tufts Medical Center</t>
  </si>
  <si>
    <t>04-3400617</t>
  </si>
  <si>
    <t>Melrose-Wakefield Healthcare</t>
  </si>
  <si>
    <t>04-2767880</t>
  </si>
  <si>
    <t>Emerson Hospital</t>
  </si>
  <si>
    <t>04-2103565</t>
  </si>
  <si>
    <t>Athol Memorial Hospital</t>
  </si>
  <si>
    <t>04-2126583</t>
  </si>
  <si>
    <t>Heywood Hospital</t>
  </si>
  <si>
    <t>04-2103581</t>
  </si>
  <si>
    <t>Dana-Farber Cancer Institute</t>
  </si>
  <si>
    <t>Holy Family Hospital</t>
  </si>
  <si>
    <t>Lawrence General Hospital</t>
  </si>
  <si>
    <t>04-2103586</t>
  </si>
  <si>
    <t>Shriners Hospitals for Children Boston</t>
  </si>
  <si>
    <t>Cambridge Health Alliance (Hospital)</t>
  </si>
  <si>
    <t>* Having trouble deciphering which of the 6 Corporate Affilates listed in 2024 RPO Master File are the hospital itself. Need Liz help</t>
  </si>
  <si>
    <t>Boston Children's Hospital</t>
  </si>
  <si>
    <t>04-2774441</t>
  </si>
  <si>
    <t>Franciscan Hospital for Children</t>
  </si>
  <si>
    <t>04-2156082</t>
  </si>
  <si>
    <t>St. Elizabeth's Medical Center</t>
  </si>
  <si>
    <t>Boston Medical Center</t>
  </si>
  <si>
    <t>04-3314093</t>
  </si>
  <si>
    <t>Good Samaritan</t>
  </si>
  <si>
    <t>Mercy Medical Center</t>
  </si>
  <si>
    <t>04-3398280</t>
  </si>
  <si>
    <t>AlitaCare</t>
  </si>
  <si>
    <t>Bournewood Hospital</t>
  </si>
  <si>
    <t>Anna Jaques Hospital</t>
  </si>
  <si>
    <t>04-2104338</t>
  </si>
  <si>
    <t>Beth Israel Deaconess Hospital - Needham</t>
  </si>
  <si>
    <t>04-3229679</t>
  </si>
  <si>
    <t>Beth Israel Deaconess Hospital - Plymouth</t>
  </si>
  <si>
    <t>22-2667354</t>
  </si>
  <si>
    <t>Beth Israel Deaconess Hospital - Milton</t>
  </si>
  <si>
    <t>04-2103604</t>
  </si>
  <si>
    <t>Mount Auburn Hospital</t>
  </si>
  <si>
    <t>04-2103606</t>
  </si>
  <si>
    <t>New England Baptist Hospital</t>
  </si>
  <si>
    <t>04-2103612</t>
  </si>
  <si>
    <t>Winchester Hospital</t>
  </si>
  <si>
    <t>04-2104434</t>
  </si>
  <si>
    <t>Northeast Hospital</t>
  </si>
  <si>
    <t>04-2121317</t>
  </si>
  <si>
    <t>Lahey Hospital &amp; Medical Center</t>
  </si>
  <si>
    <t>04-2704686</t>
  </si>
  <si>
    <t>Beth Israel Deaconess Medical Center</t>
  </si>
  <si>
    <t>04-2103881</t>
  </si>
  <si>
    <t>Encompass Health</t>
  </si>
  <si>
    <t>Fairlawn Rehabilitation Hospital, an affiliatee of Encompass Health</t>
  </si>
  <si>
    <t>04-2948290</t>
  </si>
  <si>
    <t>Encompass New England Rehabilitation Hospital</t>
  </si>
  <si>
    <t>90-1015581</t>
  </si>
  <si>
    <t>Encompass Braintree Rehabilitation Hospital</t>
  </si>
  <si>
    <t>90-1015323</t>
  </si>
  <si>
    <t>Encompass Rehabilitation Hospital of Western Massachusetts</t>
  </si>
  <si>
    <t>04-2987822</t>
  </si>
  <si>
    <t>Morton Hospital</t>
  </si>
  <si>
    <t>47-2993904</t>
  </si>
  <si>
    <t>St. Anne's Hospital</t>
  </si>
  <si>
    <t>Hebrew Senior Life</t>
  </si>
  <si>
    <t>Hebrew Rehabilitation Center</t>
  </si>
  <si>
    <t>04-2104298</t>
  </si>
  <si>
    <t>Acadia Healthcare</t>
  </si>
  <si>
    <t>Haverhill Pavilion Behavioral Health Hospital</t>
  </si>
  <si>
    <t>Southcoast Behavioral Health</t>
  </si>
  <si>
    <t>Taravista Behavioral Health Center</t>
  </si>
  <si>
    <t>Monte Nido</t>
  </si>
  <si>
    <t>Walden Behavioral Care LLC</t>
  </si>
  <si>
    <t>PAM Health</t>
  </si>
  <si>
    <t>Pamhealth Stoughton</t>
  </si>
  <si>
    <t>Universal Health Services</t>
  </si>
  <si>
    <t>Arbour-Fuller Hospital</t>
  </si>
  <si>
    <t>23-2801395</t>
  </si>
  <si>
    <t>Westwood Lodge Pembroke Hospital</t>
  </si>
  <si>
    <t>23-3061361</t>
  </si>
  <si>
    <t>Arbour-HRI Hospital</t>
  </si>
  <si>
    <t>23-2238958</t>
  </si>
  <si>
    <t>Arbour Hospital</t>
  </si>
  <si>
    <t>23-2238962</t>
  </si>
  <si>
    <t>Whittier Rehabilitation Hospital - Bradford</t>
  </si>
  <si>
    <t>Whittier Rehabilitation Hospital - Westborough</t>
  </si>
  <si>
    <t> </t>
  </si>
  <si>
    <t>Hospital System Name:</t>
  </si>
  <si>
    <t>Hospital Health System ID:</t>
  </si>
  <si>
    <t>Fiscal Year:</t>
  </si>
  <si>
    <t>Instructions</t>
  </si>
  <si>
    <r>
      <t xml:space="preserve">First, </t>
    </r>
    <r>
      <rPr>
        <b/>
        <sz val="14"/>
        <color theme="1"/>
        <rFont val="Aptos Narrow"/>
        <family val="2"/>
        <scheme val="minor"/>
      </rPr>
      <t>enable Macros</t>
    </r>
    <r>
      <rPr>
        <sz val="14"/>
        <color theme="1"/>
        <rFont val="Aptos Narrow"/>
        <family val="2"/>
        <scheme val="minor"/>
      </rPr>
      <t xml:space="preserve"> for this file. 
Next, select the Hospital Health System name and complete each field in the light blue input box above.
Complete this Affiliated Entities submission template by completing the tabs in this workbook with the relevant information and uploading the workbook as a file attachment in the online submission platform. The data reported in this file will not be editable from within the online submission platform. If the filer needs to make an edit to their submission, the filer must make the edit within the Microsoft Excel workbook and upload the revised version to the online submission platform. 
Please be sure to adhere to the following guidelines while completing this submission:
1. Do not add or delete rows or columns. On each tab, more rows than needed are provided; leave any unused rows blank.
2. For each row, every field on tabs 1-3a is</t>
    </r>
    <r>
      <rPr>
        <b/>
        <sz val="14"/>
        <color theme="1"/>
        <rFont val="Aptos Narrow"/>
        <family val="2"/>
        <scheme val="minor"/>
      </rPr>
      <t xml:space="preserve"> required</t>
    </r>
    <r>
      <rPr>
        <sz val="14"/>
        <color theme="1"/>
        <rFont val="Aptos Narrow"/>
        <family val="2"/>
        <scheme val="minor"/>
      </rPr>
      <t xml:space="preserve"> unless otherwise stated. 
3. Ensure that all EINs are formatted without a dash (e.g., 123456789). Individual social security numbers should not be submitted to CHIA under any circumstances.
4. Use separate rows for each Affiliated Entity in cases in which the Health System or Hospital has multiple Affiliated Entity relationships to report. </t>
    </r>
  </si>
  <si>
    <t>Column Color-Coding Key:</t>
  </si>
  <si>
    <t>=  Autopopulated field</t>
  </si>
  <si>
    <t>=  Drop-down selection</t>
  </si>
  <si>
    <t>=  Free-response</t>
  </si>
  <si>
    <t>Tab Directory</t>
  </si>
  <si>
    <t>0a</t>
  </si>
  <si>
    <t>Instructions &amp; HHS Info</t>
  </si>
  <si>
    <t>FIRST, enter the name of the Hospital Health System in the box above. Autopopulate features WILL NOT WORK if this information is not provided first.</t>
  </si>
  <si>
    <t>Before submission, enter the date of submission and the name and email address of the filer.</t>
  </si>
  <si>
    <t>0b</t>
  </si>
  <si>
    <t>Definitions</t>
  </si>
  <si>
    <t>This tab contains a complete list of all capitalized terms used in this submission form and their definitions as defined in regulation 957 CMR 9.00. Please consult this as needed to ensure accurate and complete reporting. Summaries of relevant definitions are also included at the top of each tab for your convenience.</t>
  </si>
  <si>
    <t>Affiliated Entities</t>
  </si>
  <si>
    <t>In Table 1 on Tab 1 report the name, EIN, and contact information for all Significant Equity Investors (SEI) (firms or individuals), Management Services Organizations (MSO), and/or Realty Entities associated with each  Health Care Entity in the Hospital Health System. If a Health Care Entity has no relationships with any SEIs, MSOs or REIs, this Health Care Entity need not be reported in Table 1.
All Affiliated Entities reported in Table 1 will autofill into Table 2. Use the check boxes in Table 2 to indicate any and all applicable features of the financial relationship between the Health Care Entity and the Affiliated Entity. If none of these features apply to a given Health Care Entity-Affiliated Entity relationship, leave all boxes unchecked.</t>
  </si>
  <si>
    <t>Financial Arrangements</t>
  </si>
  <si>
    <t>Identifying details about each Health Care Entity-Affiliated Entity (HCE-AE) relationship reported in Tab 1 will autopopulate into Tab 3, sorted into three tables by the type of Affiliated Entity involved: SEI, MSO, or RE/REIT. Each row represents one Health Care Entity-Affiliated Entity relationship. 
For each HCE-AE relationship, please answer the questions in that table. Leave no fields blank unless specifically instructed to do so. For your convenience, all relevant terms have been defined in the Definitions Tab (0b) and the Quick Reference box at the top of Tab 3.</t>
  </si>
  <si>
    <t>Board of Directors</t>
  </si>
  <si>
    <t>Organizational Chart</t>
  </si>
  <si>
    <t>Insert a picture of the organizational chart of the system on this sheet. To minimize any technical difficulties, ensure the picture is in JPEG or PNG file format.</t>
  </si>
  <si>
    <t>"Tab No." refers to the first tab on which a term appears.</t>
  </si>
  <si>
    <t>Tab No.</t>
  </si>
  <si>
    <t>Term</t>
  </si>
  <si>
    <t>Complete Definition</t>
  </si>
  <si>
    <t>Statute/Regulation (if applicable)</t>
  </si>
  <si>
    <t>Affiliated Entity</t>
  </si>
  <si>
    <t xml:space="preserve">A person or entity that is not a Health Care Entity that owns, Controls, is Controlled by, or is under common Control with a Health Care Entity; or that has a material financial relationship with a Health Care Entity that affects the Health Care Entity’s delivery of health care services. Affiliated Entities include but are not limited to Significant Equity Investors, Realty Entities, and Management Services Organizations. A person or entity will not be deemed to be an Affiliated Entity solely by reason of having a contract for non-management services (such as legal or accounting services) with a Health Care Entity.
</t>
  </si>
  <si>
    <t>Consolidated Entity</t>
  </si>
  <si>
    <t xml:space="preserve">A group of entities that includes a Parent Organization and all its subsidiaries presented as those of a single economic entity.
</t>
  </si>
  <si>
    <t>Distributions</t>
  </si>
  <si>
    <t>Financial Arrangement (FA)</t>
  </si>
  <si>
    <t>Health Care Entity (HCE)</t>
  </si>
  <si>
    <t xml:space="preserve">A Hospital, Physician Organization, Parent Organization subject to the reporting requirements of 957 CMR 9.00.
</t>
  </si>
  <si>
    <t>Management Service Organization (MSO)</t>
  </si>
  <si>
    <t xml:space="preserve">An entity that provides management or administrative services to a Health Care Entity for compensation.
</t>
  </si>
  <si>
    <t>Parent Organization</t>
  </si>
  <si>
    <t xml:space="preserve">An entity that has a Controlling financial interest in one or more subsidiaries.
</t>
  </si>
  <si>
    <t>Private Equity Firm</t>
  </si>
  <si>
    <t xml:space="preserve">Any entity that collects capital investments from individuals or entities and purchases, as a parent or through another entity that the firm completely or partially owns or Controls, a direct or indirect ownership share of a Health Care Entity or Management Services Organization; provided, however, that “private equity firm” shall not include venture capital firms exclusively funding startups or other early-stage businesses.
</t>
  </si>
  <si>
    <t>Real Estate Investment Trust (REIT)</t>
  </si>
  <si>
    <t xml:space="preserve">A Real Estate Investment Trust, as defined by 26 U.S.C. section 856, whose assets consist of real property held in connection with the use or operations of a provider or provider organization.
</t>
  </si>
  <si>
    <t>26 U.S.C. section 856</t>
  </si>
  <si>
    <t>Realty Entity</t>
  </si>
  <si>
    <t xml:space="preserve">An entity, however organized, that receives rent or other compensation from a Health Care Entity in exchange for the use of real property, including but not limited to a Health Care REIT.
</t>
  </si>
  <si>
    <t>Sale Leaseback</t>
  </si>
  <si>
    <t xml:space="preserve">A financial transaction in which an entity sells an asset, such as property, and leases it back for the long term.
</t>
  </si>
  <si>
    <t>Significant Equity Investor (SEI)</t>
  </si>
  <si>
    <t xml:space="preserve">(Type 1) Any Private Equity Firm; or (Type 2) an investor, group of investors or other entity with a direct or indirect possession of equity in the capital, stock or profits totaling more than 10 per cent of a Health Care Entity or Management Services Organization; provided, however, that “significant equity investor” shall not include venture capital firms exclusively funding startups or other early-stage businesses.
</t>
  </si>
  <si>
    <r>
      <t xml:space="preserve">Quick Reference   </t>
    </r>
    <r>
      <rPr>
        <b/>
        <sz val="14"/>
        <color theme="0"/>
        <rFont val="Aptos Narrow"/>
        <family val="2"/>
        <scheme val="minor"/>
      </rPr>
      <t xml:space="preserve"> (click here to see "Definitions" tab for more information)</t>
    </r>
  </si>
  <si>
    <t>Table 1 of 3</t>
  </si>
  <si>
    <t>Does the HCE or its subsidiaries have any relevant relationships with an Affiliated Entity to report?</t>
  </si>
  <si>
    <t>complete? 0/1/2/99/""
0 = blank but needs response (error)
1 = yes
2 = no
99 = both (error)
"" = neither (and no HCE, so OK)</t>
  </si>
  <si>
    <t>Health Care Entity Name</t>
  </si>
  <si>
    <t>Yes</t>
  </si>
  <si>
    <t>No</t>
  </si>
  <si>
    <t>Table 2 of 3</t>
  </si>
  <si>
    <t>AE Information</t>
  </si>
  <si>
    <t>AE Primary Contact 
(for CHIA's reporting inquiries)</t>
  </si>
  <si>
    <t xml:space="preserve">complete? 1/2/3
1 = complete. No missing fields
2 = fields completed but no HCE name in col D
3 = missing fields for HCE </t>
  </si>
  <si>
    <t xml:space="preserve">Name of Affiliated Entity </t>
  </si>
  <si>
    <t>AE Employer ID Number (EIN) (exclude dash)</t>
  </si>
  <si>
    <t>AE type</t>
  </si>
  <si>
    <t>First name</t>
  </si>
  <si>
    <t>Last name</t>
  </si>
  <si>
    <t>Email address</t>
  </si>
  <si>
    <t xml:space="preserve">Start </t>
  </si>
  <si>
    <t>Table 3 of 3</t>
  </si>
  <si>
    <t xml:space="preserve">In each row, check the applicable boxes to identify the Financial Arrangements (or lack thereof) shared between the Health Care Entity and the Affiliated Entity. </t>
  </si>
  <si>
    <t>AE name</t>
  </si>
  <si>
    <t>Debt/Loan</t>
  </si>
  <si>
    <t>No Arrangement</t>
  </si>
  <si>
    <r>
      <t xml:space="preserve">Quick Reference    </t>
    </r>
    <r>
      <rPr>
        <b/>
        <sz val="14"/>
        <color theme="0"/>
        <rFont val="Aptos Narrow"/>
        <family val="2"/>
        <scheme val="minor"/>
      </rPr>
      <t>(click here to see "Definitions" tab for more information)</t>
    </r>
  </si>
  <si>
    <t>⚠️</t>
  </si>
  <si>
    <t>Debt/Loans</t>
  </si>
  <si>
    <t>table-name</t>
  </si>
  <si>
    <t>Is HCE the borrower or lender?</t>
  </si>
  <si>
    <t>Loan start date</t>
  </si>
  <si>
    <t>Loan maturity date</t>
  </si>
  <si>
    <t>Initial amount of loan or debt (principal)</t>
  </si>
  <si>
    <t>Interest rate</t>
  </si>
  <si>
    <t>If yes, did the Borrower incur any financial penalty for this violation? (E.g. Increase in interest rate, additional fees, etc.)</t>
  </si>
  <si>
    <t>Where were these distributions reported on HCE's audited financial statement?</t>
  </si>
  <si>
    <t>Any other relevant information</t>
  </si>
  <si>
    <t>Where was this expense reported in the audited financial statements?</t>
  </si>
  <si>
    <t>Payer Contracting</t>
  </si>
  <si>
    <t>Financial Management</t>
  </si>
  <si>
    <t>If yes, did renter incur any financial penalty for this violation? (E.g. Increase in interest rate, additional fees, etc.)</t>
  </si>
  <si>
    <t>Was the HCE financially responsible in the most recent fiscal year for any of the following costs?</t>
  </si>
  <si>
    <t>Duration of lease in months</t>
  </si>
  <si>
    <t>Amount due in totality</t>
  </si>
  <si>
    <t>Significant Equity Investors (SEI)</t>
  </si>
  <si>
    <t>Were distributions paid to SEI in the past year, including dividends, distributions, return of capital, etc.?</t>
  </si>
  <si>
    <t>Category (I or II) of SEI</t>
  </si>
  <si>
    <t>Management Services Organizations (MSO)</t>
  </si>
  <si>
    <t>Realty Entities (RE)</t>
  </si>
  <si>
    <t>Facility street address</t>
  </si>
  <si>
    <t>NPI of facility</t>
  </si>
  <si>
    <t>Does this Realty Entity meet the criteria of a Real Estate Investment Trust?</t>
  </si>
  <si>
    <t>Is this arrangement a Sale Leaseback?</t>
  </si>
  <si>
    <t>RE</t>
  </si>
  <si>
    <t>Board Member Affiliations</t>
  </si>
  <si>
    <t>Filing notes:</t>
  </si>
  <si>
    <t>CODES:
0    = blank HCE and no response --&gt; no issue
99  = yes &amp; no selected --&gt; ERROR
-99 = blank HCE and either yes or no selected --&gt; ERROR
-1   = nonblank HCE and NO y or n selected --&gt; waiting on user respose
1 = yes
2 = no
=LET(
blankHCE,($D67="")*1,
y,($F67=TRUE)*1,
n,($G67=TRUE)*1,
IF(AND(blankHCE,y=0,n=0),0,
IF(AND(y,n),99,
IF(AND(blankHCE=0,y+n&gt;0),-99,
IF(y,1,
IF(n,2,
-1))))))</t>
  </si>
  <si>
    <t>✅</t>
  </si>
  <si>
    <t>The information provided on Tab 1 indicates that this HHS has no Affiliated Entities to report. If this is correct, please navigate to Tab 4 and add a diagram of the HHS's organizational chart.</t>
  </si>
  <si>
    <t xml:space="preserve">Quick Reference </t>
  </si>
  <si>
    <t>Health Care Entity (HCE)
Affiliated Entity (AE)</t>
  </si>
  <si>
    <t xml:space="preserve">A Hospital, Physician Organization, Parent Organization subject to the reporting requirements of 957 CMR 9.00.
A person or entity that is not a Health Care Entity that owns, Controls, is Controlled by, or is under common Control with a Health Care Entity; or that has a material financial relationship with a Health Care Entity that affects the Health Care Entity’s delivery of health care services. Affiliated Entities include but are not limited to Significant Equity Investors, Realty Entities, and Management Services Organizations. </t>
  </si>
  <si>
    <t>Board Position 
(Ex. Executive Chair, Vice Chair, Member)</t>
  </si>
  <si>
    <t>New/Ongoing/Term Ended</t>
  </si>
  <si>
    <t>Affiliated Entity name</t>
  </si>
  <si>
    <t>Past or current affiliation</t>
  </si>
  <si>
    <t>Employee</t>
  </si>
  <si>
    <t>Board member</t>
  </si>
  <si>
    <t>Investor</t>
  </si>
  <si>
    <t>Other (please explain)</t>
  </si>
  <si>
    <t>1 nonblank row in table 0/1</t>
  </si>
  <si>
    <t>75:126</t>
  </si>
  <si>
    <t>TAB 1 ALL GOOD</t>
  </si>
  <si>
    <t>ALL</t>
  </si>
  <si>
    <t>Table 1 ALL GOOD</t>
  </si>
  <si>
    <t>Table 2 ALL GOOD</t>
  </si>
  <si>
    <t>Table 3 ALL GOOD</t>
  </si>
  <si>
    <t>AE_rltns_yn</t>
  </si>
  <si>
    <t>Tab 1, Table 1: Y/N HCE-AE Relationships to Report</t>
  </si>
  <si>
    <t>Max = 21 rows for entire HHS. Dataset at the HCE-AE level (each row represents one HCE). If none, this table is empty.</t>
  </si>
  <si>
    <t>extract formulas done!</t>
  </si>
  <si>
    <t>DBT_intlAmt_P</t>
  </si>
  <si>
    <t>DBT_amtPaid_FY</t>
  </si>
  <si>
    <t>DBT_AFSline</t>
  </si>
  <si>
    <t>DBT_vioReq_yn</t>
  </si>
  <si>
    <t>DIST_amtFY</t>
  </si>
  <si>
    <t>DIST_AFSline</t>
  </si>
  <si>
    <t>M_amtPaidFY</t>
  </si>
  <si>
    <t>M_AFSline</t>
  </si>
  <si>
    <t>M_revCyc_yn</t>
  </si>
  <si>
    <t>M_HR_yn</t>
  </si>
  <si>
    <t>M_finMgmt_yn</t>
  </si>
  <si>
    <t>R_amtPaidFY</t>
  </si>
  <si>
    <t>R_AFSline</t>
  </si>
  <si>
    <t>R_vioReq_yn</t>
  </si>
  <si>
    <t>Tab 1, Tables 2, 3: HCE-AE &amp; FA Info</t>
  </si>
  <si>
    <t>Tab 0a: HHS &amp; Filer Info</t>
  </si>
  <si>
    <t>S_debt_yn</t>
  </si>
  <si>
    <t>S_invst_yn</t>
  </si>
  <si>
    <t>NOTES:</t>
  </si>
  <si>
    <t>Tab 3a, All Tables: BoD Affiliation Reporting</t>
  </si>
  <si>
    <t>data table rows:  0a: 10; 1: 20-40; 1: 50-70; 2: 80-160; 3: 170-200; 3: 210-230, 4: 240-480</t>
  </si>
  <si>
    <r>
      <t xml:space="preserve">sheet password = </t>
    </r>
    <r>
      <rPr>
        <b/>
        <i/>
        <sz val="10"/>
        <color theme="1"/>
        <rFont val="Aptos Narrow"/>
        <family val="2"/>
        <scheme val="minor"/>
      </rPr>
      <t>kg</t>
    </r>
  </si>
  <si>
    <t>vba never touches this sheet -- whole thing is pulled via formulas</t>
  </si>
  <si>
    <t>Error: Please navigate to tab 0a ("Instructions &amp; HHS Info") and select a HHS from the dropdown menu.</t>
  </si>
  <si>
    <t>D10:F30</t>
  </si>
  <si>
    <t>A46, A72</t>
  </si>
  <si>
    <t>U27, C24; U28, C44; U29, C64</t>
  </si>
  <si>
    <t>R_HCE_propTax_yn</t>
  </si>
  <si>
    <t>R_HCE_facMaint_yn</t>
  </si>
  <si>
    <t>R_HCE_capInvst_yn</t>
  </si>
  <si>
    <t>R_HCE_propInsur_yn</t>
  </si>
  <si>
    <t>R_vioReq_pnlty_yn</t>
  </si>
  <si>
    <t>DBT_vioReq_pnlty_yn</t>
  </si>
  <si>
    <t>85:95</t>
  </si>
  <si>
    <t>Primary Filer Email:</t>
  </si>
  <si>
    <t>Primary Filer Name:</t>
  </si>
  <si>
    <t>HHS's entities that filer reports DO have AE relations to report (tab 1, Table 2 options pull from this list)</t>
  </si>
  <si>
    <t>Start/End of Relationship (MM/DD/YYYY)</t>
  </si>
  <si>
    <t>Where was this transaction reported on HCE's audited financial statement?</t>
  </si>
  <si>
    <t>Amount paid in the fiscal year to lender from borrower</t>
  </si>
  <si>
    <t>Did the Borrower violate any requirement of the loan in this fiscal year?</t>
  </si>
  <si>
    <t>Is HCE the recipient or sponsor of these distributions?</t>
  </si>
  <si>
    <t>Amount paid by HCE in this fiscal year</t>
  </si>
  <si>
    <t>Total value of distributions paid in this fiscal year?</t>
  </si>
  <si>
    <t>Property Taxes</t>
  </si>
  <si>
    <t>Facility Maintenance</t>
  </si>
  <si>
    <t>Capital Investments</t>
  </si>
  <si>
    <t>Property Insurance</t>
  </si>
  <si>
    <t>Were any terms of the lease violated in the  fiscal year?</t>
  </si>
  <si>
    <t>Amount paid by the HCE in the fiscal year</t>
  </si>
  <si>
    <t>Explanation of the Financial Arrangement</t>
  </si>
  <si>
    <t>SEI's percent of interest in the HCE</t>
  </si>
  <si>
    <t>MSO's percent of interest in the HCE</t>
  </si>
  <si>
    <t>Budget</t>
  </si>
  <si>
    <t>New debt or loans</t>
  </si>
  <si>
    <t>New investments, including capital investments</t>
  </si>
  <si>
    <t>Sale or lease of property, plant, and equipment</t>
  </si>
  <si>
    <t>Identify if the SEI has the ability to direct or approve decisions in any of the following divisions of the HCE's operations. If none apply, select "No" for all.</t>
  </si>
  <si>
    <t>Recipient vs. Sponsor (in Distributions)</t>
  </si>
  <si>
    <t xml:space="preserve">"Recipient" refers to the entity that receives or benefits from Distributions. "Sponsor" refers to the entity that gives or sponsors Distributions. </t>
  </si>
  <si>
    <t>Patient Scheduling</t>
  </si>
  <si>
    <t>Purchasing</t>
  </si>
  <si>
    <t>Does the MSO provide any of the following services for the HCE? Select 'Yes' for all that apply; otherwise, select 'No.'</t>
  </si>
  <si>
    <t>Non-compete agreements for the staff of the provider</t>
  </si>
  <si>
    <t>Board member appointments</t>
  </si>
  <si>
    <t>Identify if the MSO has the ability to direct or approve decisions in any of the following divisions of the HCE's operations. If none apply, select "No" for all.</t>
  </si>
  <si>
    <t>Outstanding balance</t>
  </si>
  <si>
    <t>DBT_divRecap_yn</t>
  </si>
  <si>
    <t>M_purch_yn</t>
  </si>
  <si>
    <t>M_patSched_yn</t>
  </si>
  <si>
    <t>M_PayCon_yn</t>
  </si>
  <si>
    <t>M_netDev_yn</t>
  </si>
  <si>
    <t>S_revCy</t>
  </si>
  <si>
    <t>S_budg_yn</t>
  </si>
  <si>
    <t>S_propSale_yn</t>
  </si>
  <si>
    <t>S_contAgree_yn</t>
  </si>
  <si>
    <t>S_brdAppt_yn</t>
  </si>
  <si>
    <t>S_HR_yn</t>
  </si>
  <si>
    <t>S_nonComp_yn</t>
  </si>
  <si>
    <t>M_budg_yn</t>
  </si>
  <si>
    <t>M_debt_yn</t>
  </si>
  <si>
    <t>M_invst_yn</t>
  </si>
  <si>
    <t>M_propSale_yn</t>
  </si>
  <si>
    <t>M_contAgree_yn</t>
  </si>
  <si>
    <t>M_nonComp_yn</t>
  </si>
  <si>
    <t>M_brdAppt_yn</t>
  </si>
  <si>
    <t>G19:S33</t>
  </si>
  <si>
    <t>FOR BUTTONS -- *Note: These are just the vars I expect to have to adjust regularly. Some cell address are hard-coded into VBA code.</t>
  </si>
  <si>
    <t>Selections in Tab 1 Table 1 are compelete</t>
  </si>
  <si>
    <t>OR</t>
  </si>
  <si>
    <t>Save manually using the file name below:</t>
  </si>
  <si>
    <t>*If box above is blank, required fields are missing in light blue box to the left.</t>
  </si>
  <si>
    <t>Board member name</t>
  </si>
  <si>
    <t>Were any members of the HCE's Board of Directors an employee, Board member, or investor in any of the Health Care Entities' Affiliated Entities in the reporting period?</t>
  </si>
  <si>
    <t>Amount paid in this fiscal year in compensation for the use of land/real property</t>
  </si>
  <si>
    <t>DIST_divRecap</t>
  </si>
  <si>
    <t>Facility for which the HCE pays rent (e.g. Main hospital campus)</t>
  </si>
  <si>
    <t>S_txtBox</t>
  </si>
  <si>
    <t>DIST_txtBox</t>
  </si>
  <si>
    <t>Were any of the distributions in the most recent fiscal year the result of Dividend Recapitalization?</t>
  </si>
  <si>
    <t>R_durLease_mos</t>
  </si>
  <si>
    <t>S_pctInt_of1</t>
  </si>
  <si>
    <t>DBT_intRate_of1</t>
  </si>
  <si>
    <t>M_pctInt_of1</t>
  </si>
  <si>
    <t>M_txtBox</t>
  </si>
  <si>
    <t>M_revCy_yn</t>
  </si>
  <si>
    <t>R_corpRelate_yn</t>
  </si>
  <si>
    <t>aff_othr_explain</t>
  </si>
  <si>
    <t>= Last row we search for Board of Directors data input (i.e. tables on Tab 3a cannot go past this row)</t>
  </si>
  <si>
    <t>End (if this 
fiscal year)</t>
  </si>
  <si>
    <t>(Hospital Name)</t>
  </si>
  <si>
    <r>
      <rPr>
        <b/>
        <sz val="14"/>
        <color theme="1"/>
        <rFont val="Aptos Narrow"/>
        <family val="2"/>
        <scheme val="minor"/>
      </rPr>
      <t xml:space="preserve">Affiliated Entity (AE)  
</t>
    </r>
    <r>
      <rPr>
        <sz val="14"/>
        <color theme="1"/>
        <rFont val="Aptos Narrow"/>
        <family val="2"/>
        <scheme val="minor"/>
      </rPr>
      <t xml:space="preserve">A person or entity that is not a Healthcare Entity that owns, Controls, is Controlled by, or is under common Control with a Healthcare Entity; or that has a material financial relationship with a Healthcare Entity that affects the Healthcare Entity’s delivery of health care services. Affiliated Entities include but are not limited to Significant Equity Investors, Realty Entities, and Management Services Organizations. 
</t>
    </r>
    <r>
      <rPr>
        <b/>
        <sz val="14"/>
        <color theme="1"/>
        <rFont val="Aptos Narrow"/>
        <family val="2"/>
        <scheme val="minor"/>
      </rPr>
      <t>Distributions</t>
    </r>
    <r>
      <rPr>
        <sz val="14"/>
        <color theme="1"/>
        <rFont val="Aptos Narrow"/>
        <family val="2"/>
        <scheme val="minor"/>
      </rPr>
      <t xml:space="preserve">
Payouts of the Benefactor's profits or assets that are shared with investors, owners, or other corporate affiliates of the Benefactor. Distributions include those financed via Dividend Recapitalization. 
</t>
    </r>
  </si>
  <si>
    <r>
      <rPr>
        <b/>
        <sz val="14"/>
        <color theme="1"/>
        <rFont val="Aptos Narrow"/>
        <family val="2"/>
        <scheme val="minor"/>
      </rPr>
      <t xml:space="preserve">Dividend Recapitalization
</t>
    </r>
    <r>
      <rPr>
        <sz val="14"/>
        <color theme="1"/>
        <rFont val="Aptos Narrow"/>
        <family val="2"/>
        <scheme val="minor"/>
      </rPr>
      <t xml:space="preserve">A process by which an entity takes on additional debt to pay dividend(s) to its shareholders or the shareholders of an Affiliated Entity.  </t>
    </r>
    <r>
      <rPr>
        <b/>
        <sz val="14"/>
        <color theme="1"/>
        <rFont val="Aptos Narrow"/>
        <family val="2"/>
        <scheme val="minor"/>
      </rPr>
      <t xml:space="preserve">
Financial Arrangement</t>
    </r>
    <r>
      <rPr>
        <sz val="14"/>
        <color theme="1"/>
        <rFont val="Aptos Narrow"/>
        <family val="2"/>
        <scheme val="minor"/>
      </rPr>
      <t xml:space="preserve">
A contract or agreement involving financial transactions.
</t>
    </r>
    <r>
      <rPr>
        <b/>
        <sz val="14"/>
        <color theme="1"/>
        <rFont val="Aptos Narrow"/>
        <family val="2"/>
        <scheme val="minor"/>
      </rPr>
      <t>Health Care Entity</t>
    </r>
    <r>
      <rPr>
        <sz val="14"/>
        <color theme="1"/>
        <rFont val="Aptos Narrow"/>
        <family val="2"/>
        <scheme val="minor"/>
      </rPr>
      <t xml:space="preserve">
A Hospital, Physician Organization, Parent Organization subject to the reporting requirements of 957 CMR 9.00.
</t>
    </r>
    <r>
      <rPr>
        <b/>
        <sz val="14"/>
        <color theme="1"/>
        <rFont val="Aptos Narrow"/>
        <family val="2"/>
        <scheme val="minor"/>
      </rPr>
      <t>Parent Organization</t>
    </r>
    <r>
      <rPr>
        <sz val="14"/>
        <color theme="1"/>
        <rFont val="Aptos Narrow"/>
        <family val="2"/>
        <scheme val="minor"/>
      </rPr>
      <t xml:space="preserve">
An entity that has a Controlling financial interest in one or more subsidiaries.</t>
    </r>
  </si>
  <si>
    <t xml:space="preserve">A process by which an entity takes on additional debt to pay dividend(s) to its shareholders or the shareholders of an Affiliated Entity.  </t>
  </si>
  <si>
    <t>On Tab 2, report additional details about any Financial Arrangements with any Affiliated Entities reported in Table 2 on Tab 1. Financial Arrangements with entities that do not qualify as Affiliated Entities (e.g. contractors, staffing agencies) need not be reported in this submission. 
In Tab 2, there are 5 tables identifying 5 different Financial Arrangement types. Each Financial Arrangement with an Affiliated Entity reported on Tab 1 will autofill into one or more of these five tables. For each row, please answer each of the questions in that table. Leave no fields blank unless specifically instructed to do so. For your convenience, all relevant terms have been defined in the Definitions Tab (0b) and the Quick Reference Box at the top of Tab 2.
A relationship may autofill into more than one table. Be sure to answer all questions in each and every table where a relationship appears.</t>
  </si>
  <si>
    <t>By default, this tab is hidden. Tab 3a will only appear if a filer indicates in the last table on Tab 3 that one or more of an HHS's Health Care Entities have Board of Directors members that are/were an employee, board member, or investor in any of the Healthcare Entity's Affiliated Entities. If a filer indicates on Tab 3 that the HHS has no Board member-Affiliated Entity relationships to report, Tab 3a will remain hidden and the filer may skip it entirely. 
If an HHS must report Board of Directors' members' relationships for any of its Health Care Entities on Tab 3a, this tab will appear and autopopulate with tables for each of the relevant Health Care Entities. In each table, complete one line for each board member that has a relationship to report. Indicate which Affiliated Entity the member has a relationship with and complete the subsequent fields. Filers need not complete lines for members with no relationships with any of the reported Affiliated Entities.</t>
  </si>
  <si>
    <r>
      <rPr>
        <b/>
        <sz val="14"/>
        <color theme="1"/>
        <rFont val="Aptos Narrow"/>
        <family val="2"/>
        <scheme val="minor"/>
      </rPr>
      <t>Affiliated Entity (AE)</t>
    </r>
    <r>
      <rPr>
        <sz val="14"/>
        <color theme="1"/>
        <rFont val="Aptos Narrow"/>
        <family val="2"/>
        <scheme val="minor"/>
      </rPr>
      <t xml:space="preserve">
A person or entity that is not a Healthcare Entity that owns, Controls, is Controlled by, or is under common Control with a Healthcare Entity; or that has a material financial relationship with a Healthcare Entity that affects the Healthcare Entity’s delivery of health care services. Affiliated Entities include but are not limited to Significant Equity Investors, Realty Entities, and Management Services Organizations. 
</t>
    </r>
    <r>
      <rPr>
        <b/>
        <sz val="14"/>
        <color theme="1"/>
        <rFont val="Aptos Narrow"/>
        <family val="2"/>
        <scheme val="minor"/>
      </rPr>
      <t>Distributions</t>
    </r>
    <r>
      <rPr>
        <sz val="14"/>
        <color theme="1"/>
        <rFont val="Aptos Narrow"/>
        <family val="2"/>
        <scheme val="minor"/>
      </rPr>
      <t xml:space="preserve">
Payouts of the Benefactor's profits or assets that are shared with investors, owners, or other corporate affiliates of the Benefactor. Distributions include those financed via Dividend Recapitalization. 
</t>
    </r>
    <r>
      <rPr>
        <b/>
        <sz val="14"/>
        <color theme="1"/>
        <rFont val="Aptos Narrow"/>
        <family val="2"/>
        <scheme val="minor"/>
      </rPr>
      <t xml:space="preserve">Dividend Recapitalization
</t>
    </r>
    <r>
      <rPr>
        <sz val="14"/>
        <color theme="1"/>
        <rFont val="Aptos Narrow"/>
        <family val="2"/>
        <scheme val="minor"/>
      </rPr>
      <t xml:space="preserve">A process by which an entity takes on additional debt to pay dividend(s) to its shareholders or the shareholders of an Affiliated Entity.  
</t>
    </r>
    <r>
      <rPr>
        <b/>
        <sz val="14"/>
        <color theme="1"/>
        <rFont val="Aptos Narrow"/>
        <family val="2"/>
        <scheme val="minor"/>
      </rPr>
      <t>Financial Arrangement (FA)</t>
    </r>
    <r>
      <rPr>
        <sz val="14"/>
        <color theme="1"/>
        <rFont val="Aptos Narrow"/>
        <family val="2"/>
        <scheme val="minor"/>
      </rPr>
      <t xml:space="preserve">
A contract or agreement involving financial transactions.
</t>
    </r>
  </si>
  <si>
    <t>Dividend Recapitalization</t>
  </si>
  <si>
    <t xml:space="preserve">Payouts of the Benefactor's profits or assets that are shared with investors, owners, or other corporate affiliates of the Benefactor. Distributions include those financed via Dividend Recapitalization. </t>
  </si>
  <si>
    <r>
      <rPr>
        <b/>
        <sz val="14"/>
        <color theme="1"/>
        <rFont val="Aptos Narrow"/>
        <family val="2"/>
        <scheme val="minor"/>
      </rPr>
      <t xml:space="preserve">Realty Entity (RE)
</t>
    </r>
    <r>
      <rPr>
        <sz val="14"/>
        <color theme="1"/>
        <rFont val="Aptos Narrow"/>
        <family val="2"/>
        <scheme val="minor"/>
      </rPr>
      <t xml:space="preserve">An entity, however organized, that receives rent or other compensation from a Healthcare Entity in exchange for the use of real property, including but not limited to a Healthcare REIT.
</t>
    </r>
    <r>
      <rPr>
        <b/>
        <sz val="14"/>
        <color theme="1"/>
        <rFont val="Aptos Narrow"/>
        <family val="2"/>
        <scheme val="minor"/>
      </rPr>
      <t xml:space="preserve">
Real Estate Investment Trust (REIT)
</t>
    </r>
    <r>
      <rPr>
        <sz val="14"/>
        <color theme="1"/>
        <rFont val="Aptos Narrow"/>
        <family val="2"/>
        <scheme val="minor"/>
      </rPr>
      <t xml:space="preserve">A real estate investment trust, as defined by 26 U.S.C. section 856, whose assets consist of real property held in connection with the use or operations of a provider or provider organization.
</t>
    </r>
    <r>
      <rPr>
        <b/>
        <sz val="14"/>
        <color theme="1"/>
        <rFont val="Aptos Narrow"/>
        <family val="2"/>
        <scheme val="minor"/>
      </rPr>
      <t xml:space="preserve">
Sale Leaseback
</t>
    </r>
    <r>
      <rPr>
        <sz val="14"/>
        <color theme="1"/>
        <rFont val="Aptos Narrow"/>
        <family val="2"/>
        <scheme val="minor"/>
      </rPr>
      <t xml:space="preserve">A financial transaction in which an entity sells an asset, such as property, and leases it back for the long term.
</t>
    </r>
    <r>
      <rPr>
        <b/>
        <sz val="14"/>
        <color theme="1"/>
        <rFont val="Aptos Narrow"/>
        <family val="2"/>
        <scheme val="minor"/>
      </rPr>
      <t>Significant Equity Investor (SEI)</t>
    </r>
    <r>
      <rPr>
        <sz val="14"/>
        <color theme="1"/>
        <rFont val="Aptos Narrow"/>
        <family val="2"/>
        <scheme val="minor"/>
      </rPr>
      <t xml:space="preserve">
Any Private Equity Firm (</t>
    </r>
    <r>
      <rPr>
        <b/>
        <sz val="14"/>
        <color theme="1"/>
        <rFont val="Aptos Narrow"/>
        <family val="2"/>
        <scheme val="minor"/>
      </rPr>
      <t>Type I</t>
    </r>
    <r>
      <rPr>
        <sz val="14"/>
        <color theme="1"/>
        <rFont val="Aptos Narrow"/>
        <family val="2"/>
        <scheme val="minor"/>
      </rPr>
      <t>) or an investor, group of investors or other entity (</t>
    </r>
    <r>
      <rPr>
        <b/>
        <sz val="14"/>
        <color theme="1"/>
        <rFont val="Aptos Narrow"/>
        <family val="2"/>
        <scheme val="minor"/>
      </rPr>
      <t>Type II</t>
    </r>
    <r>
      <rPr>
        <sz val="14"/>
        <color theme="1"/>
        <rFont val="Aptos Narrow"/>
        <family val="2"/>
        <scheme val="minor"/>
      </rPr>
      <t>) with a direct or indirect possession 
of equity in the capital, stock or profits totaling more than 10 per cent of a Healthcare Entity or Management Services Organization.</t>
    </r>
  </si>
  <si>
    <r>
      <rPr>
        <b/>
        <sz val="14"/>
        <color theme="1"/>
        <rFont val="Aptos Narrow"/>
        <family val="2"/>
        <scheme val="minor"/>
      </rPr>
      <t xml:space="preserve">Health Care Entity (HCE)
</t>
    </r>
    <r>
      <rPr>
        <sz val="14"/>
        <color theme="1"/>
        <rFont val="Aptos Narrow"/>
        <family val="2"/>
        <scheme val="minor"/>
      </rPr>
      <t>A Hospital, Physician Organization, Parent Organization subject to the reporting requirements of 957 CMR 9.00.</t>
    </r>
    <r>
      <rPr>
        <b/>
        <sz val="14"/>
        <color theme="1"/>
        <rFont val="Aptos Narrow"/>
        <family val="2"/>
        <scheme val="minor"/>
      </rPr>
      <t xml:space="preserve">
Management Services Organization (MSO)</t>
    </r>
    <r>
      <rPr>
        <sz val="14"/>
        <color theme="1"/>
        <rFont val="Aptos Narrow"/>
        <family val="2"/>
        <scheme val="minor"/>
      </rPr>
      <t xml:space="preserve">
An entity that provides management or administrative services to a Healthcare Entity for compensation.
</t>
    </r>
    <r>
      <rPr>
        <b/>
        <sz val="14"/>
        <color theme="1"/>
        <rFont val="Aptos Narrow"/>
        <family val="2"/>
        <scheme val="minor"/>
      </rPr>
      <t>Realty Entity</t>
    </r>
    <r>
      <rPr>
        <sz val="14"/>
        <color theme="1"/>
        <rFont val="Aptos Narrow"/>
        <family val="2"/>
        <scheme val="minor"/>
      </rPr>
      <t xml:space="preserve">
An entity, however organized, that receives rent or other compensation from a Healthcare Entity in exchange for the use of real property, including but not limited to a Healthcare REIT.
</t>
    </r>
    <r>
      <rPr>
        <b/>
        <sz val="14"/>
        <color theme="1"/>
        <rFont val="Aptos Narrow"/>
        <family val="2"/>
        <scheme val="minor"/>
      </rPr>
      <t>Significant Equity Investor (SEI)</t>
    </r>
    <r>
      <rPr>
        <sz val="14"/>
        <color theme="1"/>
        <rFont val="Aptos Narrow"/>
        <family val="2"/>
        <scheme val="minor"/>
      </rPr>
      <t xml:space="preserve">
(Type 1) Any Private Equity Firm; or (Type 2) an investor, group of investors or other entity with a direct or indirect 
possession of equity in the capital, stock or profits totaling more than 10 per cent of a Healthcare Entity or 
Management Services Organization.</t>
    </r>
  </si>
  <si>
    <t>CHIA</t>
  </si>
  <si>
    <t xml:space="preserve">The Center for Health Information and Analysis established under M.G.L. c. 12C. </t>
  </si>
  <si>
    <t>The possession, direct or indirect, of the power, partial or complete, to direct or cause the direction of the management, administrative functions, assets, or and policies of an entity, including a Parent Organization, whether through the ownership of voting securities or rights, the power to appoint, designate, or remove board members or directors, control, either directly or indirectly, by contract (except a commercial contract for goods or non-management services) or otherwise; but no person shall be deemed to possess such control solely by reason of being an officer or director of a health care entity. “Control” shall be deemed to exist if any person or entity directly or indirectly owns, has rights over, or holds the power to vote ten percent or more of the voting securities of a Health Care Entity.  This definition applies to all forms of the word, including “Controls,” “Controlling,” and “Controlled.’" </t>
  </si>
  <si>
    <t>957 CMR 9.00</t>
  </si>
  <si>
    <t>A contract or agreement involving credit, loans, debt, guarantees, profit-sharing, revenue-sharing, management fees, consulting fees, any real estate or sale-leaseback, cross-ownership, shared services, related-party transactions, or other financial transactions.</t>
  </si>
  <si>
    <t>Revenue Cycle Management</t>
  </si>
  <si>
    <t>Continuity agreements with a member of the provider's executive leadership</t>
  </si>
  <si>
    <t>Human Resources</t>
  </si>
  <si>
    <t>Network Development</t>
  </si>
  <si>
    <t>Do the loan agreement terms allow for Dividend Recapitalization?</t>
  </si>
  <si>
    <t>Control</t>
  </si>
  <si>
    <r>
      <rPr>
        <b/>
        <sz val="14"/>
        <color theme="1"/>
        <rFont val="Aptos Narrow"/>
        <family val="2"/>
        <scheme val="minor"/>
      </rPr>
      <t xml:space="preserve">Consolidated Entity
</t>
    </r>
    <r>
      <rPr>
        <sz val="14"/>
        <color theme="1"/>
        <rFont val="Aptos Narrow"/>
        <family val="2"/>
        <scheme val="minor"/>
      </rPr>
      <t>A group of entities that includes a Parent Organization and all its subsidiaries presented as those of a single economic entity.</t>
    </r>
    <r>
      <rPr>
        <b/>
        <sz val="14"/>
        <color theme="1"/>
        <rFont val="Aptos Narrow"/>
        <family val="2"/>
        <scheme val="minor"/>
      </rPr>
      <t xml:space="preserve">
Control</t>
    </r>
    <r>
      <rPr>
        <sz val="14"/>
        <color theme="1"/>
        <rFont val="Aptos Narrow"/>
        <family val="2"/>
        <scheme val="minor"/>
      </rPr>
      <t xml:space="preserve">
The possession, direct or indirect, of the power to direct or cause the direction of the management, administrative functions, and policies of an entity, including a Parent Organization, [...]; but no person shall be deemed to possess such control solely by reason of being an officer or director 
of a Health Care Entity. “Control” shall be deemed to exist if any person or entity directly or indirectly owns, has rights over, or holds with the power to vote ten percent or more of the voting securities of a Health Care Entity.
</t>
    </r>
    <r>
      <rPr>
        <b/>
        <sz val="14"/>
        <color theme="1"/>
        <rFont val="Aptos Narrow"/>
        <family val="2"/>
        <scheme val="minor"/>
      </rPr>
      <t>Management Service Organization (MSO)</t>
    </r>
    <r>
      <rPr>
        <sz val="14"/>
        <color theme="1"/>
        <rFont val="Aptos Narrow"/>
        <family val="2"/>
        <scheme val="minor"/>
      </rPr>
      <t xml:space="preserve">
An entity that provides management or administrative services to a Health Care Entity for compensation.
</t>
    </r>
    <r>
      <rPr>
        <b/>
        <sz val="14"/>
        <color theme="1"/>
        <rFont val="Aptos Narrow"/>
        <family val="2"/>
        <scheme val="minor"/>
      </rPr>
      <t xml:space="preserve">
Parent Organization
</t>
    </r>
    <r>
      <rPr>
        <sz val="14"/>
        <color theme="1"/>
        <rFont val="Aptos Narrow"/>
        <family val="2"/>
        <scheme val="minor"/>
      </rPr>
      <t>An entity that has a Controlling financial interest in one or more subsidiaries.</t>
    </r>
  </si>
  <si>
    <t>Debt/Loan (FA)</t>
  </si>
  <si>
    <t>A financial obligation taken on by one party (the borrower), that must be repaid to another (the lender).  </t>
  </si>
  <si>
    <t>Does MSO share common ownership or Control with the HCE?</t>
  </si>
  <si>
    <t>Does RE share common ownership or Control with the HCE?</t>
  </si>
  <si>
    <t>AAC Parent Company</t>
  </si>
  <si>
    <t>HHS_AAC</t>
  </si>
  <si>
    <t>HHS_Acadia</t>
  </si>
  <si>
    <t>HHS_AlitaCare</t>
  </si>
  <si>
    <t>HHS_Taravista</t>
  </si>
  <si>
    <t>HHS_HSL</t>
  </si>
  <si>
    <t>HHS_Monte</t>
  </si>
  <si>
    <t>HHS_Pam</t>
  </si>
  <si>
    <t>HHS_UniHS</t>
  </si>
  <si>
    <t>HHS_Vibra</t>
  </si>
  <si>
    <t>HHS_Whittier</t>
  </si>
  <si>
    <t>HHS_Encompass</t>
  </si>
  <si>
    <t>0a) Instructions &amp; HHS Info: F5:H9; 1) Identify Affiliated Entities: E10:F30, D36:D56, E36:L56, G62:L72</t>
  </si>
  <si>
    <t>Submission Date:</t>
  </si>
  <si>
    <t>Whittier Health System (Bradford)</t>
  </si>
  <si>
    <t>Whittier Health System (Westborough)</t>
  </si>
  <si>
    <t>Lifepoint Health</t>
  </si>
  <si>
    <t>Miravista Behavioral Health Center</t>
  </si>
  <si>
    <t>Valley Springs Behavioral Health Hospital</t>
  </si>
  <si>
    <t>Signature Healthcare Services</t>
  </si>
  <si>
    <t>Westborough Behavioral Healthcare Hospital</t>
  </si>
  <si>
    <t>Hospital for Behavioral Medicine</t>
  </si>
  <si>
    <t>Merrimack Health</t>
  </si>
  <si>
    <t>Please insert a picture of the organizational chart of the system here if your organization is not required to submit to the Registration of Provider Organizations (RPO) Program. If your system reports their organization chart to RPO, please leave blank.</t>
  </si>
  <si>
    <t>HHS_LifePt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</si>
</sst>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quot;$&quot;* #,##0.00_);_(&quot;$&quot;* \(#,##0.00\);_(&quot;$&quot;* &quot;-&quot;??_);_(@_)"/>
    <numFmt numFmtId="164" formatCode="_(&quot;$&quot;* #,##0_);_(&quot;$&quot;* \(#,##0\);_(&quot;$&quot;* &quot;-&quot;??_);_(@_)"/>
    <numFmt numFmtId="165" formatCode="&quot;$&quot;#,##0.00"/>
    <numFmt numFmtId="166" formatCode="&quot;$&quot;#,##0"/>
    <numFmt numFmtId="167" formatCode="0.000%"/>
    <numFmt numFmtId="168" formatCode="0.0000"/>
    <numFmt numFmtId="169" formatCode="0.000000"/>
  </numFmts>
  <fonts count="99" x14ac:knownFonts="1">
    <font>
      <sz val="11"/>
      <color theme="1"/>
      <name val="Aptos Narrow"/>
      <family val="2"/>
      <scheme val="minor"/>
    </font>
    <font>
      <b/>
      <sz val="11"/>
      <color theme="1"/>
      <name val="Aptos Narrow"/>
      <family val="2"/>
      <scheme val="minor"/>
    </font>
    <font>
      <b/>
      <sz val="14"/>
      <color theme="1"/>
      <name val="Aptos Narrow"/>
      <family val="2"/>
      <scheme val="minor"/>
    </font>
    <font>
      <b/>
      <i/>
      <sz val="11"/>
      <color theme="1"/>
      <name val="Aptos Narrow"/>
      <family val="2"/>
      <scheme val="minor"/>
    </font>
    <font>
      <b/>
      <i/>
      <sz val="12"/>
      <color theme="1"/>
      <name val="Aptos Narrow"/>
      <family val="2"/>
      <scheme val="minor"/>
    </font>
    <font>
      <sz val="12"/>
      <color theme="1"/>
      <name val="Aptos Narrow"/>
      <family val="2"/>
      <scheme val="minor"/>
    </font>
    <font>
      <b/>
      <sz val="12"/>
      <color theme="1"/>
      <name val="Aptos Narrow"/>
      <family val="2"/>
      <scheme val="minor"/>
    </font>
    <font>
      <i/>
      <sz val="12"/>
      <color theme="1"/>
      <name val="Aptos Narrow"/>
      <family val="2"/>
      <scheme val="minor"/>
    </font>
    <font>
      <b/>
      <sz val="14"/>
      <color theme="0"/>
      <name val="Aptos Display"/>
      <family val="2"/>
      <scheme val="major"/>
    </font>
    <font>
      <sz val="8"/>
      <name val="Aptos Narrow"/>
      <family val="2"/>
      <scheme val="minor"/>
    </font>
    <font>
      <sz val="14"/>
      <color theme="1"/>
      <name val="Aptos Narrow"/>
      <family val="2"/>
      <scheme val="minor"/>
    </font>
    <font>
      <u/>
      <sz val="11"/>
      <color theme="10"/>
      <name val="Aptos Narrow"/>
      <family val="2"/>
      <scheme val="minor"/>
    </font>
    <font>
      <sz val="14"/>
      <color theme="1"/>
      <name val="Aptos Display"/>
      <family val="2"/>
      <scheme val="major"/>
    </font>
    <font>
      <b/>
      <sz val="16"/>
      <color theme="0"/>
      <name val="Aptos Narrow"/>
      <family val="2"/>
      <scheme val="minor"/>
    </font>
    <font>
      <sz val="11"/>
      <color theme="1"/>
      <name val="Aptos Narrow"/>
      <family val="2"/>
      <scheme val="minor"/>
    </font>
    <font>
      <b/>
      <sz val="14"/>
      <color theme="0"/>
      <name val="Aptos Narrow"/>
      <family val="2"/>
      <scheme val="minor"/>
    </font>
    <font>
      <b/>
      <sz val="12"/>
      <color theme="0"/>
      <name val="Aptos Narrow"/>
      <family val="2"/>
      <scheme val="minor"/>
    </font>
    <font>
      <b/>
      <i/>
      <sz val="18"/>
      <color theme="0"/>
      <name val="Aptos Narrow"/>
      <family val="2"/>
      <scheme val="minor"/>
    </font>
    <font>
      <i/>
      <sz val="18"/>
      <color theme="1"/>
      <name val="Aptos Narrow"/>
      <family val="2"/>
      <scheme val="minor"/>
    </font>
    <font>
      <i/>
      <sz val="10"/>
      <color theme="1"/>
      <name val="Aptos Narrow"/>
      <family val="2"/>
      <scheme val="minor"/>
    </font>
    <font>
      <b/>
      <i/>
      <sz val="24"/>
      <color theme="1"/>
      <name val="Aptos Narrow"/>
      <family val="2"/>
      <scheme val="minor"/>
    </font>
    <font>
      <b/>
      <sz val="11"/>
      <name val="Aptos Narrow"/>
      <family val="2"/>
      <scheme val="minor"/>
    </font>
    <font>
      <sz val="11"/>
      <name val="Aptos Narrow"/>
      <family val="2"/>
      <scheme val="minor"/>
    </font>
    <font>
      <b/>
      <sz val="16"/>
      <color theme="1"/>
      <name val="Aptos Narrow"/>
      <family val="2"/>
      <scheme val="minor"/>
    </font>
    <font>
      <sz val="26"/>
      <color theme="1"/>
      <name val="Aptos Narrow"/>
      <family val="2"/>
      <scheme val="minor"/>
    </font>
    <font>
      <sz val="11"/>
      <color theme="0"/>
      <name val="Aptos Narrow"/>
      <family val="2"/>
      <scheme val="minor"/>
    </font>
    <font>
      <b/>
      <sz val="18"/>
      <name val="Aptos Narrow"/>
      <family val="2"/>
      <scheme val="minor"/>
    </font>
    <font>
      <sz val="11"/>
      <color theme="1"/>
      <name val="Calibri"/>
      <family val="2"/>
    </font>
    <font>
      <b/>
      <sz val="16"/>
      <color theme="0"/>
      <name val="Calibri"/>
      <family val="2"/>
    </font>
    <font>
      <b/>
      <sz val="14"/>
      <color theme="1"/>
      <name val="Calibri"/>
      <family val="2"/>
    </font>
    <font>
      <sz val="14"/>
      <color theme="1"/>
      <name val="Calibri"/>
      <family val="2"/>
    </font>
    <font>
      <b/>
      <sz val="16"/>
      <color theme="1"/>
      <name val="Calibri"/>
      <family val="2"/>
    </font>
    <font>
      <sz val="26"/>
      <color theme="1"/>
      <name val="Calibri"/>
      <family val="2"/>
    </font>
    <font>
      <b/>
      <sz val="14"/>
      <color theme="0"/>
      <name val="Calibri"/>
      <family val="2"/>
    </font>
    <font>
      <b/>
      <i/>
      <sz val="18"/>
      <color theme="1"/>
      <name val="Aptos Narrow"/>
      <family val="2"/>
      <scheme val="minor"/>
    </font>
    <font>
      <b/>
      <sz val="11"/>
      <color theme="0"/>
      <name val="Aptos Narrow"/>
      <family val="2"/>
      <scheme val="minor"/>
    </font>
    <font>
      <sz val="9"/>
      <color theme="1"/>
      <name val="Calibri"/>
      <family val="2"/>
    </font>
    <font>
      <sz val="36"/>
      <color theme="1"/>
      <name val="Calibri"/>
      <family val="2"/>
    </font>
    <font>
      <sz val="11"/>
      <color theme="0"/>
      <name val="Calibri"/>
      <family val="2"/>
    </font>
    <font>
      <sz val="14"/>
      <color rgb="FF000000"/>
      <name val="Aptos Narrow"/>
      <family val="2"/>
    </font>
    <font>
      <sz val="14"/>
      <name val="Calibri"/>
      <family val="2"/>
    </font>
    <font>
      <b/>
      <sz val="16"/>
      <name val="Calibri"/>
      <family val="2"/>
    </font>
    <font>
      <sz val="11"/>
      <name val="Calibri"/>
      <family val="2"/>
    </font>
    <font>
      <sz val="36"/>
      <name val="Calibri"/>
      <family val="2"/>
    </font>
    <font>
      <sz val="14"/>
      <color theme="0"/>
      <name val="Aptos Narrow"/>
      <family val="2"/>
      <scheme val="minor"/>
    </font>
    <font>
      <sz val="36"/>
      <color theme="1"/>
      <name val="Aptos Narrow"/>
      <family val="2"/>
      <scheme val="minor"/>
    </font>
    <font>
      <sz val="14"/>
      <name val="Aptos Narrow"/>
      <family val="2"/>
      <scheme val="minor"/>
    </font>
    <font>
      <sz val="11"/>
      <color rgb="FFFF0000"/>
      <name val="Aptos Narrow"/>
      <family val="2"/>
      <scheme val="minor"/>
    </font>
    <font>
      <sz val="14"/>
      <color rgb="FF000000"/>
      <name val="Aptos Narrow"/>
      <family val="2"/>
      <scheme val="minor"/>
    </font>
    <font>
      <b/>
      <sz val="16"/>
      <name val="Aptos Narrow"/>
      <family val="2"/>
      <scheme val="minor"/>
    </font>
    <font>
      <u/>
      <sz val="14"/>
      <color theme="10"/>
      <name val="Aptos Narrow"/>
      <family val="2"/>
      <scheme val="minor"/>
    </font>
    <font>
      <b/>
      <sz val="16"/>
      <color theme="0"/>
      <name val="Aptos Display"/>
      <family val="2"/>
      <scheme val="major"/>
    </font>
    <font>
      <b/>
      <sz val="18"/>
      <color theme="0"/>
      <name val="Aptos Display"/>
      <family val="2"/>
      <scheme val="major"/>
    </font>
    <font>
      <b/>
      <sz val="14"/>
      <color theme="1"/>
      <name val="Aptos Display"/>
      <family val="2"/>
      <scheme val="major"/>
    </font>
    <font>
      <sz val="14"/>
      <color rgb="FF000000"/>
      <name val="Aptos Display"/>
      <family val="2"/>
    </font>
    <font>
      <b/>
      <sz val="18"/>
      <color theme="0"/>
      <name val="Aptos Narrow"/>
      <family val="2"/>
      <scheme val="minor"/>
    </font>
    <font>
      <sz val="14"/>
      <color theme="0"/>
      <name val="Calibri"/>
      <family val="2"/>
    </font>
    <font>
      <b/>
      <i/>
      <sz val="18"/>
      <name val="Aptos Narrow"/>
      <family val="2"/>
      <scheme val="minor"/>
    </font>
    <font>
      <i/>
      <sz val="14"/>
      <name val="Aptos Narrow"/>
      <family val="2"/>
      <scheme val="minor"/>
    </font>
    <font>
      <sz val="24"/>
      <name val="Aptos Narrow"/>
      <family val="2"/>
      <scheme val="minor"/>
    </font>
    <font>
      <sz val="14"/>
      <name val="Aptos Narrow"/>
      <family val="2"/>
    </font>
    <font>
      <sz val="11"/>
      <color rgb="FF000000"/>
      <name val="Aptos Narrow"/>
      <family val="2"/>
      <scheme val="minor"/>
    </font>
    <font>
      <b/>
      <i/>
      <sz val="18"/>
      <color theme="0"/>
      <name val="Calibri"/>
      <family val="2"/>
    </font>
    <font>
      <b/>
      <i/>
      <sz val="14"/>
      <color theme="0"/>
      <name val="Aptos Narrow"/>
      <family val="2"/>
      <scheme val="minor"/>
    </font>
    <font>
      <b/>
      <i/>
      <sz val="12"/>
      <color theme="0"/>
      <name val="Aptos Narrow"/>
      <family val="2"/>
      <scheme val="minor"/>
    </font>
    <font>
      <b/>
      <i/>
      <sz val="12"/>
      <color rgb="FFFFC000"/>
      <name val="Aptos Narrow"/>
      <family val="2"/>
      <scheme val="minor"/>
    </font>
    <font>
      <sz val="14"/>
      <color theme="2" tint="-0.249977111117893"/>
      <name val="Aptos Narrow"/>
      <family val="2"/>
      <scheme val="minor"/>
    </font>
    <font>
      <sz val="11"/>
      <color theme="2" tint="-0.249977111117893"/>
      <name val="Aptos Narrow"/>
      <family val="2"/>
      <scheme val="minor"/>
    </font>
    <font>
      <i/>
      <sz val="18"/>
      <color theme="2" tint="-0.249977111117893"/>
      <name val="Aptos Narrow"/>
      <family val="2"/>
      <scheme val="minor"/>
    </font>
    <font>
      <sz val="9"/>
      <color theme="2" tint="-0.249977111117893"/>
      <name val="Calibri"/>
      <family val="2"/>
    </font>
    <font>
      <sz val="11"/>
      <color theme="2" tint="-0.249977111117893"/>
      <name val="Calibri"/>
      <family val="2"/>
    </font>
    <font>
      <b/>
      <i/>
      <sz val="12"/>
      <name val="Aptos Narrow"/>
      <family val="2"/>
      <scheme val="minor"/>
    </font>
    <font>
      <i/>
      <sz val="11"/>
      <color theme="1"/>
      <name val="Aptos Narrow"/>
      <family val="2"/>
      <scheme val="minor"/>
    </font>
    <font>
      <u/>
      <sz val="11"/>
      <name val="Aptos Narrow"/>
      <family val="2"/>
      <scheme val="minor"/>
    </font>
    <font>
      <sz val="10"/>
      <color theme="1"/>
      <name val="Aptos Narrow"/>
      <family val="2"/>
      <scheme val="minor"/>
    </font>
    <font>
      <b/>
      <sz val="11"/>
      <color rgb="FFFFC000"/>
      <name val="Calibri"/>
      <family val="2"/>
    </font>
    <font>
      <sz val="11"/>
      <color theme="5"/>
      <name val="Aptos Narrow"/>
      <family val="2"/>
      <scheme val="minor"/>
    </font>
    <font>
      <sz val="14"/>
      <color theme="5"/>
      <name val="Aptos Narrow"/>
      <family val="2"/>
      <scheme val="minor"/>
    </font>
    <font>
      <b/>
      <sz val="18"/>
      <color theme="5"/>
      <name val="Aptos Narrow"/>
      <family val="2"/>
      <scheme val="minor"/>
    </font>
    <font>
      <sz val="10"/>
      <color theme="2" tint="-9.9978637043366805E-2"/>
      <name val="Aptos Narrow"/>
      <family val="2"/>
      <scheme val="minor"/>
    </font>
    <font>
      <sz val="11"/>
      <color theme="2" tint="-9.9978637043366805E-2"/>
      <name val="Aptos Narrow"/>
      <family val="2"/>
      <scheme val="minor"/>
    </font>
    <font>
      <sz val="14"/>
      <color theme="2" tint="-9.9978637043366805E-2"/>
      <name val="Aptos Narrow"/>
      <family val="2"/>
      <scheme val="minor"/>
    </font>
    <font>
      <sz val="9"/>
      <color theme="2" tint="-0.249977111117893"/>
      <name val="Aptos Narrow"/>
      <family val="2"/>
      <scheme val="minor"/>
    </font>
    <font>
      <sz val="10"/>
      <color rgb="FFFFC000"/>
      <name val="Calibri"/>
      <family val="2"/>
    </font>
    <font>
      <sz val="48"/>
      <name val="Calibri"/>
      <family val="2"/>
    </font>
    <font>
      <sz val="11"/>
      <color theme="6"/>
      <name val="Aptos Narrow"/>
      <family val="2"/>
      <scheme val="minor"/>
    </font>
    <font>
      <sz val="10"/>
      <color rgb="FFFF0000"/>
      <name val="Aptos Narrow"/>
      <family val="2"/>
      <scheme val="minor"/>
    </font>
    <font>
      <sz val="10"/>
      <name val="Aptos Narrow"/>
      <family val="2"/>
      <scheme val="minor"/>
    </font>
    <font>
      <b/>
      <sz val="16"/>
      <color rgb="FF000000"/>
      <name val="Aptos Narrow"/>
      <family val="2"/>
    </font>
    <font>
      <sz val="16"/>
      <color rgb="FF000000"/>
      <name val="Aptos Narrow"/>
      <family val="2"/>
    </font>
    <font>
      <b/>
      <sz val="36"/>
      <color rgb="FFFF6600"/>
      <name val="Aptos Narrow"/>
      <family val="2"/>
    </font>
    <font>
      <b/>
      <sz val="14"/>
      <color rgb="FF000000"/>
      <name val="Aptos Narrow"/>
      <family val="2"/>
    </font>
    <font>
      <b/>
      <sz val="10"/>
      <color theme="1"/>
      <name val="Aptos Narrow"/>
      <family val="2"/>
      <scheme val="minor"/>
    </font>
    <font>
      <b/>
      <i/>
      <sz val="8"/>
      <color theme="1"/>
      <name val="Aptos Narrow"/>
      <family val="2"/>
      <scheme val="minor"/>
    </font>
    <font>
      <b/>
      <i/>
      <sz val="10"/>
      <color theme="1"/>
      <name val="Aptos Narrow"/>
      <family val="2"/>
      <scheme val="minor"/>
    </font>
    <font>
      <i/>
      <sz val="8"/>
      <color theme="1"/>
      <name val="Aptos Narrow"/>
      <family val="2"/>
      <scheme val="minor"/>
    </font>
    <font>
      <i/>
      <sz val="14"/>
      <color theme="1"/>
      <name val="Aptos Narrow"/>
      <family val="2"/>
      <scheme val="minor"/>
    </font>
    <font>
      <u/>
      <sz val="12"/>
      <color theme="10"/>
      <name val="Aptos Narrow"/>
      <family val="2"/>
      <scheme val="minor"/>
    </font>
    <font>
      <sz val="12"/>
      <name val="Aptos Narrow"/>
      <family val="2"/>
      <scheme val="minor"/>
    </font>
  </fonts>
  <fills count="31">
    <fill>
      <patternFill patternType="none"/>
    </fill>
    <fill>
      <patternFill patternType="gray125"/>
    </fill>
    <fill>
      <patternFill patternType="solid">
        <fgColor theme="2" tint="-9.9978637043366805E-2"/>
        <bgColor indexed="64"/>
      </patternFill>
    </fill>
    <fill>
      <patternFill patternType="solid">
        <fgColor theme="0" tint="-4.9989318521683403E-2"/>
        <bgColor indexed="64"/>
      </patternFill>
    </fill>
    <fill>
      <patternFill patternType="solid">
        <fgColor theme="0"/>
        <bgColor indexed="64"/>
      </patternFill>
    </fill>
    <fill>
      <patternFill patternType="solid">
        <fgColor rgb="FFCBDEE5"/>
        <bgColor indexed="64"/>
      </patternFill>
    </fill>
    <fill>
      <patternFill patternType="solid">
        <fgColor rgb="FF0F5E87"/>
        <bgColor indexed="64"/>
      </patternFill>
    </fill>
    <fill>
      <patternFill patternType="solid">
        <fgColor theme="0"/>
        <bgColor theme="4" tint="0.79998168889431442"/>
      </patternFill>
    </fill>
    <fill>
      <patternFill patternType="solid">
        <fgColor rgb="FFFF9933"/>
        <bgColor indexed="64"/>
      </patternFill>
    </fill>
    <fill>
      <patternFill patternType="solid">
        <fgColor rgb="FFFFFFFF"/>
        <bgColor rgb="FF000000"/>
      </patternFill>
    </fill>
    <fill>
      <patternFill patternType="solid">
        <fgColor theme="0"/>
        <bgColor rgb="FFF9F9F9"/>
      </patternFill>
    </fill>
    <fill>
      <patternFill patternType="solid">
        <fgColor theme="0"/>
        <bgColor rgb="FFFFFFFF"/>
      </patternFill>
    </fill>
    <fill>
      <patternFill patternType="solid">
        <fgColor theme="2" tint="-0.499984740745262"/>
        <bgColor indexed="64"/>
      </patternFill>
    </fill>
    <fill>
      <patternFill patternType="solid">
        <fgColor theme="4" tint="0.59999389629810485"/>
        <bgColor indexed="64"/>
      </patternFill>
    </fill>
    <fill>
      <patternFill patternType="solid">
        <fgColor rgb="FF8EC7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1" tint="0.249977111117893"/>
        <bgColor indexed="64"/>
      </patternFill>
    </fill>
    <fill>
      <patternFill patternType="solid">
        <fgColor theme="2" tint="-0.249977111117893"/>
        <bgColor indexed="64"/>
      </patternFill>
    </fill>
    <fill>
      <patternFill patternType="solid">
        <fgColor theme="2" tint="-0.749992370372631"/>
        <bgColor indexed="64"/>
      </patternFill>
    </fill>
    <fill>
      <patternFill patternType="solid">
        <fgColor theme="2"/>
        <bgColor indexed="64"/>
      </patternFill>
    </fill>
    <fill>
      <patternFill patternType="solid">
        <fgColor theme="2"/>
        <bgColor rgb="FF000000"/>
      </patternFill>
    </fill>
    <fill>
      <patternFill patternType="solid">
        <fgColor theme="0"/>
        <bgColor rgb="FF000000"/>
      </patternFill>
    </fill>
    <fill>
      <patternFill patternType="solid">
        <fgColor rgb="FF82CAEC"/>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rgb="FF92D050"/>
        <bgColor indexed="64"/>
      </patternFill>
    </fill>
    <fill>
      <patternFill patternType="solid">
        <fgColor rgb="FFFFC000"/>
        <bgColor indexed="64"/>
      </patternFill>
    </fill>
  </fills>
  <borders count="150">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rgb="FFCBDEE5"/>
      </top>
      <bottom style="thick">
        <color rgb="FFCBDEE5"/>
      </bottom>
      <diagonal/>
    </border>
    <border>
      <left/>
      <right/>
      <top style="thick">
        <color rgb="FFCBDEE5"/>
      </top>
      <bottom style="thick">
        <color rgb="FFCBDEE5"/>
      </bottom>
      <diagonal/>
    </border>
    <border>
      <left/>
      <right/>
      <top style="thick">
        <color rgb="FFCBDEE5"/>
      </top>
      <bottom style="medium">
        <color rgb="FFCBDEE5"/>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style="thin">
        <color theme="0"/>
      </bottom>
      <diagonal/>
    </border>
    <border>
      <left/>
      <right style="thin">
        <color theme="0"/>
      </right>
      <top/>
      <bottom style="thin">
        <color theme="0"/>
      </bottom>
      <diagonal/>
    </border>
    <border>
      <left/>
      <right style="thin">
        <color theme="0"/>
      </right>
      <top style="thin">
        <color theme="0"/>
      </top>
      <bottom/>
      <diagonal/>
    </border>
    <border>
      <left style="medium">
        <color indexed="64"/>
      </left>
      <right style="thin">
        <color theme="0"/>
      </right>
      <top style="thin">
        <color theme="0"/>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style="thin">
        <color theme="0"/>
      </top>
      <bottom/>
      <diagonal/>
    </border>
    <border>
      <left style="medium">
        <color indexed="64"/>
      </left>
      <right/>
      <top style="medium">
        <color indexed="64"/>
      </top>
      <bottom style="medium">
        <color indexed="64"/>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medium">
        <color theme="1"/>
      </left>
      <right/>
      <top/>
      <bottom/>
      <diagonal/>
    </border>
    <border>
      <left/>
      <right style="medium">
        <color theme="1"/>
      </right>
      <top/>
      <bottom/>
      <diagonal/>
    </border>
    <border>
      <left/>
      <right/>
      <top style="medium">
        <color theme="1"/>
      </top>
      <bottom style="medium">
        <color theme="1"/>
      </bottom>
      <diagonal/>
    </border>
    <border>
      <left/>
      <right/>
      <top/>
      <bottom style="thin">
        <color theme="0"/>
      </bottom>
      <diagonal/>
    </border>
    <border>
      <left/>
      <right/>
      <top style="thin">
        <color theme="0"/>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indexed="64"/>
      </left>
      <right style="medium">
        <color indexed="64"/>
      </right>
      <top style="medium">
        <color indexed="64"/>
      </top>
      <bottom style="medium">
        <color indexed="64"/>
      </bottom>
      <diagonal/>
    </border>
    <border>
      <left style="medium">
        <color theme="0"/>
      </left>
      <right style="thin">
        <color theme="0"/>
      </right>
      <top style="thin">
        <color theme="0"/>
      </top>
      <bottom style="medium">
        <color theme="0"/>
      </bottom>
      <diagonal/>
    </border>
    <border>
      <left style="thin">
        <color theme="0"/>
      </left>
      <right style="thin">
        <color indexed="64"/>
      </right>
      <top style="thin">
        <color theme="0"/>
      </top>
      <bottom style="thin">
        <color theme="0"/>
      </bottom>
      <diagonal/>
    </border>
    <border>
      <left style="medium">
        <color indexed="64"/>
      </left>
      <right/>
      <top style="medium">
        <color indexed="64"/>
      </top>
      <bottom style="medium">
        <color theme="1"/>
      </bottom>
      <diagonal/>
    </border>
    <border>
      <left/>
      <right/>
      <top style="medium">
        <color indexed="64"/>
      </top>
      <bottom style="medium">
        <color theme="1"/>
      </bottom>
      <diagonal/>
    </border>
    <border>
      <left/>
      <right style="medium">
        <color indexed="64"/>
      </right>
      <top style="medium">
        <color indexed="64"/>
      </top>
      <bottom style="medium">
        <color theme="1"/>
      </bottom>
      <diagonal/>
    </border>
    <border>
      <left style="thin">
        <color indexed="64"/>
      </left>
      <right style="thin">
        <color indexed="64"/>
      </right>
      <top style="thin">
        <color indexed="64"/>
      </top>
      <bottom style="thin">
        <color indexed="64"/>
      </bottom>
      <diagonal/>
    </border>
    <border>
      <left style="medium">
        <color theme="0"/>
      </left>
      <right/>
      <top style="medium">
        <color indexed="64"/>
      </top>
      <bottom style="medium">
        <color indexed="64"/>
      </bottom>
      <diagonal/>
    </border>
    <border>
      <left/>
      <right style="thin">
        <color theme="0"/>
      </right>
      <top/>
      <bottom/>
      <diagonal/>
    </border>
    <border>
      <left/>
      <right/>
      <top/>
      <bottom style="thin">
        <color indexed="64"/>
      </bottom>
      <diagonal/>
    </border>
    <border>
      <left/>
      <right/>
      <top style="medium">
        <color theme="0"/>
      </top>
      <bottom style="thin">
        <color theme="0"/>
      </bottom>
      <diagonal/>
    </border>
    <border>
      <left/>
      <right/>
      <top style="thin">
        <color theme="0"/>
      </top>
      <bottom style="medium">
        <color theme="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theme="0"/>
      </right>
      <top/>
      <bottom style="medium">
        <color indexed="64"/>
      </bottom>
      <diagonal/>
    </border>
    <border>
      <left style="thin">
        <color theme="0"/>
      </left>
      <right/>
      <top/>
      <bottom style="medium">
        <color indexed="64"/>
      </bottom>
      <diagonal/>
    </border>
    <border>
      <left style="thin">
        <color theme="0"/>
      </left>
      <right style="thin">
        <color theme="0"/>
      </right>
      <top/>
      <bottom/>
      <diagonal/>
    </border>
    <border>
      <left/>
      <right style="medium">
        <color indexed="64"/>
      </right>
      <top/>
      <bottom style="thin">
        <color theme="0"/>
      </bottom>
      <diagonal/>
    </border>
    <border>
      <left/>
      <right style="medium">
        <color indexed="64"/>
      </right>
      <top style="thin">
        <color theme="0"/>
      </top>
      <bottom style="thin">
        <color theme="0"/>
      </bottom>
      <diagonal/>
    </border>
    <border>
      <left/>
      <right style="medium">
        <color indexed="64"/>
      </right>
      <top style="thin">
        <color theme="0"/>
      </top>
      <bottom style="medium">
        <color indexed="64"/>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style="thin">
        <color theme="0" tint="-4.9989318521683403E-2"/>
      </right>
      <top/>
      <bottom style="thin">
        <color theme="0" tint="-4.9989318521683403E-2"/>
      </bottom>
      <diagonal/>
    </border>
    <border>
      <left style="medium">
        <color rgb="FF3F82A7"/>
      </left>
      <right/>
      <top/>
      <bottom/>
      <diagonal/>
    </border>
    <border>
      <left/>
      <right style="medium">
        <color rgb="FF3F82A7"/>
      </right>
      <top/>
      <bottom/>
      <diagonal/>
    </border>
    <border>
      <left/>
      <right/>
      <top/>
      <bottom style="thin">
        <color rgb="FF000000"/>
      </bottom>
      <diagonal/>
    </border>
    <border>
      <left style="thin">
        <color theme="0" tint="-4.9989318521683403E-2"/>
      </left>
      <right style="thin">
        <color theme="0" tint="-4.9989318521683403E-2"/>
      </right>
      <top style="thin">
        <color theme="0" tint="-4.9989318521683403E-2"/>
      </top>
      <bottom/>
      <diagonal/>
    </border>
    <border>
      <left style="thin">
        <color rgb="FF3F82A7"/>
      </left>
      <right/>
      <top style="medium">
        <color theme="1"/>
      </top>
      <bottom/>
      <diagonal/>
    </border>
    <border>
      <left style="thin">
        <color rgb="FF3F82A7"/>
      </left>
      <right/>
      <top/>
      <bottom style="medium">
        <color theme="1"/>
      </bottom>
      <diagonal/>
    </border>
    <border>
      <left style="thin">
        <color theme="0"/>
      </left>
      <right/>
      <top style="thick">
        <color rgb="FFCBDEE5"/>
      </top>
      <bottom style="thick">
        <color rgb="FFCBDEE5"/>
      </bottom>
      <diagonal/>
    </border>
    <border>
      <left/>
      <right style="thin">
        <color theme="0"/>
      </right>
      <top style="thick">
        <color rgb="FFCBDEE5"/>
      </top>
      <bottom style="thick">
        <color rgb="FFCBDEE5"/>
      </bottom>
      <diagonal/>
    </border>
    <border>
      <left style="thin">
        <color theme="0"/>
      </left>
      <right style="thin">
        <color theme="0"/>
      </right>
      <top style="medium">
        <color indexed="64"/>
      </top>
      <bottom style="thin">
        <color theme="0"/>
      </bottom>
      <diagonal/>
    </border>
    <border>
      <left style="thin">
        <color rgb="FFFFFFFF"/>
      </left>
      <right style="thin">
        <color rgb="FFFFFFFF"/>
      </right>
      <top style="thin">
        <color rgb="FFFFFFFF"/>
      </top>
      <bottom style="thin">
        <color rgb="FFFFFFFF"/>
      </bottom>
      <diagonal/>
    </border>
    <border>
      <left/>
      <right style="medium">
        <color indexed="64"/>
      </right>
      <top/>
      <bottom style="thin">
        <color indexed="64"/>
      </bottom>
      <diagonal/>
    </border>
    <border>
      <left style="medium">
        <color rgb="FF3F82A7"/>
      </left>
      <right/>
      <top style="medium">
        <color theme="1"/>
      </top>
      <bottom/>
      <diagonal/>
    </border>
    <border>
      <left style="medium">
        <color rgb="FF3F82A7"/>
      </left>
      <right/>
      <top/>
      <bottom style="thin">
        <color indexed="64"/>
      </bottom>
      <diagonal/>
    </border>
    <border>
      <left/>
      <right style="thin">
        <color rgb="FF61A0C3"/>
      </right>
      <top style="medium">
        <color indexed="64"/>
      </top>
      <bottom/>
      <diagonal/>
    </border>
    <border>
      <left/>
      <right style="thin">
        <color rgb="FF61A0C3"/>
      </right>
      <top/>
      <bottom/>
      <diagonal/>
    </border>
    <border>
      <left style="thin">
        <color rgb="FF61A0C3"/>
      </left>
      <right/>
      <top style="medium">
        <color indexed="64"/>
      </top>
      <bottom/>
      <diagonal/>
    </border>
    <border>
      <left style="thin">
        <color rgb="FF61A0C3"/>
      </left>
      <right/>
      <top/>
      <bottom/>
      <diagonal/>
    </border>
    <border>
      <left style="thin">
        <color rgb="FF3F82A7"/>
      </left>
      <right/>
      <top/>
      <bottom/>
      <diagonal/>
    </border>
    <border>
      <left style="thin">
        <color theme="0" tint="-4.9989318521683403E-2"/>
      </left>
      <right style="thin">
        <color theme="0" tint="-4.9989318521683403E-2"/>
      </right>
      <top style="thin">
        <color indexed="64"/>
      </top>
      <bottom style="thin">
        <color theme="0" tint="-4.9989318521683403E-2"/>
      </bottom>
      <diagonal/>
    </border>
    <border>
      <left style="thin">
        <color theme="0"/>
      </left>
      <right/>
      <top/>
      <bottom/>
      <diagonal/>
    </border>
    <border>
      <left style="medium">
        <color indexed="64"/>
      </left>
      <right style="thin">
        <color theme="0" tint="-4.9989318521683403E-2"/>
      </right>
      <top style="thin">
        <color indexed="64"/>
      </top>
      <bottom style="thin">
        <color theme="0" tint="-4.9989318521683403E-2"/>
      </bottom>
      <diagonal/>
    </border>
    <border>
      <left style="medium">
        <color indexed="64"/>
      </left>
      <right style="thin">
        <color theme="0" tint="-4.9989318521683403E-2"/>
      </right>
      <top style="thin">
        <color theme="0" tint="-4.9989318521683403E-2"/>
      </top>
      <bottom style="thin">
        <color theme="0" tint="-4.9989318521683403E-2"/>
      </bottom>
      <diagonal/>
    </border>
    <border>
      <left style="thin">
        <color theme="0"/>
      </left>
      <right style="medium">
        <color indexed="64"/>
      </right>
      <top style="thin">
        <color theme="0"/>
      </top>
      <bottom/>
      <diagonal/>
    </border>
    <border>
      <left style="thin">
        <color theme="0" tint="-4.9989318521683403E-2"/>
      </left>
      <right style="medium">
        <color indexed="64"/>
      </right>
      <top style="thin">
        <color indexed="64"/>
      </top>
      <bottom style="thin">
        <color theme="0" tint="-4.9989318521683403E-2"/>
      </bottom>
      <diagonal/>
    </border>
    <border>
      <left style="thin">
        <color theme="0" tint="-4.9989318521683403E-2"/>
      </left>
      <right style="medium">
        <color indexed="64"/>
      </right>
      <top style="thin">
        <color theme="0" tint="-4.9989318521683403E-2"/>
      </top>
      <bottom style="thin">
        <color theme="0" tint="-4.9989318521683403E-2"/>
      </bottom>
      <diagonal/>
    </border>
    <border>
      <left style="medium">
        <color indexed="64"/>
      </left>
      <right style="thin">
        <color theme="0" tint="-4.9989318521683403E-2"/>
      </right>
      <top style="thin">
        <color theme="0" tint="-4.9989318521683403E-2"/>
      </top>
      <bottom/>
      <diagonal/>
    </border>
    <border>
      <left style="thin">
        <color theme="0" tint="-4.9989318521683403E-2"/>
      </left>
      <right style="medium">
        <color indexed="64"/>
      </right>
      <top style="thin">
        <color theme="0" tint="-4.9989318521683403E-2"/>
      </top>
      <bottom/>
      <diagonal/>
    </border>
    <border>
      <left style="thin">
        <color theme="0" tint="-4.9989318521683403E-2"/>
      </left>
      <right style="thin">
        <color theme="0" tint="-4.9989318521683403E-2"/>
      </right>
      <top/>
      <bottom style="medium">
        <color indexed="64"/>
      </bottom>
      <diagonal/>
    </border>
    <border>
      <left style="thin">
        <color theme="0"/>
      </left>
      <right style="medium">
        <color indexed="64"/>
      </right>
      <top style="thin">
        <color theme="0"/>
      </top>
      <bottom style="thin">
        <color theme="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theme="0"/>
      </right>
      <top style="medium">
        <color indexed="64"/>
      </top>
      <bottom/>
      <diagonal/>
    </border>
    <border>
      <left/>
      <right style="thin">
        <color theme="0"/>
      </right>
      <top/>
      <bottom style="medium">
        <color indexed="64"/>
      </bottom>
      <diagonal/>
    </border>
    <border>
      <left style="medium">
        <color indexed="64"/>
      </left>
      <right/>
      <top/>
      <bottom style="thin">
        <color rgb="FF000000"/>
      </bottom>
      <diagonal/>
    </border>
    <border>
      <left/>
      <right/>
      <top style="medium">
        <color indexed="64"/>
      </top>
      <bottom style="thin">
        <color theme="0"/>
      </bottom>
      <diagonal/>
    </border>
    <border>
      <left/>
      <right style="medium">
        <color rgb="FF3F82A7"/>
      </right>
      <top/>
      <bottom style="thin">
        <color auto="1"/>
      </bottom>
      <diagonal/>
    </border>
    <border>
      <left style="thin">
        <color indexed="64"/>
      </left>
      <right style="thin">
        <color indexed="64"/>
      </right>
      <top/>
      <bottom style="thin">
        <color indexed="64"/>
      </bottom>
      <diagonal/>
    </border>
    <border>
      <left style="thin">
        <color theme="0"/>
      </left>
      <right style="thin">
        <color theme="0"/>
      </right>
      <top style="medium">
        <color indexed="64"/>
      </top>
      <bottom/>
      <diagonal/>
    </border>
    <border>
      <left style="thin">
        <color theme="0"/>
      </left>
      <right/>
      <top style="medium">
        <color indexed="64"/>
      </top>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
      <left style="thin">
        <color theme="1"/>
      </left>
      <right style="thin">
        <color theme="1"/>
      </right>
      <top style="thin">
        <color theme="1"/>
      </top>
      <bottom style="thin">
        <color theme="1"/>
      </bottom>
      <diagonal/>
    </border>
    <border>
      <left style="medium">
        <color theme="0"/>
      </left>
      <right style="thin">
        <color theme="0"/>
      </right>
      <top/>
      <bottom style="thin">
        <color theme="0"/>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thin">
        <color indexed="64"/>
      </left>
      <right style="thin">
        <color theme="0"/>
      </right>
      <top/>
      <bottom style="thin">
        <color theme="0"/>
      </bottom>
      <diagonal/>
    </border>
    <border>
      <left style="thin">
        <color theme="0"/>
      </left>
      <right style="thin">
        <color indexed="64"/>
      </right>
      <top/>
      <bottom style="thin">
        <color theme="0"/>
      </bottom>
      <diagonal/>
    </border>
    <border>
      <left style="thin">
        <color theme="0"/>
      </left>
      <right/>
      <top style="medium">
        <color indexed="64"/>
      </top>
      <bottom style="thin">
        <color theme="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medium">
        <color theme="1"/>
      </bottom>
      <diagonal/>
    </border>
    <border>
      <left style="thin">
        <color indexed="64"/>
      </left>
      <right/>
      <top style="medium">
        <color indexed="64"/>
      </top>
      <bottom style="medium">
        <color theme="1"/>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theme="1"/>
      </top>
      <bottom style="medium">
        <color theme="1"/>
      </bottom>
      <diagonal/>
    </border>
    <border>
      <left style="thin">
        <color indexed="64"/>
      </left>
      <right/>
      <top style="medium">
        <color theme="1"/>
      </top>
      <bottom style="medium">
        <color theme="1"/>
      </bottom>
      <diagonal/>
    </border>
    <border>
      <left style="thin">
        <color rgb="FF8EC7E0"/>
      </left>
      <right/>
      <top/>
      <bottom/>
      <diagonal/>
    </border>
    <border>
      <left style="thin">
        <color rgb="FF8EC7E0"/>
      </left>
      <right/>
      <top style="medium">
        <color indexed="64"/>
      </top>
      <bottom/>
      <diagonal/>
    </border>
    <border>
      <left style="thin">
        <color rgb="FF8EC7E0"/>
      </left>
      <right/>
      <top/>
      <bottom style="medium">
        <color indexed="64"/>
      </bottom>
      <diagonal/>
    </border>
    <border>
      <left style="thin">
        <color theme="1"/>
      </left>
      <right/>
      <top style="medium">
        <color theme="1"/>
      </top>
      <bottom style="medium">
        <color theme="1"/>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s>
  <cellStyleXfs count="4">
    <xf numFmtId="0" fontId="0" fillId="0" borderId="0"/>
    <xf numFmtId="0" fontId="11" fillId="0" borderId="0" applyNumberFormat="0" applyFill="0" applyBorder="0" applyAlignment="0" applyProtection="0"/>
    <xf numFmtId="44" fontId="14" fillId="0" borderId="0" applyFont="0" applyFill="0" applyBorder="0" applyAlignment="0" applyProtection="0"/>
    <xf numFmtId="9" fontId="14" fillId="0" borderId="0" applyFont="0" applyFill="0" applyBorder="0" applyAlignment="0" applyProtection="0"/>
  </cellStyleXfs>
  <cellXfs count="1279">
    <xf numFmtId="0" fontId="0" fillId="0" borderId="0" xfId="0"/>
    <xf numFmtId="0" fontId="0" fillId="0" borderId="0" xfId="0" applyAlignment="1">
      <alignment horizontal="center"/>
    </xf>
    <xf numFmtId="0" fontId="1" fillId="4" borderId="0" xfId="0" applyFont="1" applyFill="1" applyAlignment="1">
      <alignment horizontal="center"/>
    </xf>
    <xf numFmtId="0" fontId="0" fillId="4" borderId="5" xfId="0" applyFill="1" applyBorder="1"/>
    <xf numFmtId="0" fontId="10" fillId="4" borderId="6" xfId="0" applyFont="1" applyFill="1" applyBorder="1" applyAlignment="1">
      <alignment vertical="center"/>
    </xf>
    <xf numFmtId="0" fontId="10" fillId="4" borderId="8" xfId="0" applyFont="1" applyFill="1" applyBorder="1" applyAlignment="1">
      <alignment vertical="center"/>
    </xf>
    <xf numFmtId="0" fontId="10" fillId="4" borderId="9" xfId="0" applyFont="1" applyFill="1" applyBorder="1" applyAlignment="1">
      <alignment vertical="center"/>
    </xf>
    <xf numFmtId="0" fontId="0" fillId="0" borderId="23" xfId="0" applyBorder="1"/>
    <xf numFmtId="0" fontId="0" fillId="0" borderId="25" xfId="0" applyBorder="1"/>
    <xf numFmtId="0" fontId="0" fillId="0" borderId="23" xfId="0" applyBorder="1" applyAlignment="1">
      <alignment horizontal="center"/>
    </xf>
    <xf numFmtId="0" fontId="0" fillId="0" borderId="27" xfId="0" applyBorder="1"/>
    <xf numFmtId="0" fontId="0" fillId="0" borderId="26" xfId="0" applyBorder="1"/>
    <xf numFmtId="0" fontId="0" fillId="0" borderId="25" xfId="0" applyBorder="1" applyAlignment="1">
      <alignment horizontal="center"/>
    </xf>
    <xf numFmtId="0" fontId="0" fillId="0" borderId="23" xfId="0" applyBorder="1" applyProtection="1">
      <protection hidden="1"/>
    </xf>
    <xf numFmtId="0" fontId="0" fillId="0" borderId="24" xfId="0" applyBorder="1" applyAlignment="1" applyProtection="1">
      <alignment horizontal="left"/>
      <protection hidden="1"/>
    </xf>
    <xf numFmtId="0" fontId="0" fillId="0" borderId="24" xfId="0" applyBorder="1" applyProtection="1">
      <protection hidden="1"/>
    </xf>
    <xf numFmtId="0" fontId="0" fillId="0" borderId="26" xfId="0" applyBorder="1" applyProtection="1">
      <protection hidden="1"/>
    </xf>
    <xf numFmtId="0" fontId="0" fillId="0" borderId="27" xfId="0" applyBorder="1" applyProtection="1">
      <protection hidden="1"/>
    </xf>
    <xf numFmtId="0" fontId="0" fillId="0" borderId="25" xfId="0" applyBorder="1" applyAlignment="1" applyProtection="1">
      <alignment horizontal="left"/>
      <protection hidden="1"/>
    </xf>
    <xf numFmtId="0" fontId="0" fillId="0" borderId="25" xfId="0" applyBorder="1" applyProtection="1">
      <protection hidden="1"/>
    </xf>
    <xf numFmtId="0" fontId="0" fillId="0" borderId="23" xfId="0" applyBorder="1" applyAlignment="1" applyProtection="1">
      <alignment vertical="top"/>
      <protection hidden="1"/>
    </xf>
    <xf numFmtId="0" fontId="27" fillId="0" borderId="23" xfId="0" applyFont="1" applyBorder="1" applyProtection="1">
      <protection hidden="1"/>
    </xf>
    <xf numFmtId="0" fontId="27" fillId="0" borderId="23" xfId="0" applyFont="1" applyBorder="1" applyAlignment="1" applyProtection="1">
      <alignment horizontal="left"/>
      <protection hidden="1"/>
    </xf>
    <xf numFmtId="0" fontId="27" fillId="0" borderId="23" xfId="0" applyFont="1" applyBorder="1" applyAlignment="1" applyProtection="1">
      <alignment horizontal="center"/>
      <protection hidden="1"/>
    </xf>
    <xf numFmtId="0" fontId="27" fillId="0" borderId="24" xfId="0" applyFont="1" applyBorder="1" applyAlignment="1" applyProtection="1">
      <alignment horizontal="left"/>
      <protection hidden="1"/>
    </xf>
    <xf numFmtId="0" fontId="27" fillId="0" borderId="24" xfId="0" applyFont="1" applyBorder="1" applyProtection="1">
      <protection hidden="1"/>
    </xf>
    <xf numFmtId="0" fontId="27" fillId="0" borderId="25" xfId="0" applyFont="1" applyBorder="1" applyProtection="1">
      <protection hidden="1"/>
    </xf>
    <xf numFmtId="0" fontId="27" fillId="0" borderId="28" xfId="0" applyFont="1" applyBorder="1" applyProtection="1">
      <protection hidden="1"/>
    </xf>
    <xf numFmtId="0" fontId="27" fillId="0" borderId="29" xfId="0" applyFont="1" applyBorder="1" applyProtection="1">
      <protection hidden="1"/>
    </xf>
    <xf numFmtId="0" fontId="27" fillId="0" borderId="26" xfId="0" applyFont="1" applyBorder="1" applyProtection="1">
      <protection hidden="1"/>
    </xf>
    <xf numFmtId="0" fontId="27" fillId="0" borderId="27" xfId="0" applyFont="1" applyBorder="1" applyProtection="1">
      <protection hidden="1"/>
    </xf>
    <xf numFmtId="0" fontId="30" fillId="4" borderId="25" xfId="0" applyFont="1" applyFill="1" applyBorder="1" applyAlignment="1" applyProtection="1">
      <alignment vertical="center"/>
      <protection hidden="1"/>
    </xf>
    <xf numFmtId="0" fontId="27" fillId="4" borderId="5" xfId="0" applyFont="1" applyFill="1" applyBorder="1" applyProtection="1">
      <protection hidden="1"/>
    </xf>
    <xf numFmtId="0" fontId="30" fillId="4" borderId="0" xfId="0" applyFont="1" applyFill="1" applyAlignment="1" applyProtection="1">
      <alignment vertical="center"/>
      <protection hidden="1"/>
    </xf>
    <xf numFmtId="0" fontId="27" fillId="0" borderId="7" xfId="0" applyFont="1" applyBorder="1" applyProtection="1">
      <protection hidden="1"/>
    </xf>
    <xf numFmtId="0" fontId="34" fillId="0" borderId="24" xfId="0" applyFont="1" applyBorder="1" applyAlignment="1" applyProtection="1">
      <alignment horizontal="left" vertical="center"/>
      <protection hidden="1"/>
    </xf>
    <xf numFmtId="0" fontId="29" fillId="0" borderId="26" xfId="0" applyFont="1" applyBorder="1" applyAlignment="1" applyProtection="1">
      <alignment horizontal="center" vertical="center" wrapText="1"/>
      <protection hidden="1"/>
    </xf>
    <xf numFmtId="0" fontId="29" fillId="0" borderId="23" xfId="0" applyFont="1" applyBorder="1" applyAlignment="1" applyProtection="1">
      <alignment horizontal="center" vertical="center" wrapText="1"/>
      <protection hidden="1"/>
    </xf>
    <xf numFmtId="0" fontId="33" fillId="6" borderId="5" xfId="0" applyFont="1" applyFill="1" applyBorder="1" applyAlignment="1" applyProtection="1">
      <alignment horizontal="left"/>
      <protection hidden="1"/>
    </xf>
    <xf numFmtId="0" fontId="33" fillId="6" borderId="0" xfId="0" applyFont="1" applyFill="1" applyAlignment="1" applyProtection="1">
      <alignment horizontal="center" wrapText="1"/>
      <protection hidden="1"/>
    </xf>
    <xf numFmtId="0" fontId="27" fillId="0" borderId="34" xfId="0" applyFont="1" applyBorder="1" applyProtection="1">
      <protection hidden="1"/>
    </xf>
    <xf numFmtId="0" fontId="27" fillId="0" borderId="30" xfId="0" applyFont="1" applyBorder="1" applyProtection="1">
      <protection hidden="1"/>
    </xf>
    <xf numFmtId="0" fontId="31" fillId="8" borderId="44" xfId="0" applyFont="1" applyFill="1" applyBorder="1" applyAlignment="1" applyProtection="1">
      <alignment vertical="center"/>
      <protection hidden="1"/>
    </xf>
    <xf numFmtId="0" fontId="31" fillId="8" borderId="45" xfId="0" applyFont="1" applyFill="1" applyBorder="1" applyAlignment="1" applyProtection="1">
      <alignment vertical="center"/>
      <protection hidden="1"/>
    </xf>
    <xf numFmtId="0" fontId="31" fillId="8" borderId="46" xfId="0" applyFont="1" applyFill="1" applyBorder="1" applyAlignment="1" applyProtection="1">
      <alignment vertical="center"/>
      <protection hidden="1"/>
    </xf>
    <xf numFmtId="0" fontId="27" fillId="4" borderId="39" xfId="0" applyFont="1" applyFill="1" applyBorder="1" applyProtection="1">
      <protection hidden="1"/>
    </xf>
    <xf numFmtId="0" fontId="30" fillId="4" borderId="40" xfId="0" applyFont="1" applyFill="1" applyBorder="1" applyAlignment="1" applyProtection="1">
      <alignment vertical="center"/>
      <protection hidden="1"/>
    </xf>
    <xf numFmtId="0" fontId="27" fillId="0" borderId="36" xfId="0" applyFont="1" applyBorder="1" applyProtection="1">
      <protection hidden="1"/>
    </xf>
    <xf numFmtId="0" fontId="30" fillId="4" borderId="37" xfId="0" applyFont="1" applyFill="1" applyBorder="1" applyAlignment="1" applyProtection="1">
      <alignment vertical="center"/>
      <protection hidden="1"/>
    </xf>
    <xf numFmtId="0" fontId="30" fillId="4" borderId="38" xfId="0" applyFont="1" applyFill="1" applyBorder="1" applyAlignment="1" applyProtection="1">
      <alignment vertical="center"/>
      <protection hidden="1"/>
    </xf>
    <xf numFmtId="0" fontId="27" fillId="0" borderId="27" xfId="0" applyFont="1" applyBorder="1" applyAlignment="1" applyProtection="1">
      <alignment horizontal="left"/>
      <protection hidden="1"/>
    </xf>
    <xf numFmtId="0" fontId="10" fillId="0" borderId="23" xfId="0" applyFont="1" applyBorder="1" applyProtection="1">
      <protection hidden="1"/>
    </xf>
    <xf numFmtId="0" fontId="10" fillId="4" borderId="23" xfId="0" applyFont="1" applyFill="1" applyBorder="1" applyAlignment="1" applyProtection="1">
      <alignment vertical="center"/>
      <protection hidden="1"/>
    </xf>
    <xf numFmtId="0" fontId="10" fillId="0" borderId="24" xfId="0" applyFont="1" applyBorder="1" applyProtection="1">
      <protection hidden="1"/>
    </xf>
    <xf numFmtId="0" fontId="0" fillId="0" borderId="24" xfId="0" applyBorder="1" applyAlignment="1" applyProtection="1">
      <alignment horizontal="center"/>
      <protection hidden="1"/>
    </xf>
    <xf numFmtId="0" fontId="0" fillId="0" borderId="28" xfId="0" applyBorder="1" applyProtection="1">
      <protection hidden="1"/>
    </xf>
    <xf numFmtId="0" fontId="10" fillId="0" borderId="25" xfId="0" applyFont="1" applyBorder="1" applyProtection="1">
      <protection hidden="1"/>
    </xf>
    <xf numFmtId="0" fontId="18" fillId="0" borderId="23" xfId="0" applyFont="1" applyBorder="1" applyAlignment="1" applyProtection="1">
      <alignment vertical="center" textRotation="90"/>
      <protection hidden="1"/>
    </xf>
    <xf numFmtId="0" fontId="2" fillId="0" borderId="23" xfId="0" applyFont="1" applyBorder="1" applyAlignment="1" applyProtection="1">
      <alignment horizontal="center" vertical="center" wrapText="1"/>
      <protection hidden="1"/>
    </xf>
    <xf numFmtId="0" fontId="18" fillId="0" borderId="26" xfId="0" applyFont="1" applyBorder="1" applyAlignment="1" applyProtection="1">
      <alignment vertical="center" textRotation="90"/>
      <protection hidden="1"/>
    </xf>
    <xf numFmtId="0" fontId="0" fillId="0" borderId="23" xfId="0" applyBorder="1" applyAlignment="1" applyProtection="1">
      <alignment horizontal="center" vertical="center"/>
      <protection hidden="1"/>
    </xf>
    <xf numFmtId="0" fontId="0" fillId="0" borderId="34" xfId="0" applyBorder="1" applyAlignment="1" applyProtection="1">
      <alignment horizontal="center"/>
      <protection hidden="1"/>
    </xf>
    <xf numFmtId="0" fontId="0" fillId="0" borderId="23" xfId="0" applyBorder="1" applyAlignment="1" applyProtection="1">
      <alignment horizontal="center"/>
      <protection hidden="1"/>
    </xf>
    <xf numFmtId="0" fontId="0" fillId="0" borderId="26" xfId="0" applyBorder="1" applyAlignment="1" applyProtection="1">
      <alignment horizontal="center"/>
      <protection hidden="1"/>
    </xf>
    <xf numFmtId="0" fontId="0" fillId="0" borderId="29" xfId="0" applyBorder="1" applyProtection="1">
      <protection hidden="1"/>
    </xf>
    <xf numFmtId="0" fontId="0" fillId="4" borderId="5" xfId="0" applyFill="1" applyBorder="1" applyProtection="1">
      <protection hidden="1"/>
    </xf>
    <xf numFmtId="0" fontId="10" fillId="4" borderId="0" xfId="0" applyFont="1" applyFill="1" applyAlignment="1" applyProtection="1">
      <alignment vertical="center"/>
      <protection hidden="1"/>
    </xf>
    <xf numFmtId="0" fontId="0" fillId="0" borderId="7" xfId="0" applyBorder="1" applyProtection="1">
      <protection hidden="1"/>
    </xf>
    <xf numFmtId="0" fontId="10" fillId="4" borderId="8" xfId="0" applyFont="1" applyFill="1" applyBorder="1" applyAlignment="1" applyProtection="1">
      <alignment vertical="center"/>
      <protection hidden="1"/>
    </xf>
    <xf numFmtId="0" fontId="10" fillId="4" borderId="25" xfId="0" applyFont="1" applyFill="1" applyBorder="1" applyAlignment="1" applyProtection="1">
      <alignment vertical="center"/>
      <protection hidden="1"/>
    </xf>
    <xf numFmtId="0" fontId="2" fillId="0" borderId="26" xfId="0" applyFont="1" applyBorder="1" applyAlignment="1" applyProtection="1">
      <alignment horizontal="center" vertical="center" wrapText="1"/>
      <protection hidden="1"/>
    </xf>
    <xf numFmtId="0" fontId="0" fillId="0" borderId="25" xfId="0" applyBorder="1" applyAlignment="1" applyProtection="1">
      <alignment horizontal="center"/>
      <protection hidden="1"/>
    </xf>
    <xf numFmtId="0" fontId="0" fillId="0" borderId="32" xfId="0" applyBorder="1" applyProtection="1">
      <protection hidden="1"/>
    </xf>
    <xf numFmtId="0" fontId="10" fillId="0" borderId="23" xfId="0" applyFont="1" applyBorder="1" applyAlignment="1" applyProtection="1">
      <alignment horizontal="left"/>
      <protection hidden="1"/>
    </xf>
    <xf numFmtId="0" fontId="0" fillId="0" borderId="34" xfId="0" applyBorder="1" applyProtection="1">
      <protection hidden="1"/>
    </xf>
    <xf numFmtId="0" fontId="0" fillId="4" borderId="20" xfId="0" applyFill="1" applyBorder="1" applyAlignment="1" applyProtection="1">
      <alignment horizontal="center"/>
      <protection hidden="1"/>
    </xf>
    <xf numFmtId="0" fontId="0" fillId="4" borderId="21" xfId="0" applyFill="1" applyBorder="1" applyAlignment="1" applyProtection="1">
      <alignment horizontal="center"/>
      <protection hidden="1"/>
    </xf>
    <xf numFmtId="0" fontId="0" fillId="0" borderId="48" xfId="0" applyBorder="1" applyProtection="1">
      <protection hidden="1"/>
    </xf>
    <xf numFmtId="0" fontId="20" fillId="0" borderId="24" xfId="0" applyFont="1" applyBorder="1" applyAlignment="1" applyProtection="1">
      <alignment horizontal="left" vertical="center"/>
      <protection hidden="1"/>
    </xf>
    <xf numFmtId="0" fontId="15" fillId="6" borderId="37" xfId="0" applyFont="1" applyFill="1" applyBorder="1" applyAlignment="1" applyProtection="1">
      <alignment horizontal="center" wrapText="1"/>
      <protection hidden="1"/>
    </xf>
    <xf numFmtId="0" fontId="27" fillId="4" borderId="51" xfId="0" applyFont="1" applyFill="1" applyBorder="1" applyAlignment="1" applyProtection="1">
      <alignment horizontal="center"/>
      <protection hidden="1"/>
    </xf>
    <xf numFmtId="0" fontId="3" fillId="0" borderId="23" xfId="0" applyFont="1" applyBorder="1"/>
    <xf numFmtId="0" fontId="19" fillId="0" borderId="23" xfId="0" applyFont="1" applyBorder="1" applyAlignment="1">
      <alignment vertical="top"/>
    </xf>
    <xf numFmtId="0" fontId="1" fillId="0" borderId="23" xfId="0" applyFont="1" applyBorder="1"/>
    <xf numFmtId="0" fontId="1" fillId="0" borderId="23" xfId="0" applyFont="1" applyBorder="1" applyAlignment="1">
      <alignment horizontal="center"/>
    </xf>
    <xf numFmtId="0" fontId="1" fillId="0" borderId="26" xfId="0" applyFont="1" applyBorder="1"/>
    <xf numFmtId="0" fontId="1" fillId="0" borderId="27" xfId="0" applyFont="1" applyBorder="1" applyAlignment="1">
      <alignment horizontal="center"/>
    </xf>
    <xf numFmtId="0" fontId="0" fillId="0" borderId="27" xfId="0" applyBorder="1" applyAlignment="1">
      <alignment horizontal="center"/>
    </xf>
    <xf numFmtId="0" fontId="1" fillId="15" borderId="53" xfId="0" applyFont="1" applyFill="1" applyBorder="1" applyAlignment="1">
      <alignment horizontal="center"/>
    </xf>
    <xf numFmtId="0" fontId="0" fillId="0" borderId="53" xfId="0" applyBorder="1" applyAlignment="1">
      <alignment horizontal="center"/>
    </xf>
    <xf numFmtId="14" fontId="0" fillId="0" borderId="53" xfId="0" applyNumberFormat="1" applyBorder="1" applyAlignment="1">
      <alignment horizontal="center"/>
    </xf>
    <xf numFmtId="0" fontId="0" fillId="0" borderId="34" xfId="0" applyBorder="1"/>
    <xf numFmtId="0" fontId="0" fillId="0" borderId="24" xfId="0" applyBorder="1"/>
    <xf numFmtId="0" fontId="0" fillId="0" borderId="53" xfId="0" quotePrefix="1" applyBorder="1" applyAlignment="1">
      <alignment horizontal="center" wrapText="1"/>
    </xf>
    <xf numFmtId="0" fontId="21" fillId="16" borderId="53" xfId="0" applyFont="1" applyFill="1" applyBorder="1" applyAlignment="1">
      <alignment horizontal="center"/>
    </xf>
    <xf numFmtId="0" fontId="0" fillId="15" borderId="53" xfId="0" applyFill="1" applyBorder="1" applyAlignment="1">
      <alignment horizontal="center"/>
    </xf>
    <xf numFmtId="0" fontId="0" fillId="15" borderId="53" xfId="0" quotePrefix="1" applyFill="1" applyBorder="1" applyAlignment="1">
      <alignment horizontal="center" wrapText="1"/>
    </xf>
    <xf numFmtId="0" fontId="0" fillId="0" borderId="29" xfId="0" applyBorder="1" applyAlignment="1">
      <alignment horizontal="center"/>
    </xf>
    <xf numFmtId="0" fontId="25" fillId="17" borderId="53" xfId="0" applyFont="1" applyFill="1" applyBorder="1" applyAlignment="1">
      <alignment horizontal="center"/>
    </xf>
    <xf numFmtId="0" fontId="35" fillId="17" borderId="53" xfId="0" applyFont="1" applyFill="1" applyBorder="1" applyAlignment="1">
      <alignment horizontal="center" wrapText="1"/>
    </xf>
    <xf numFmtId="0" fontId="35" fillId="17" borderId="53" xfId="0" applyFont="1" applyFill="1" applyBorder="1" applyAlignment="1">
      <alignment horizontal="center"/>
    </xf>
    <xf numFmtId="0" fontId="10" fillId="4" borderId="0" xfId="0" applyFont="1" applyFill="1" applyAlignment="1" applyProtection="1">
      <alignment horizontal="center" vertical="center"/>
      <protection hidden="1"/>
    </xf>
    <xf numFmtId="0" fontId="10" fillId="4" borderId="25" xfId="0" applyFont="1" applyFill="1" applyBorder="1" applyAlignment="1" applyProtection="1">
      <alignment horizontal="center" vertical="center"/>
      <protection hidden="1"/>
    </xf>
    <xf numFmtId="0" fontId="10" fillId="4" borderId="23" xfId="0" applyFont="1" applyFill="1" applyBorder="1" applyAlignment="1" applyProtection="1">
      <alignment horizontal="center" vertical="center"/>
      <protection hidden="1"/>
    </xf>
    <xf numFmtId="0" fontId="10" fillId="4" borderId="6" xfId="0" applyFont="1" applyFill="1" applyBorder="1" applyAlignment="1" applyProtection="1">
      <alignment horizontal="center" vertical="center"/>
      <protection hidden="1"/>
    </xf>
    <xf numFmtId="0" fontId="10" fillId="4" borderId="9" xfId="0" applyFont="1" applyFill="1" applyBorder="1" applyAlignment="1" applyProtection="1">
      <alignment horizontal="center" vertical="center"/>
      <protection hidden="1"/>
    </xf>
    <xf numFmtId="0" fontId="10" fillId="0" borderId="0" xfId="0" applyFont="1" applyAlignment="1" applyProtection="1">
      <alignment horizontal="center"/>
      <protection hidden="1"/>
    </xf>
    <xf numFmtId="0" fontId="10" fillId="3" borderId="0" xfId="0" applyFont="1" applyFill="1" applyAlignment="1" applyProtection="1">
      <alignment horizontal="center"/>
      <protection hidden="1"/>
    </xf>
    <xf numFmtId="0" fontId="0" fillId="4" borderId="0" xfId="0" applyFill="1" applyAlignment="1" applyProtection="1">
      <alignment horizontal="center"/>
      <protection hidden="1"/>
    </xf>
    <xf numFmtId="0" fontId="0" fillId="4" borderId="0" xfId="0" applyFill="1"/>
    <xf numFmtId="0" fontId="13" fillId="6" borderId="35" xfId="0" applyFont="1" applyFill="1" applyBorder="1" applyAlignment="1" applyProtection="1">
      <alignment vertical="center"/>
      <protection hidden="1"/>
    </xf>
    <xf numFmtId="0" fontId="2" fillId="0" borderId="35" xfId="0" applyFont="1" applyBorder="1" applyAlignment="1" applyProtection="1">
      <alignment horizontal="right" vertical="top" wrapText="1"/>
      <protection hidden="1"/>
    </xf>
    <xf numFmtId="0" fontId="0" fillId="4" borderId="23" xfId="0" applyFill="1" applyBorder="1" applyProtection="1">
      <protection hidden="1"/>
    </xf>
    <xf numFmtId="0" fontId="0" fillId="4" borderId="24" xfId="0" applyFill="1" applyBorder="1" applyProtection="1">
      <protection hidden="1"/>
    </xf>
    <xf numFmtId="0" fontId="0" fillId="4" borderId="0" xfId="0" applyFill="1" applyProtection="1">
      <protection hidden="1"/>
    </xf>
    <xf numFmtId="0" fontId="0" fillId="4" borderId="25" xfId="0" applyFill="1" applyBorder="1" applyProtection="1">
      <protection hidden="1"/>
    </xf>
    <xf numFmtId="0" fontId="2" fillId="4" borderId="0" xfId="0" applyFont="1" applyFill="1" applyAlignment="1" applyProtection="1">
      <alignment wrapText="1"/>
      <protection hidden="1"/>
    </xf>
    <xf numFmtId="0" fontId="35" fillId="19" borderId="53" xfId="0" applyFont="1" applyFill="1" applyBorder="1" applyAlignment="1">
      <alignment horizontal="center"/>
    </xf>
    <xf numFmtId="0" fontId="15" fillId="6" borderId="0" xfId="0" applyFont="1" applyFill="1" applyAlignment="1" applyProtection="1">
      <alignment horizontal="center" wrapText="1"/>
      <protection hidden="1"/>
    </xf>
    <xf numFmtId="0" fontId="27" fillId="4" borderId="0" xfId="0" applyFont="1" applyFill="1" applyProtection="1">
      <protection hidden="1"/>
    </xf>
    <xf numFmtId="0" fontId="0" fillId="4" borderId="27" xfId="0" applyFill="1" applyBorder="1" applyProtection="1">
      <protection hidden="1"/>
    </xf>
    <xf numFmtId="0" fontId="36" fillId="0" borderId="26" xfId="0" applyFont="1" applyBorder="1" applyAlignment="1" applyProtection="1">
      <alignment horizontal="center" vertical="center" textRotation="90" wrapText="1"/>
      <protection hidden="1"/>
    </xf>
    <xf numFmtId="0" fontId="36" fillId="4" borderId="0" xfId="0" applyFont="1" applyFill="1" applyAlignment="1" applyProtection="1">
      <alignment horizontal="center" vertical="center" textRotation="90" wrapText="1"/>
      <protection hidden="1"/>
    </xf>
    <xf numFmtId="0" fontId="27" fillId="4" borderId="23" xfId="0" applyFont="1" applyFill="1" applyBorder="1" applyAlignment="1" applyProtection="1">
      <alignment horizontal="center"/>
      <protection hidden="1"/>
    </xf>
    <xf numFmtId="0" fontId="27" fillId="4" borderId="24" xfId="0" applyFont="1" applyFill="1" applyBorder="1" applyAlignment="1" applyProtection="1">
      <alignment horizontal="center"/>
      <protection hidden="1"/>
    </xf>
    <xf numFmtId="0" fontId="27" fillId="4" borderId="0" xfId="0" applyFont="1" applyFill="1" applyAlignment="1" applyProtection="1">
      <alignment horizontal="center"/>
      <protection hidden="1"/>
    </xf>
    <xf numFmtId="0" fontId="27" fillId="4" borderId="25" xfId="0" applyFont="1" applyFill="1" applyBorder="1" applyAlignment="1" applyProtection="1">
      <alignment horizontal="center"/>
      <protection hidden="1"/>
    </xf>
    <xf numFmtId="0" fontId="27" fillId="4" borderId="28" xfId="0" applyFont="1" applyFill="1" applyBorder="1" applyAlignment="1" applyProtection="1">
      <alignment horizontal="center"/>
      <protection hidden="1"/>
    </xf>
    <xf numFmtId="0" fontId="27" fillId="4" borderId="34" xfId="0" applyFont="1" applyFill="1" applyBorder="1" applyAlignment="1" applyProtection="1">
      <alignment horizontal="center"/>
      <protection hidden="1"/>
    </xf>
    <xf numFmtId="0" fontId="27" fillId="4" borderId="30" xfId="0" applyFont="1" applyFill="1" applyBorder="1" applyAlignment="1" applyProtection="1">
      <alignment horizontal="center"/>
      <protection hidden="1"/>
    </xf>
    <xf numFmtId="0" fontId="27" fillId="4" borderId="27" xfId="0" applyFont="1" applyFill="1" applyBorder="1" applyAlignment="1" applyProtection="1">
      <alignment horizontal="center"/>
      <protection hidden="1"/>
    </xf>
    <xf numFmtId="0" fontId="0" fillId="4" borderId="29" xfId="0" applyFill="1" applyBorder="1" applyProtection="1">
      <protection hidden="1"/>
    </xf>
    <xf numFmtId="0" fontId="25" fillId="0" borderId="23" xfId="0" applyFont="1" applyBorder="1" applyAlignment="1" applyProtection="1">
      <alignment horizontal="center"/>
      <protection hidden="1"/>
    </xf>
    <xf numFmtId="0" fontId="0" fillId="4" borderId="30" xfId="0" applyFill="1" applyBorder="1" applyProtection="1">
      <protection hidden="1"/>
    </xf>
    <xf numFmtId="0" fontId="22" fillId="4" borderId="0" xfId="0" applyFont="1" applyFill="1" applyProtection="1">
      <protection hidden="1"/>
    </xf>
    <xf numFmtId="0" fontId="34" fillId="0" borderId="24" xfId="0" applyFont="1" applyBorder="1" applyAlignment="1" applyProtection="1">
      <alignment horizontal="left"/>
      <protection hidden="1"/>
    </xf>
    <xf numFmtId="0" fontId="30" fillId="4" borderId="0" xfId="0" applyFont="1" applyFill="1" applyAlignment="1" applyProtection="1">
      <alignment vertical="center" wrapText="1"/>
      <protection hidden="1"/>
    </xf>
    <xf numFmtId="0" fontId="0" fillId="0" borderId="28" xfId="0" applyBorder="1" applyAlignment="1" applyProtection="1">
      <alignment horizontal="center"/>
      <protection hidden="1"/>
    </xf>
    <xf numFmtId="0" fontId="31" fillId="4" borderId="0" xfId="0" applyFont="1" applyFill="1" applyAlignment="1" applyProtection="1">
      <alignment vertical="center"/>
      <protection hidden="1"/>
    </xf>
    <xf numFmtId="0" fontId="40" fillId="4" borderId="0" xfId="0" applyFont="1" applyFill="1" applyAlignment="1" applyProtection="1">
      <alignment vertical="center"/>
      <protection hidden="1"/>
    </xf>
    <xf numFmtId="0" fontId="22" fillId="0" borderId="23" xfId="0" applyFont="1" applyBorder="1" applyProtection="1">
      <protection hidden="1"/>
    </xf>
    <xf numFmtId="0" fontId="22" fillId="0" borderId="26" xfId="0" applyFont="1" applyBorder="1" applyProtection="1">
      <protection hidden="1"/>
    </xf>
    <xf numFmtId="0" fontId="41" fillId="4" borderId="0" xfId="0" applyFont="1" applyFill="1" applyAlignment="1" applyProtection="1">
      <alignment vertical="center"/>
      <protection hidden="1"/>
    </xf>
    <xf numFmtId="0" fontId="40" fillId="4" borderId="0" xfId="0" applyFont="1" applyFill="1" applyAlignment="1" applyProtection="1">
      <alignment vertical="center" wrapText="1"/>
      <protection hidden="1"/>
    </xf>
    <xf numFmtId="0" fontId="22" fillId="0" borderId="25" xfId="0" applyFont="1" applyBorder="1" applyProtection="1">
      <protection hidden="1"/>
    </xf>
    <xf numFmtId="0" fontId="22" fillId="0" borderId="25" xfId="0" applyFont="1" applyBorder="1" applyAlignment="1" applyProtection="1">
      <alignment horizontal="center"/>
      <protection hidden="1"/>
    </xf>
    <xf numFmtId="0" fontId="22" fillId="0" borderId="23" xfId="0" applyFont="1" applyBorder="1" applyAlignment="1" applyProtection="1">
      <alignment horizontal="center"/>
      <protection hidden="1"/>
    </xf>
    <xf numFmtId="0" fontId="42" fillId="0" borderId="27" xfId="0" applyFont="1" applyBorder="1" applyAlignment="1" applyProtection="1">
      <alignment horizontal="left"/>
      <protection hidden="1"/>
    </xf>
    <xf numFmtId="0" fontId="42" fillId="0" borderId="23" xfId="0" applyFont="1" applyBorder="1" applyAlignment="1" applyProtection="1">
      <alignment horizontal="center"/>
      <protection hidden="1"/>
    </xf>
    <xf numFmtId="0" fontId="0" fillId="4" borderId="57" xfId="0" applyFill="1" applyBorder="1" applyProtection="1">
      <protection hidden="1"/>
    </xf>
    <xf numFmtId="0" fontId="0" fillId="4" borderId="58" xfId="0" applyFill="1" applyBorder="1" applyProtection="1">
      <protection hidden="1"/>
    </xf>
    <xf numFmtId="0" fontId="22" fillId="4" borderId="0" xfId="0" applyFont="1" applyFill="1" applyAlignment="1" applyProtection="1">
      <alignment horizontal="center"/>
      <protection hidden="1"/>
    </xf>
    <xf numFmtId="0" fontId="22" fillId="0" borderId="28" xfId="0" applyFont="1" applyBorder="1" applyProtection="1">
      <protection hidden="1"/>
    </xf>
    <xf numFmtId="0" fontId="0" fillId="4" borderId="23" xfId="0" applyFill="1" applyBorder="1"/>
    <xf numFmtId="0" fontId="25" fillId="0" borderId="23" xfId="0" applyFont="1" applyBorder="1" applyProtection="1">
      <protection hidden="1"/>
    </xf>
    <xf numFmtId="0" fontId="26" fillId="8" borderId="59" xfId="0" applyFont="1" applyFill="1" applyBorder="1" applyAlignment="1" applyProtection="1">
      <alignment horizontal="left" vertical="center" indent="2"/>
      <protection hidden="1"/>
    </xf>
    <xf numFmtId="0" fontId="45" fillId="0" borderId="62" xfId="0" applyFont="1" applyBorder="1" applyAlignment="1" applyProtection="1">
      <alignment horizontal="center" vertical="center"/>
      <protection hidden="1"/>
    </xf>
    <xf numFmtId="0" fontId="8" fillId="6" borderId="16" xfId="0" applyFont="1" applyFill="1" applyBorder="1" applyAlignment="1" applyProtection="1">
      <alignment horizontal="center"/>
      <protection hidden="1"/>
    </xf>
    <xf numFmtId="0" fontId="8" fillId="6" borderId="0" xfId="0" applyFont="1" applyFill="1" applyAlignment="1" applyProtection="1">
      <alignment horizontal="center"/>
      <protection hidden="1"/>
    </xf>
    <xf numFmtId="0" fontId="0" fillId="0" borderId="25" xfId="0" applyBorder="1" applyAlignment="1" applyProtection="1">
      <alignment horizontal="center" wrapText="1"/>
      <protection hidden="1"/>
    </xf>
    <xf numFmtId="0" fontId="0" fillId="0" borderId="23" xfId="0" applyBorder="1" applyAlignment="1" applyProtection="1">
      <alignment horizontal="center" wrapText="1"/>
      <protection hidden="1"/>
    </xf>
    <xf numFmtId="0" fontId="10" fillId="0" borderId="0" xfId="0" applyFont="1" applyAlignment="1" applyProtection="1">
      <alignment horizontal="center"/>
      <protection locked="0" hidden="1"/>
    </xf>
    <xf numFmtId="0" fontId="10" fillId="3" borderId="0" xfId="0" applyFont="1" applyFill="1" applyAlignment="1" applyProtection="1">
      <alignment horizontal="center"/>
      <protection locked="0" hidden="1"/>
    </xf>
    <xf numFmtId="0" fontId="10" fillId="4" borderId="0" xfId="0" applyFont="1" applyFill="1" applyAlignment="1">
      <alignment vertical="center"/>
    </xf>
    <xf numFmtId="0" fontId="10" fillId="4" borderId="0" xfId="0" applyFont="1" applyFill="1" applyAlignment="1">
      <alignment vertical="center" wrapText="1"/>
    </xf>
    <xf numFmtId="0" fontId="10" fillId="4" borderId="6" xfId="0" applyFont="1" applyFill="1" applyBorder="1" applyAlignment="1">
      <alignment vertical="center" wrapText="1"/>
    </xf>
    <xf numFmtId="0" fontId="23" fillId="8" borderId="35" xfId="0" applyFont="1" applyFill="1" applyBorder="1" applyAlignment="1">
      <alignment vertical="center"/>
    </xf>
    <xf numFmtId="0" fontId="23" fillId="8" borderId="20" xfId="0" applyFont="1" applyFill="1" applyBorder="1" applyAlignment="1">
      <alignment vertical="center"/>
    </xf>
    <xf numFmtId="0" fontId="23" fillId="8" borderId="21" xfId="0" applyFont="1" applyFill="1" applyBorder="1" applyAlignment="1">
      <alignment vertical="center"/>
    </xf>
    <xf numFmtId="0" fontId="0" fillId="7" borderId="0" xfId="0" applyFill="1" applyAlignment="1">
      <alignment horizontal="left"/>
    </xf>
    <xf numFmtId="0" fontId="0" fillId="4" borderId="0" xfId="0" applyFill="1" applyAlignment="1">
      <alignment horizontal="left"/>
    </xf>
    <xf numFmtId="0" fontId="25" fillId="0" borderId="26" xfId="0" applyFont="1" applyBorder="1" applyProtection="1">
      <protection hidden="1"/>
    </xf>
    <xf numFmtId="0" fontId="27" fillId="4" borderId="27" xfId="0" applyFont="1" applyFill="1" applyBorder="1" applyProtection="1">
      <protection hidden="1"/>
    </xf>
    <xf numFmtId="0" fontId="27" fillId="4" borderId="29" xfId="0" applyFont="1" applyFill="1" applyBorder="1" applyProtection="1">
      <protection hidden="1"/>
    </xf>
    <xf numFmtId="0" fontId="10" fillId="4" borderId="0" xfId="0" applyFont="1" applyFill="1" applyAlignment="1" applyProtection="1">
      <alignment vertical="top" wrapText="1"/>
      <protection hidden="1"/>
    </xf>
    <xf numFmtId="0" fontId="28" fillId="4" borderId="0" xfId="0" applyFont="1" applyFill="1" applyAlignment="1" applyProtection="1">
      <alignment vertical="center" wrapText="1"/>
      <protection hidden="1"/>
    </xf>
    <xf numFmtId="0" fontId="10" fillId="0" borderId="29" xfId="0" applyFont="1" applyBorder="1" applyProtection="1">
      <protection hidden="1"/>
    </xf>
    <xf numFmtId="0" fontId="34" fillId="0" borderId="24" xfId="0" applyFont="1" applyBorder="1" applyProtection="1">
      <protection hidden="1"/>
    </xf>
    <xf numFmtId="0" fontId="10" fillId="0" borderId="26" xfId="0" applyFont="1" applyBorder="1" applyProtection="1">
      <protection hidden="1"/>
    </xf>
    <xf numFmtId="0" fontId="30" fillId="4" borderId="0" xfId="0" applyFont="1" applyFill="1" applyAlignment="1" applyProtection="1">
      <alignment horizontal="center"/>
      <protection hidden="1"/>
    </xf>
    <xf numFmtId="0" fontId="10" fillId="0" borderId="27" xfId="0" applyFont="1" applyBorder="1" applyProtection="1">
      <protection hidden="1"/>
    </xf>
    <xf numFmtId="0" fontId="46" fillId="0" borderId="26" xfId="0" applyFont="1" applyBorder="1" applyProtection="1">
      <protection hidden="1"/>
    </xf>
    <xf numFmtId="0" fontId="49" fillId="8" borderId="35" xfId="0" applyFont="1" applyFill="1" applyBorder="1" applyAlignment="1" applyProtection="1">
      <alignment horizontal="left" vertical="center" indent="2"/>
      <protection hidden="1"/>
    </xf>
    <xf numFmtId="0" fontId="23" fillId="4" borderId="0" xfId="0" applyFont="1" applyFill="1" applyAlignment="1" applyProtection="1">
      <alignment horizontal="center" vertical="center"/>
      <protection hidden="1"/>
    </xf>
    <xf numFmtId="0" fontId="10" fillId="4" borderId="0" xfId="0" applyFont="1" applyFill="1" applyAlignment="1" applyProtection="1">
      <alignment vertical="center" wrapText="1"/>
      <protection hidden="1"/>
    </xf>
    <xf numFmtId="0" fontId="23" fillId="8" borderId="50" xfId="0" applyFont="1" applyFill="1" applyBorder="1" applyAlignment="1" applyProtection="1">
      <alignment vertical="center"/>
      <protection hidden="1"/>
    </xf>
    <xf numFmtId="0" fontId="23" fillId="8" borderId="51" xfId="0" applyFont="1" applyFill="1" applyBorder="1" applyAlignment="1" applyProtection="1">
      <alignment vertical="center"/>
      <protection hidden="1"/>
    </xf>
    <xf numFmtId="0" fontId="23" fillId="8" borderId="52" xfId="0" applyFont="1" applyFill="1" applyBorder="1" applyAlignment="1" applyProtection="1">
      <alignment vertical="center"/>
      <protection hidden="1"/>
    </xf>
    <xf numFmtId="0" fontId="13" fillId="4" borderId="0" xfId="0" applyFont="1" applyFill="1" applyAlignment="1" applyProtection="1">
      <alignment vertical="center" wrapText="1"/>
      <protection hidden="1"/>
    </xf>
    <xf numFmtId="0" fontId="12" fillId="4" borderId="5" xfId="0" applyFont="1" applyFill="1" applyBorder="1" applyAlignment="1" applyProtection="1">
      <alignment horizontal="center" vertical="top" wrapText="1"/>
      <protection hidden="1"/>
    </xf>
    <xf numFmtId="0" fontId="12" fillId="4" borderId="0" xfId="0" applyFont="1" applyFill="1" applyAlignment="1" applyProtection="1">
      <alignment horizontal="left" vertical="top" wrapText="1"/>
      <protection hidden="1"/>
    </xf>
    <xf numFmtId="0" fontId="52" fillId="6" borderId="15" xfId="0" applyFont="1" applyFill="1" applyBorder="1" applyAlignment="1" applyProtection="1">
      <alignment horizontal="left"/>
      <protection hidden="1"/>
    </xf>
    <xf numFmtId="0" fontId="8" fillId="6" borderId="5" xfId="0" applyFont="1" applyFill="1" applyBorder="1" applyAlignment="1" applyProtection="1">
      <alignment horizontal="left" vertical="top"/>
      <protection hidden="1"/>
    </xf>
    <xf numFmtId="0" fontId="39" fillId="5" borderId="15" xfId="0" applyFont="1" applyFill="1" applyBorder="1" applyProtection="1">
      <protection hidden="1"/>
    </xf>
    <xf numFmtId="0" fontId="10" fillId="5" borderId="16" xfId="0" applyFont="1" applyFill="1" applyBorder="1" applyProtection="1">
      <protection hidden="1"/>
    </xf>
    <xf numFmtId="0" fontId="39" fillId="5" borderId="16" xfId="0" applyFont="1" applyFill="1" applyBorder="1" applyProtection="1">
      <protection hidden="1"/>
    </xf>
    <xf numFmtId="0" fontId="10" fillId="5" borderId="17" xfId="0" applyFont="1" applyFill="1" applyBorder="1" applyProtection="1">
      <protection hidden="1"/>
    </xf>
    <xf numFmtId="0" fontId="39" fillId="5" borderId="5" xfId="0" applyFont="1" applyFill="1" applyBorder="1" applyProtection="1">
      <protection hidden="1"/>
    </xf>
    <xf numFmtId="0" fontId="39" fillId="5" borderId="0" xfId="0" applyFont="1" applyFill="1" applyAlignment="1" applyProtection="1">
      <alignment vertical="center"/>
      <protection hidden="1"/>
    </xf>
    <xf numFmtId="0" fontId="39" fillId="5" borderId="0" xfId="0" applyFont="1" applyFill="1" applyAlignment="1" applyProtection="1">
      <alignment horizontal="right" vertical="center"/>
      <protection hidden="1"/>
    </xf>
    <xf numFmtId="0" fontId="10" fillId="5" borderId="6" xfId="0" applyFont="1" applyFill="1" applyBorder="1" applyProtection="1">
      <protection hidden="1"/>
    </xf>
    <xf numFmtId="0" fontId="39" fillId="5" borderId="7" xfId="0" applyFont="1" applyFill="1" applyBorder="1" applyProtection="1">
      <protection hidden="1"/>
    </xf>
    <xf numFmtId="0" fontId="39" fillId="5" borderId="8" xfId="0" applyFont="1" applyFill="1" applyBorder="1" applyProtection="1">
      <protection hidden="1"/>
    </xf>
    <xf numFmtId="0" fontId="10" fillId="5" borderId="8" xfId="0" applyFont="1" applyFill="1" applyBorder="1" applyProtection="1">
      <protection hidden="1"/>
    </xf>
    <xf numFmtId="0" fontId="10" fillId="5" borderId="9" xfId="0" applyFont="1" applyFill="1" applyBorder="1" applyProtection="1">
      <protection hidden="1"/>
    </xf>
    <xf numFmtId="0" fontId="10" fillId="0" borderId="25" xfId="0" applyFont="1" applyBorder="1" applyAlignment="1" applyProtection="1">
      <alignment vertical="top"/>
      <protection hidden="1"/>
    </xf>
    <xf numFmtId="0" fontId="10" fillId="0" borderId="25" xfId="0" applyFont="1" applyBorder="1" applyAlignment="1" applyProtection="1">
      <alignment horizontal="left"/>
      <protection hidden="1"/>
    </xf>
    <xf numFmtId="0" fontId="10" fillId="0" borderId="26" xfId="0" applyFont="1" applyBorder="1" applyAlignment="1" applyProtection="1">
      <alignment horizontal="left" vertical="center"/>
      <protection hidden="1"/>
    </xf>
    <xf numFmtId="0" fontId="10" fillId="0" borderId="27" xfId="0" applyFont="1" applyBorder="1" applyAlignment="1" applyProtection="1">
      <alignment horizontal="left" vertical="center"/>
      <protection hidden="1"/>
    </xf>
    <xf numFmtId="0" fontId="10" fillId="0" borderId="23" xfId="0" applyFont="1" applyBorder="1" applyAlignment="1" applyProtection="1">
      <alignment horizontal="left" vertical="center"/>
      <protection hidden="1"/>
    </xf>
    <xf numFmtId="49" fontId="10" fillId="14" borderId="47" xfId="0" applyNumberFormat="1" applyFont="1" applyFill="1" applyBorder="1" applyAlignment="1" applyProtection="1">
      <alignment vertical="center" wrapText="1"/>
      <protection hidden="1"/>
    </xf>
    <xf numFmtId="49" fontId="10" fillId="4" borderId="47" xfId="0" applyNumberFormat="1" applyFont="1" applyFill="1" applyBorder="1" applyAlignment="1" applyProtection="1">
      <alignment vertical="center" wrapText="1"/>
      <protection hidden="1"/>
    </xf>
    <xf numFmtId="0" fontId="10" fillId="0" borderId="31" xfId="0" applyFont="1" applyBorder="1" applyAlignment="1" applyProtection="1">
      <alignment horizontal="center" vertical="top" wrapText="1"/>
      <protection hidden="1"/>
    </xf>
    <xf numFmtId="0" fontId="10" fillId="0" borderId="23" xfId="0" applyFont="1" applyBorder="1" applyAlignment="1" applyProtection="1">
      <alignment vertical="top"/>
      <protection hidden="1"/>
    </xf>
    <xf numFmtId="0" fontId="10" fillId="4" borderId="26" xfId="0" applyFont="1" applyFill="1" applyBorder="1" applyAlignment="1" applyProtection="1">
      <alignment horizontal="left" vertical="center"/>
      <protection hidden="1"/>
    </xf>
    <xf numFmtId="49" fontId="10" fillId="4" borderId="0" xfId="0" applyNumberFormat="1" applyFont="1" applyFill="1" applyAlignment="1" applyProtection="1">
      <alignment horizontal="left" vertical="center" wrapText="1" indent="1"/>
      <protection hidden="1"/>
    </xf>
    <xf numFmtId="0" fontId="10" fillId="4" borderId="23" xfId="0" applyFont="1" applyFill="1" applyBorder="1" applyAlignment="1" applyProtection="1">
      <alignment horizontal="left" vertical="center"/>
      <protection hidden="1"/>
    </xf>
    <xf numFmtId="0" fontId="10" fillId="0" borderId="64" xfId="0" applyFont="1" applyBorder="1" applyProtection="1">
      <protection hidden="1"/>
    </xf>
    <xf numFmtId="0" fontId="10" fillId="0" borderId="64" xfId="0" applyFont="1" applyBorder="1" applyAlignment="1" applyProtection="1">
      <alignment vertical="top"/>
      <protection hidden="1"/>
    </xf>
    <xf numFmtId="0" fontId="10" fillId="0" borderId="64" xfId="0" applyFont="1" applyBorder="1" applyAlignment="1" applyProtection="1">
      <alignment horizontal="left"/>
      <protection hidden="1"/>
    </xf>
    <xf numFmtId="0" fontId="10" fillId="4" borderId="64" xfId="0" applyFont="1" applyFill="1" applyBorder="1" applyAlignment="1" applyProtection="1">
      <alignment horizontal="left" vertical="center"/>
      <protection hidden="1"/>
    </xf>
    <xf numFmtId="0" fontId="10" fillId="4" borderId="55" xfId="0" applyFont="1" applyFill="1" applyBorder="1" applyAlignment="1" applyProtection="1">
      <alignment horizontal="left" vertical="center"/>
      <protection hidden="1"/>
    </xf>
    <xf numFmtId="0" fontId="10" fillId="0" borderId="26" xfId="0" applyFont="1" applyBorder="1" applyAlignment="1" applyProtection="1">
      <alignment vertical="top"/>
      <protection hidden="1"/>
    </xf>
    <xf numFmtId="0" fontId="10" fillId="0" borderId="27" xfId="0" applyFont="1" applyBorder="1" applyAlignment="1" applyProtection="1">
      <alignment vertical="top"/>
      <protection hidden="1"/>
    </xf>
    <xf numFmtId="0" fontId="10" fillId="0" borderId="23" xfId="0" applyFont="1" applyBorder="1" applyAlignment="1" applyProtection="1">
      <alignment vertical="top" wrapText="1"/>
      <protection hidden="1"/>
    </xf>
    <xf numFmtId="0" fontId="0" fillId="0" borderId="26" xfId="0" applyBorder="1" applyAlignment="1" applyProtection="1">
      <alignment vertical="top"/>
      <protection hidden="1"/>
    </xf>
    <xf numFmtId="0" fontId="0" fillId="0" borderId="27" xfId="0" applyBorder="1" applyAlignment="1" applyProtection="1">
      <alignment vertical="top"/>
      <protection hidden="1"/>
    </xf>
    <xf numFmtId="0" fontId="0" fillId="0" borderId="24" xfId="0" applyBorder="1" applyAlignment="1" applyProtection="1">
      <alignment horizontal="left" wrapText="1" indent="1"/>
      <protection hidden="1"/>
    </xf>
    <xf numFmtId="0" fontId="8" fillId="6" borderId="17" xfId="0" applyFont="1" applyFill="1" applyBorder="1" applyAlignment="1" applyProtection="1">
      <alignment horizontal="left" indent="1"/>
      <protection hidden="1"/>
    </xf>
    <xf numFmtId="0" fontId="8" fillId="6" borderId="6" xfId="0" applyFont="1" applyFill="1" applyBorder="1" applyAlignment="1" applyProtection="1">
      <alignment horizontal="left" indent="1"/>
      <protection hidden="1"/>
    </xf>
    <xf numFmtId="0" fontId="0" fillId="0" borderId="23" xfId="0" applyBorder="1" applyAlignment="1" applyProtection="1">
      <alignment horizontal="left" wrapText="1" indent="1"/>
      <protection hidden="1"/>
    </xf>
    <xf numFmtId="0" fontId="0" fillId="0" borderId="25" xfId="0" applyBorder="1" applyAlignment="1" applyProtection="1">
      <alignment horizontal="left" wrapText="1" indent="1"/>
      <protection hidden="1"/>
    </xf>
    <xf numFmtId="0" fontId="27" fillId="4" borderId="16" xfId="0" applyFont="1" applyFill="1" applyBorder="1" applyAlignment="1" applyProtection="1">
      <alignment horizontal="center"/>
      <protection hidden="1"/>
    </xf>
    <xf numFmtId="0" fontId="27" fillId="4" borderId="24" xfId="0" applyFont="1" applyFill="1" applyBorder="1" applyProtection="1">
      <protection hidden="1"/>
    </xf>
    <xf numFmtId="0" fontId="15" fillId="6" borderId="38" xfId="0" applyFont="1" applyFill="1" applyBorder="1" applyAlignment="1" applyProtection="1">
      <alignment horizontal="center" wrapText="1"/>
      <protection hidden="1"/>
    </xf>
    <xf numFmtId="0" fontId="27" fillId="0" borderId="25" xfId="0" applyFont="1" applyBorder="1" applyAlignment="1" applyProtection="1">
      <alignment horizontal="left" vertical="center"/>
      <protection hidden="1"/>
    </xf>
    <xf numFmtId="0" fontId="10" fillId="0" borderId="15" xfId="0" applyFont="1" applyBorder="1" applyAlignment="1" applyProtection="1">
      <alignment horizontal="left" vertical="top" wrapText="1"/>
      <protection hidden="1"/>
    </xf>
    <xf numFmtId="0" fontId="10" fillId="0" borderId="16" xfId="0" applyFont="1" applyBorder="1" applyAlignment="1" applyProtection="1">
      <alignment horizontal="center" vertical="top"/>
      <protection hidden="1"/>
    </xf>
    <xf numFmtId="0" fontId="10" fillId="0" borderId="16" xfId="0" applyFont="1" applyBorder="1" applyAlignment="1" applyProtection="1">
      <alignment horizontal="center" vertical="top"/>
      <protection locked="0" hidden="1"/>
    </xf>
    <xf numFmtId="0" fontId="10" fillId="0" borderId="17" xfId="0" applyFont="1" applyBorder="1" applyAlignment="1" applyProtection="1">
      <alignment horizontal="center" vertical="top"/>
      <protection locked="0" hidden="1"/>
    </xf>
    <xf numFmtId="0" fontId="10" fillId="3" borderId="5" xfId="0" applyFont="1" applyFill="1" applyBorder="1" applyAlignment="1" applyProtection="1">
      <alignment horizontal="left" vertical="top" wrapText="1"/>
      <protection hidden="1"/>
    </xf>
    <xf numFmtId="0" fontId="10" fillId="3" borderId="6" xfId="0" applyFont="1" applyFill="1" applyBorder="1" applyAlignment="1" applyProtection="1">
      <alignment horizontal="center" vertical="top"/>
      <protection locked="0" hidden="1"/>
    </xf>
    <xf numFmtId="0" fontId="10" fillId="0" borderId="5" xfId="0" applyFont="1" applyBorder="1" applyAlignment="1" applyProtection="1">
      <alignment horizontal="left" vertical="top" wrapText="1"/>
      <protection hidden="1"/>
    </xf>
    <xf numFmtId="0" fontId="10" fillId="0" borderId="6" xfId="0" applyFont="1" applyBorder="1" applyAlignment="1" applyProtection="1">
      <alignment horizontal="center" vertical="top"/>
      <protection locked="0" hidden="1"/>
    </xf>
    <xf numFmtId="0" fontId="15" fillId="6" borderId="73" xfId="0" applyFont="1" applyFill="1" applyBorder="1" applyAlignment="1" applyProtection="1">
      <alignment horizontal="center" wrapText="1"/>
      <protection hidden="1"/>
    </xf>
    <xf numFmtId="0" fontId="15" fillId="6" borderId="74" xfId="0" applyFont="1" applyFill="1" applyBorder="1" applyAlignment="1" applyProtection="1">
      <alignment horizontal="center" wrapText="1"/>
      <protection hidden="1"/>
    </xf>
    <xf numFmtId="0" fontId="17" fillId="6" borderId="0" xfId="0" applyFont="1" applyFill="1" applyAlignment="1" applyProtection="1">
      <alignment vertical="center" wrapText="1"/>
      <protection hidden="1"/>
    </xf>
    <xf numFmtId="0" fontId="0" fillId="13" borderId="20" xfId="0" applyFill="1" applyBorder="1" applyAlignment="1" applyProtection="1">
      <alignment horizontal="center"/>
      <protection hidden="1"/>
    </xf>
    <xf numFmtId="0" fontId="0" fillId="13" borderId="21" xfId="0" applyFill="1" applyBorder="1" applyAlignment="1" applyProtection="1">
      <alignment horizontal="center"/>
      <protection hidden="1"/>
    </xf>
    <xf numFmtId="0" fontId="42" fillId="0" borderId="7" xfId="0" applyFont="1" applyBorder="1" applyProtection="1">
      <protection hidden="1"/>
    </xf>
    <xf numFmtId="0" fontId="40" fillId="4" borderId="8" xfId="0" applyFont="1" applyFill="1" applyBorder="1" applyAlignment="1" applyProtection="1">
      <alignment vertical="center"/>
      <protection hidden="1"/>
    </xf>
    <xf numFmtId="0" fontId="40" fillId="4" borderId="9" xfId="0" applyFont="1" applyFill="1" applyBorder="1" applyAlignment="1" applyProtection="1">
      <alignment vertical="center"/>
      <protection hidden="1"/>
    </xf>
    <xf numFmtId="0" fontId="15" fillId="6" borderId="75" xfId="0" applyFont="1" applyFill="1" applyBorder="1" applyAlignment="1" applyProtection="1">
      <alignment horizontal="center" wrapText="1"/>
      <protection hidden="1"/>
    </xf>
    <xf numFmtId="0" fontId="10" fillId="0" borderId="1" xfId="0" applyFont="1" applyBorder="1" applyAlignment="1" applyProtection="1">
      <alignment horizontal="center"/>
      <protection locked="0" hidden="1"/>
    </xf>
    <xf numFmtId="0" fontId="10" fillId="0" borderId="0" xfId="0" applyFont="1" applyProtection="1">
      <protection locked="0" hidden="1"/>
      <extLst>
        <ext xmlns:xfpb="http://schemas.microsoft.com/office/spreadsheetml/2022/featurepropertybag" uri="{C7286773-470A-42A8-94C5-96B5CB345126}">
          <xfpb:xfComplement i="0"/>
        </ext>
      </extLst>
    </xf>
    <xf numFmtId="0" fontId="10" fillId="0" borderId="0" xfId="0" applyFont="1" applyAlignment="1" applyProtection="1">
      <alignment horizontal="center"/>
      <protection locked="0" hidden="1"/>
      <extLst>
        <ext xmlns:xfpb="http://schemas.microsoft.com/office/spreadsheetml/2022/featurepropertybag" uri="{C7286773-470A-42A8-94C5-96B5CB345126}">
          <xfpb:xfComplement i="0"/>
        </ext>
      </extLst>
    </xf>
    <xf numFmtId="0" fontId="10" fillId="0" borderId="2" xfId="0" applyFont="1" applyBorder="1" applyAlignment="1" applyProtection="1">
      <alignment vertical="top" wrapText="1"/>
      <protection locked="0" hidden="1"/>
    </xf>
    <xf numFmtId="0" fontId="10" fillId="3" borderId="1" xfId="0" applyFont="1" applyFill="1" applyBorder="1" applyAlignment="1" applyProtection="1">
      <alignment horizontal="center"/>
      <protection locked="0" hidden="1"/>
    </xf>
    <xf numFmtId="0" fontId="10" fillId="3" borderId="0" xfId="0" applyFont="1" applyFill="1" applyProtection="1">
      <protection locked="0" hidden="1"/>
      <extLst>
        <ext xmlns:xfpb="http://schemas.microsoft.com/office/spreadsheetml/2022/featurepropertybag" uri="{C7286773-470A-42A8-94C5-96B5CB345126}">
          <xfpb:xfComplement i="0"/>
        </ext>
      </extLst>
    </xf>
    <xf numFmtId="0" fontId="10" fillId="3" borderId="0" xfId="0" applyFont="1" applyFill="1" applyAlignment="1" applyProtection="1">
      <alignment horizontal="center"/>
      <protection locked="0" hidden="1"/>
      <extLst>
        <ext xmlns:xfpb="http://schemas.microsoft.com/office/spreadsheetml/2022/featurepropertybag" uri="{C7286773-470A-42A8-94C5-96B5CB345126}">
          <xfpb:xfComplement i="0"/>
        </ext>
      </extLst>
    </xf>
    <xf numFmtId="0" fontId="10" fillId="3" borderId="2" xfId="0" applyFont="1" applyFill="1" applyBorder="1" applyAlignment="1" applyProtection="1">
      <alignment vertical="top" wrapText="1"/>
      <protection locked="0" hidden="1"/>
    </xf>
    <xf numFmtId="0" fontId="10" fillId="0" borderId="0" xfId="0" applyFont="1" applyAlignment="1" applyProtection="1">
      <alignment horizontal="center" vertical="center"/>
      <protection locked="0" hidden="1"/>
      <extLst>
        <ext xmlns:xfpb="http://schemas.microsoft.com/office/spreadsheetml/2022/featurepropertybag" uri="{C7286773-470A-42A8-94C5-96B5CB345126}">
          <xfpb:xfComplement i="0"/>
        </ext>
      </extLst>
    </xf>
    <xf numFmtId="0" fontId="10" fillId="3" borderId="3" xfId="0" applyFont="1" applyFill="1" applyBorder="1" applyAlignment="1" applyProtection="1">
      <alignment horizontal="center"/>
      <protection locked="0" hidden="1"/>
    </xf>
    <xf numFmtId="0" fontId="10" fillId="3" borderId="56" xfId="0" applyFont="1" applyFill="1" applyBorder="1" applyAlignment="1" applyProtection="1">
      <alignment horizontal="center"/>
      <protection locked="0" hidden="1"/>
    </xf>
    <xf numFmtId="0" fontId="10" fillId="3" borderId="56" xfId="0" applyFont="1" applyFill="1" applyBorder="1" applyAlignment="1" applyProtection="1">
      <alignment horizontal="center"/>
      <protection hidden="1"/>
    </xf>
    <xf numFmtId="0" fontId="10" fillId="3" borderId="56" xfId="0" applyFont="1" applyFill="1" applyBorder="1" applyProtection="1">
      <protection locked="0" hidden="1"/>
      <extLst>
        <ext xmlns:xfpb="http://schemas.microsoft.com/office/spreadsheetml/2022/featurepropertybag" uri="{C7286773-470A-42A8-94C5-96B5CB345126}">
          <xfpb:xfComplement i="0"/>
        </ext>
      </extLst>
    </xf>
    <xf numFmtId="0" fontId="10" fillId="3" borderId="56" xfId="0" applyFont="1" applyFill="1" applyBorder="1" applyAlignment="1" applyProtection="1">
      <alignment horizontal="center" vertical="center"/>
      <protection locked="0" hidden="1"/>
      <extLst>
        <ext xmlns:xfpb="http://schemas.microsoft.com/office/spreadsheetml/2022/featurepropertybag" uri="{C7286773-470A-42A8-94C5-96B5CB345126}">
          <xfpb:xfComplement i="0"/>
        </ext>
      </extLst>
    </xf>
    <xf numFmtId="0" fontId="10" fillId="3" borderId="4" xfId="0" applyFont="1" applyFill="1" applyBorder="1" applyAlignment="1" applyProtection="1">
      <alignment vertical="top" wrapText="1"/>
      <protection locked="0" hidden="1"/>
    </xf>
    <xf numFmtId="0" fontId="22" fillId="0" borderId="27" xfId="0" applyFont="1" applyBorder="1" applyAlignment="1" applyProtection="1">
      <alignment horizontal="center"/>
      <protection hidden="1"/>
    </xf>
    <xf numFmtId="0" fontId="22" fillId="0" borderId="27" xfId="0" applyFont="1" applyBorder="1" applyProtection="1">
      <protection hidden="1"/>
    </xf>
    <xf numFmtId="0" fontId="0" fillId="6" borderId="68" xfId="0" applyFill="1" applyBorder="1" applyAlignment="1" applyProtection="1">
      <alignment horizontal="center" vertical="center"/>
      <protection hidden="1"/>
    </xf>
    <xf numFmtId="0" fontId="0" fillId="6" borderId="69" xfId="0" applyFill="1" applyBorder="1" applyAlignment="1" applyProtection="1">
      <alignment horizontal="center" vertical="center"/>
      <protection hidden="1"/>
    </xf>
    <xf numFmtId="0" fontId="15" fillId="6" borderId="36" xfId="0" applyFont="1" applyFill="1" applyBorder="1" applyAlignment="1" applyProtection="1">
      <alignment horizontal="left" wrapText="1"/>
      <protection hidden="1"/>
    </xf>
    <xf numFmtId="49" fontId="0" fillId="4" borderId="5" xfId="0" applyNumberFormat="1" applyFill="1" applyBorder="1" applyAlignment="1" applyProtection="1">
      <alignment vertical="center" wrapText="1"/>
      <protection hidden="1"/>
    </xf>
    <xf numFmtId="0" fontId="12" fillId="4" borderId="5" xfId="0" applyFont="1" applyFill="1" applyBorder="1" applyAlignment="1" applyProtection="1">
      <alignment horizontal="center"/>
      <protection hidden="1"/>
    </xf>
    <xf numFmtId="0" fontId="12" fillId="4" borderId="0" xfId="0" applyFont="1" applyFill="1" applyAlignment="1" applyProtection="1">
      <alignment horizontal="left"/>
      <protection hidden="1"/>
    </xf>
    <xf numFmtId="0" fontId="12" fillId="20" borderId="5" xfId="0" applyFont="1" applyFill="1" applyBorder="1" applyAlignment="1" applyProtection="1">
      <alignment horizontal="center" vertical="top" wrapText="1"/>
      <protection hidden="1"/>
    </xf>
    <xf numFmtId="0" fontId="12" fillId="20" borderId="0" xfId="0" applyFont="1" applyFill="1" applyAlignment="1" applyProtection="1">
      <alignment horizontal="left" vertical="top" wrapText="1"/>
      <protection hidden="1"/>
    </xf>
    <xf numFmtId="0" fontId="10" fillId="20" borderId="5" xfId="0" applyFont="1" applyFill="1" applyBorder="1" applyAlignment="1" applyProtection="1">
      <alignment horizontal="center" vertical="top" wrapText="1"/>
      <protection hidden="1"/>
    </xf>
    <xf numFmtId="0" fontId="10" fillId="20" borderId="0" xfId="0" applyFont="1" applyFill="1" applyAlignment="1" applyProtection="1">
      <alignment vertical="top" wrapText="1"/>
      <protection hidden="1"/>
    </xf>
    <xf numFmtId="0" fontId="10" fillId="20" borderId="7" xfId="0" applyFont="1" applyFill="1" applyBorder="1" applyAlignment="1" applyProtection="1">
      <alignment horizontal="center" vertical="top" wrapText="1"/>
      <protection hidden="1"/>
    </xf>
    <xf numFmtId="0" fontId="10" fillId="20" borderId="8" xfId="0" applyFont="1" applyFill="1" applyBorder="1" applyAlignment="1" applyProtection="1">
      <alignment vertical="top" wrapText="1"/>
      <protection hidden="1"/>
    </xf>
    <xf numFmtId="0" fontId="0" fillId="4" borderId="68" xfId="0" applyFill="1" applyBorder="1" applyAlignment="1" applyProtection="1">
      <alignment horizontal="center" vertical="center"/>
      <protection hidden="1"/>
    </xf>
    <xf numFmtId="0" fontId="0" fillId="4" borderId="69" xfId="0" applyFill="1" applyBorder="1" applyAlignment="1" applyProtection="1">
      <alignment horizontal="center" vertical="center"/>
      <protection hidden="1"/>
    </xf>
    <xf numFmtId="0" fontId="0" fillId="14" borderId="69" xfId="0" applyFill="1" applyBorder="1" applyAlignment="1" applyProtection="1">
      <alignment horizontal="center" vertical="center"/>
      <protection hidden="1"/>
    </xf>
    <xf numFmtId="0" fontId="0" fillId="0" borderId="70" xfId="0" applyBorder="1" applyAlignment="1" applyProtection="1">
      <alignment horizontal="center" vertical="center"/>
      <protection hidden="1"/>
    </xf>
    <xf numFmtId="0" fontId="55" fillId="4" borderId="0" xfId="1" applyFont="1" applyFill="1" applyBorder="1" applyAlignment="1" applyProtection="1">
      <alignment horizontal="left" vertical="center" wrapText="1"/>
      <protection hidden="1"/>
    </xf>
    <xf numFmtId="0" fontId="56" fillId="4" borderId="0" xfId="0" applyFont="1" applyFill="1" applyAlignment="1" applyProtection="1">
      <alignment vertical="center"/>
      <protection hidden="1"/>
    </xf>
    <xf numFmtId="0" fontId="41" fillId="8" borderId="17" xfId="0" applyFont="1" applyFill="1" applyBorder="1" applyAlignment="1" applyProtection="1">
      <alignment vertical="center"/>
      <protection hidden="1"/>
    </xf>
    <xf numFmtId="0" fontId="41" fillId="8" borderId="15" xfId="0" applyFont="1" applyFill="1" applyBorder="1" applyAlignment="1" applyProtection="1">
      <alignment horizontal="left" vertical="center" indent="1"/>
      <protection hidden="1"/>
    </xf>
    <xf numFmtId="0" fontId="59" fillId="4" borderId="7" xfId="0" applyFont="1" applyFill="1" applyBorder="1" applyAlignment="1" applyProtection="1">
      <alignment horizontal="center" vertical="top"/>
      <protection hidden="1"/>
    </xf>
    <xf numFmtId="0" fontId="25" fillId="4" borderId="0" xfId="0" applyFont="1" applyFill="1" applyProtection="1">
      <protection hidden="1"/>
    </xf>
    <xf numFmtId="0" fontId="25" fillId="0" borderId="27" xfId="0" applyFont="1" applyBorder="1" applyAlignment="1" applyProtection="1">
      <alignment horizontal="center"/>
      <protection hidden="1"/>
    </xf>
    <xf numFmtId="0" fontId="25" fillId="0" borderId="30" xfId="0" applyFont="1" applyBorder="1" applyAlignment="1" applyProtection="1">
      <alignment horizontal="center"/>
      <protection hidden="1"/>
    </xf>
    <xf numFmtId="0" fontId="30" fillId="0" borderId="0" xfId="0" applyFont="1" applyAlignment="1" applyProtection="1">
      <alignment horizontal="center" vertical="center"/>
      <protection hidden="1"/>
    </xf>
    <xf numFmtId="0" fontId="30" fillId="0" borderId="0" xfId="0" applyFont="1" applyAlignment="1" applyProtection="1">
      <alignment horizontal="center" vertical="center"/>
      <protection locked="0" hidden="1"/>
    </xf>
    <xf numFmtId="166" fontId="30" fillId="0" borderId="0" xfId="0" applyNumberFormat="1" applyFont="1" applyAlignment="1" applyProtection="1">
      <alignment horizontal="center" vertical="center"/>
      <protection locked="0" hidden="1"/>
    </xf>
    <xf numFmtId="0" fontId="30" fillId="3" borderId="0" xfId="0" applyFont="1" applyFill="1" applyAlignment="1" applyProtection="1">
      <alignment horizontal="center" vertical="center"/>
      <protection hidden="1"/>
    </xf>
    <xf numFmtId="0" fontId="30" fillId="3" borderId="0" xfId="0" applyFont="1" applyFill="1" applyAlignment="1" applyProtection="1">
      <alignment horizontal="center" vertical="center"/>
      <protection locked="0" hidden="1"/>
    </xf>
    <xf numFmtId="166" fontId="30" fillId="3" borderId="0" xfId="0" applyNumberFormat="1" applyFont="1" applyFill="1" applyAlignment="1" applyProtection="1">
      <alignment horizontal="center" vertical="center"/>
      <protection locked="0" hidden="1"/>
    </xf>
    <xf numFmtId="0" fontId="30" fillId="3" borderId="5" xfId="0" applyFont="1" applyFill="1" applyBorder="1" applyAlignment="1" applyProtection="1">
      <alignment horizontal="left" vertical="center"/>
      <protection hidden="1"/>
    </xf>
    <xf numFmtId="0" fontId="30" fillId="0" borderId="5" xfId="0" applyFont="1" applyBorder="1" applyAlignment="1" applyProtection="1">
      <alignment horizontal="left" vertical="center"/>
      <protection hidden="1"/>
    </xf>
    <xf numFmtId="165" fontId="30" fillId="0" borderId="0" xfId="0" applyNumberFormat="1" applyFont="1" applyAlignment="1" applyProtection="1">
      <alignment horizontal="center" vertical="center"/>
      <protection locked="0" hidden="1"/>
    </xf>
    <xf numFmtId="0" fontId="30" fillId="0" borderId="6" xfId="0" applyFont="1" applyBorder="1" applyAlignment="1" applyProtection="1">
      <alignment horizontal="center" vertical="center"/>
      <protection locked="0" hidden="1"/>
    </xf>
    <xf numFmtId="165" fontId="30" fillId="3" borderId="0" xfId="0" applyNumberFormat="1" applyFont="1" applyFill="1" applyAlignment="1" applyProtection="1">
      <alignment horizontal="center" vertical="center"/>
      <protection locked="0" hidden="1"/>
    </xf>
    <xf numFmtId="0" fontId="30" fillId="3" borderId="6" xfId="0" applyFont="1" applyFill="1" applyBorder="1" applyAlignment="1" applyProtection="1">
      <alignment horizontal="center" vertical="center"/>
      <protection locked="0" hidden="1"/>
    </xf>
    <xf numFmtId="0" fontId="30" fillId="0" borderId="7" xfId="0" applyFont="1" applyBorder="1" applyAlignment="1" applyProtection="1">
      <alignment horizontal="left" vertical="center"/>
      <protection hidden="1"/>
    </xf>
    <xf numFmtId="0" fontId="30" fillId="0" borderId="8" xfId="0" applyFont="1" applyBorder="1" applyAlignment="1" applyProtection="1">
      <alignment horizontal="center" vertical="center"/>
      <protection hidden="1"/>
    </xf>
    <xf numFmtId="0" fontId="30" fillId="0" borderId="8" xfId="0" applyFont="1" applyBorder="1" applyAlignment="1" applyProtection="1">
      <alignment horizontal="center" vertical="center"/>
      <protection locked="0" hidden="1"/>
    </xf>
    <xf numFmtId="166" fontId="30" fillId="0" borderId="8" xfId="0" applyNumberFormat="1" applyFont="1" applyBorder="1" applyAlignment="1" applyProtection="1">
      <alignment horizontal="center" vertical="center"/>
      <protection locked="0" hidden="1"/>
    </xf>
    <xf numFmtId="0" fontId="30" fillId="0" borderId="9" xfId="0" applyFont="1" applyBorder="1" applyAlignment="1" applyProtection="1">
      <alignment horizontal="center" vertical="center"/>
      <protection locked="0" hidden="1"/>
    </xf>
    <xf numFmtId="0" fontId="30" fillId="0" borderId="22" xfId="0" applyFont="1" applyBorder="1" applyAlignment="1" applyProtection="1">
      <alignment horizontal="center" vertical="center"/>
      <protection hidden="1"/>
    </xf>
    <xf numFmtId="166" fontId="30" fillId="0" borderId="22" xfId="0" applyNumberFormat="1" applyFont="1" applyBorder="1" applyAlignment="1" applyProtection="1">
      <alignment horizontal="center" vertical="center"/>
      <protection locked="0" hidden="1"/>
    </xf>
    <xf numFmtId="0" fontId="30" fillId="0" borderId="22" xfId="0" applyFont="1" applyBorder="1" applyAlignment="1" applyProtection="1">
      <alignment horizontal="center" vertical="center"/>
      <protection locked="0" hidden="1"/>
    </xf>
    <xf numFmtId="0" fontId="30" fillId="0" borderId="19" xfId="0" applyFont="1" applyBorder="1" applyAlignment="1" applyProtection="1">
      <alignment horizontal="center" vertical="center"/>
      <protection locked="0" hidden="1"/>
    </xf>
    <xf numFmtId="166" fontId="30" fillId="3" borderId="0" xfId="2" applyNumberFormat="1" applyFont="1" applyFill="1" applyBorder="1" applyAlignment="1" applyProtection="1">
      <alignment horizontal="center" vertical="center"/>
      <protection locked="0" hidden="1"/>
    </xf>
    <xf numFmtId="166" fontId="30" fillId="0" borderId="0" xfId="2" applyNumberFormat="1" applyFont="1" applyBorder="1" applyAlignment="1" applyProtection="1">
      <alignment horizontal="center" vertical="center"/>
      <protection locked="0" hidden="1"/>
    </xf>
    <xf numFmtId="0" fontId="0" fillId="0" borderId="53" xfId="0" applyBorder="1" applyAlignment="1">
      <alignment horizontal="left"/>
    </xf>
    <xf numFmtId="0" fontId="10" fillId="20" borderId="5" xfId="0" applyFont="1" applyFill="1" applyBorder="1" applyAlignment="1" applyProtection="1">
      <alignment horizontal="center" vertical="top"/>
      <protection hidden="1"/>
    </xf>
    <xf numFmtId="0" fontId="50" fillId="20" borderId="6" xfId="1" applyFont="1" applyFill="1" applyBorder="1" applyAlignment="1" applyProtection="1">
      <alignment horizontal="left" vertical="top" wrapText="1"/>
      <protection hidden="1"/>
    </xf>
    <xf numFmtId="0" fontId="0" fillId="0" borderId="53" xfId="0" quotePrefix="1" applyBorder="1" applyAlignment="1">
      <alignment horizontal="left"/>
    </xf>
    <xf numFmtId="0" fontId="0" fillId="0" borderId="53" xfId="0" quotePrefix="1" applyBorder="1" applyAlignment="1">
      <alignment horizontal="left" wrapText="1"/>
    </xf>
    <xf numFmtId="0" fontId="61" fillId="22" borderId="82" xfId="0" applyFont="1" applyFill="1" applyBorder="1" applyProtection="1">
      <protection hidden="1"/>
    </xf>
    <xf numFmtId="0" fontId="27" fillId="6" borderId="0" xfId="0" applyFont="1" applyFill="1" applyProtection="1">
      <protection hidden="1"/>
    </xf>
    <xf numFmtId="0" fontId="27" fillId="6" borderId="0" xfId="0" applyFont="1" applyFill="1" applyAlignment="1" applyProtection="1">
      <alignment horizontal="center"/>
      <protection hidden="1"/>
    </xf>
    <xf numFmtId="0" fontId="30" fillId="4" borderId="0" xfId="0" applyFont="1" applyFill="1" applyAlignment="1" applyProtection="1">
      <alignment horizontal="center" vertical="center"/>
      <protection locked="0" hidden="1"/>
    </xf>
    <xf numFmtId="0" fontId="27" fillId="0" borderId="25" xfId="0" applyFont="1" applyBorder="1" applyAlignment="1" applyProtection="1">
      <alignment horizontal="left"/>
      <protection hidden="1"/>
    </xf>
    <xf numFmtId="0" fontId="27" fillId="0" borderId="25" xfId="0" applyFont="1" applyBorder="1" applyAlignment="1" applyProtection="1">
      <alignment horizontal="center"/>
      <protection hidden="1"/>
    </xf>
    <xf numFmtId="0" fontId="29" fillId="0" borderId="27" xfId="0" applyFont="1" applyBorder="1" applyAlignment="1" applyProtection="1">
      <alignment horizontal="center" vertical="center" wrapText="1"/>
      <protection hidden="1"/>
    </xf>
    <xf numFmtId="14" fontId="30" fillId="0" borderId="8" xfId="0" applyNumberFormat="1" applyFont="1" applyBorder="1" applyAlignment="1" applyProtection="1">
      <alignment horizontal="center" vertical="center"/>
      <protection locked="0" hidden="1"/>
    </xf>
    <xf numFmtId="0" fontId="0" fillId="14" borderId="20" xfId="0" applyFill="1" applyBorder="1" applyAlignment="1" applyProtection="1">
      <alignment horizontal="center" vertical="center"/>
      <protection hidden="1"/>
    </xf>
    <xf numFmtId="0" fontId="0" fillId="6" borderId="5" xfId="0" applyFill="1" applyBorder="1" applyAlignment="1" applyProtection="1">
      <alignment horizontal="center" vertical="center"/>
      <protection hidden="1"/>
    </xf>
    <xf numFmtId="0" fontId="15" fillId="6" borderId="5" xfId="0" applyFont="1" applyFill="1" applyBorder="1" applyAlignment="1" applyProtection="1">
      <alignment horizontal="left" wrapText="1"/>
      <protection hidden="1"/>
    </xf>
    <xf numFmtId="0" fontId="15" fillId="6" borderId="6" xfId="0" applyFont="1" applyFill="1" applyBorder="1" applyAlignment="1" applyProtection="1">
      <alignment horizontal="center" wrapText="1"/>
      <protection hidden="1"/>
    </xf>
    <xf numFmtId="0" fontId="10" fillId="4" borderId="7" xfId="0" applyFont="1" applyFill="1" applyBorder="1" applyAlignment="1" applyProtection="1">
      <alignment horizontal="left" vertical="top" wrapText="1"/>
      <protection hidden="1"/>
    </xf>
    <xf numFmtId="0" fontId="10" fillId="4" borderId="8" xfId="0" applyFont="1" applyFill="1" applyBorder="1" applyAlignment="1" applyProtection="1">
      <alignment horizontal="center" vertical="top"/>
      <protection hidden="1"/>
    </xf>
    <xf numFmtId="0" fontId="10" fillId="4" borderId="8" xfId="0" applyFont="1" applyFill="1" applyBorder="1" applyAlignment="1" applyProtection="1">
      <alignment horizontal="center" vertical="top"/>
      <protection locked="0" hidden="1"/>
    </xf>
    <xf numFmtId="0" fontId="10" fillId="4" borderId="9" xfId="0" applyFont="1" applyFill="1" applyBorder="1" applyAlignment="1" applyProtection="1">
      <alignment horizontal="center" vertical="top"/>
      <protection locked="0" hidden="1"/>
    </xf>
    <xf numFmtId="0" fontId="33" fillId="6" borderId="56" xfId="0" applyFont="1" applyFill="1" applyBorder="1" applyAlignment="1" applyProtection="1">
      <alignment horizontal="center" wrapText="1"/>
      <protection hidden="1"/>
    </xf>
    <xf numFmtId="0" fontId="27" fillId="4" borderId="23" xfId="0" applyFont="1" applyFill="1" applyBorder="1" applyProtection="1">
      <protection hidden="1"/>
    </xf>
    <xf numFmtId="0" fontId="33" fillId="6" borderId="83" xfId="0" applyFont="1" applyFill="1" applyBorder="1" applyAlignment="1" applyProtection="1">
      <alignment horizontal="center" wrapText="1"/>
      <protection hidden="1"/>
    </xf>
    <xf numFmtId="0" fontId="27" fillId="4" borderId="51" xfId="0" applyFont="1" applyFill="1" applyBorder="1" applyProtection="1">
      <protection hidden="1"/>
    </xf>
    <xf numFmtId="0" fontId="0" fillId="0" borderId="30" xfId="0" applyBorder="1" applyProtection="1">
      <protection hidden="1"/>
    </xf>
    <xf numFmtId="0" fontId="27" fillId="4" borderId="24" xfId="0" applyFont="1" applyFill="1" applyBorder="1" applyAlignment="1" applyProtection="1">
      <alignment vertical="top" wrapText="1"/>
      <protection hidden="1"/>
    </xf>
    <xf numFmtId="0" fontId="15" fillId="6" borderId="8" xfId="0" applyFont="1" applyFill="1" applyBorder="1" applyAlignment="1" applyProtection="1">
      <alignment horizontal="center" wrapText="1"/>
      <protection hidden="1"/>
    </xf>
    <xf numFmtId="0" fontId="33" fillId="6" borderId="85" xfId="0" applyFont="1" applyFill="1" applyBorder="1" applyAlignment="1" applyProtection="1">
      <alignment horizontal="center" wrapText="1"/>
      <protection hidden="1"/>
    </xf>
    <xf numFmtId="0" fontId="22" fillId="0" borderId="0" xfId="0" applyFont="1" applyProtection="1">
      <protection hidden="1"/>
    </xf>
    <xf numFmtId="0" fontId="15" fillId="6" borderId="89" xfId="0" applyFont="1" applyFill="1" applyBorder="1" applyAlignment="1" applyProtection="1">
      <alignment horizontal="center" wrapText="1"/>
      <protection hidden="1"/>
    </xf>
    <xf numFmtId="1" fontId="22" fillId="0" borderId="0" xfId="0" applyNumberFormat="1" applyFont="1" applyAlignment="1">
      <alignment horizontal="center"/>
    </xf>
    <xf numFmtId="0" fontId="59" fillId="4" borderId="5" xfId="0" applyFont="1" applyFill="1" applyBorder="1" applyAlignment="1" applyProtection="1">
      <alignment horizontal="center" vertical="center"/>
      <protection hidden="1"/>
    </xf>
    <xf numFmtId="0" fontId="0" fillId="0" borderId="0" xfId="0" applyProtection="1">
      <protection hidden="1"/>
    </xf>
    <xf numFmtId="0" fontId="17" fillId="4" borderId="0" xfId="0" applyFont="1" applyFill="1" applyAlignment="1" applyProtection="1">
      <alignment vertical="center"/>
      <protection hidden="1"/>
    </xf>
    <xf numFmtId="0" fontId="0" fillId="4" borderId="16" xfId="0" applyFill="1" applyBorder="1" applyAlignment="1" applyProtection="1">
      <alignment horizontal="center"/>
      <protection hidden="1"/>
    </xf>
    <xf numFmtId="0" fontId="15" fillId="6" borderId="90" xfId="0" applyFont="1" applyFill="1" applyBorder="1" applyAlignment="1" applyProtection="1">
      <alignment horizontal="center" wrapText="1"/>
      <protection hidden="1"/>
    </xf>
    <xf numFmtId="0" fontId="0" fillId="4" borderId="20" xfId="0" applyFill="1" applyBorder="1" applyProtection="1">
      <protection hidden="1"/>
    </xf>
    <xf numFmtId="0" fontId="10" fillId="4" borderId="64" xfId="0" applyFont="1" applyFill="1" applyBorder="1" applyAlignment="1" applyProtection="1">
      <alignment vertical="center"/>
      <protection hidden="1"/>
    </xf>
    <xf numFmtId="0" fontId="10" fillId="4" borderId="64" xfId="0" applyFont="1" applyFill="1" applyBorder="1" applyAlignment="1" applyProtection="1">
      <alignment horizontal="center" vertical="center"/>
      <protection hidden="1"/>
    </xf>
    <xf numFmtId="0" fontId="0" fillId="23" borderId="20" xfId="0" applyFill="1" applyBorder="1" applyAlignment="1" applyProtection="1">
      <alignment horizontal="center"/>
      <protection hidden="1"/>
    </xf>
    <xf numFmtId="0" fontId="10" fillId="4" borderId="55" xfId="0" applyFont="1" applyFill="1" applyBorder="1" applyAlignment="1" applyProtection="1">
      <alignment vertical="center"/>
      <protection hidden="1"/>
    </xf>
    <xf numFmtId="0" fontId="15" fillId="6" borderId="5" xfId="0" applyFont="1" applyFill="1" applyBorder="1" applyAlignment="1" applyProtection="1">
      <alignment wrapText="1"/>
      <protection hidden="1"/>
    </xf>
    <xf numFmtId="0" fontId="4" fillId="4" borderId="0" xfId="0" applyFont="1" applyFill="1" applyAlignment="1">
      <alignment horizontal="center"/>
    </xf>
    <xf numFmtId="0" fontId="0" fillId="6" borderId="5" xfId="0" applyFill="1" applyBorder="1" applyProtection="1">
      <protection hidden="1"/>
    </xf>
    <xf numFmtId="0" fontId="17" fillId="6" borderId="5" xfId="0" applyFont="1" applyFill="1" applyBorder="1" applyAlignment="1" applyProtection="1">
      <alignment vertical="center" wrapText="1"/>
      <protection hidden="1"/>
    </xf>
    <xf numFmtId="0" fontId="15" fillId="4" borderId="0" xfId="0" applyFont="1" applyFill="1" applyAlignment="1" applyProtection="1">
      <alignment wrapText="1"/>
      <protection hidden="1"/>
    </xf>
    <xf numFmtId="0" fontId="0" fillId="4" borderId="0" xfId="0" applyFill="1" applyProtection="1">
      <protection locked="0"/>
    </xf>
    <xf numFmtId="0" fontId="0" fillId="23" borderId="21" xfId="0" applyFill="1" applyBorder="1" applyAlignment="1" applyProtection="1">
      <alignment horizontal="center"/>
      <protection hidden="1"/>
    </xf>
    <xf numFmtId="0" fontId="63" fillId="6" borderId="9" xfId="0" applyFont="1" applyFill="1" applyBorder="1" applyAlignment="1" applyProtection="1">
      <alignment horizontal="center" wrapText="1"/>
      <protection hidden="1"/>
    </xf>
    <xf numFmtId="0" fontId="63" fillId="6" borderId="8" xfId="0" applyFont="1" applyFill="1" applyBorder="1" applyAlignment="1" applyProtection="1">
      <alignment horizontal="center" wrapText="1"/>
      <protection hidden="1"/>
    </xf>
    <xf numFmtId="0" fontId="0" fillId="4" borderId="0" xfId="0" applyFill="1" applyProtection="1">
      <protection locked="0"/>
      <extLst>
        <ext xmlns:xfpb="http://schemas.microsoft.com/office/spreadsheetml/2022/featurepropertybag" uri="{C7286773-470A-42A8-94C5-96B5CB345126}">
          <xfpb:xfComplement i="0"/>
        </ext>
      </extLst>
    </xf>
    <xf numFmtId="0" fontId="0" fillId="4" borderId="6" xfId="0" applyFill="1" applyBorder="1" applyProtection="1">
      <protection locked="0"/>
      <extLst>
        <ext xmlns:xfpb="http://schemas.microsoft.com/office/spreadsheetml/2022/featurepropertybag" uri="{C7286773-470A-42A8-94C5-96B5CB345126}">
          <xfpb:xfComplement i="0"/>
        </ext>
      </extLst>
    </xf>
    <xf numFmtId="0" fontId="0" fillId="3" borderId="0" xfId="0" applyFill="1" applyProtection="1">
      <protection locked="0"/>
      <extLst>
        <ext xmlns:xfpb="http://schemas.microsoft.com/office/spreadsheetml/2022/featurepropertybag" uri="{C7286773-470A-42A8-94C5-96B5CB345126}">
          <xfpb:xfComplement i="0"/>
        </ext>
      </extLst>
    </xf>
    <xf numFmtId="0" fontId="0" fillId="3" borderId="6" xfId="0" applyFill="1" applyBorder="1" applyProtection="1">
      <protection locked="0"/>
      <extLst>
        <ext xmlns:xfpb="http://schemas.microsoft.com/office/spreadsheetml/2022/featurepropertybag" uri="{C7286773-470A-42A8-94C5-96B5CB345126}">
          <xfpb:xfComplement i="0"/>
        </ext>
      </extLst>
    </xf>
    <xf numFmtId="0" fontId="0" fillId="4" borderId="34" xfId="0" applyFill="1" applyBorder="1" applyProtection="1">
      <protection hidden="1"/>
    </xf>
    <xf numFmtId="0" fontId="10" fillId="4" borderId="81" xfId="0" applyFont="1" applyFill="1" applyBorder="1" applyAlignment="1" applyProtection="1">
      <alignment vertical="center"/>
      <protection hidden="1"/>
    </xf>
    <xf numFmtId="0" fontId="15" fillId="6" borderId="7" xfId="0" applyFont="1" applyFill="1" applyBorder="1" applyAlignment="1" applyProtection="1">
      <alignment wrapText="1"/>
      <protection hidden="1"/>
    </xf>
    <xf numFmtId="0" fontId="5" fillId="4" borderId="0" xfId="0" applyFont="1" applyFill="1"/>
    <xf numFmtId="0" fontId="5" fillId="4" borderId="0" xfId="0" applyFont="1" applyFill="1" applyAlignment="1">
      <alignment horizontal="center"/>
    </xf>
    <xf numFmtId="0" fontId="5" fillId="4" borderId="0" xfId="0" applyFont="1" applyFill="1" applyAlignment="1">
      <alignment horizontal="left"/>
    </xf>
    <xf numFmtId="0" fontId="5" fillId="4" borderId="0" xfId="0" applyFont="1" applyFill="1" applyAlignment="1">
      <alignment vertical="center"/>
    </xf>
    <xf numFmtId="0" fontId="0" fillId="4" borderId="0" xfId="0" applyFill="1" applyAlignment="1">
      <alignment horizontal="center"/>
    </xf>
    <xf numFmtId="0" fontId="4" fillId="4" borderId="0" xfId="0" applyFont="1" applyFill="1"/>
    <xf numFmtId="0" fontId="4" fillId="4" borderId="0" xfId="0" applyFont="1" applyFill="1" applyAlignment="1">
      <alignment horizontal="left"/>
    </xf>
    <xf numFmtId="0" fontId="5" fillId="4" borderId="5" xfId="0" applyFont="1" applyFill="1" applyBorder="1" applyAlignment="1">
      <alignment horizontal="center"/>
    </xf>
    <xf numFmtId="0" fontId="5" fillId="4" borderId="0" xfId="0" applyFont="1" applyFill="1" applyAlignment="1">
      <alignment horizontal="center" vertical="center"/>
    </xf>
    <xf numFmtId="0" fontId="5" fillId="4" borderId="6" xfId="0" applyFont="1" applyFill="1" applyBorder="1" applyAlignment="1">
      <alignment horizontal="center"/>
    </xf>
    <xf numFmtId="0" fontId="0" fillId="4" borderId="7" xfId="0" applyFill="1" applyBorder="1"/>
    <xf numFmtId="0" fontId="0" fillId="4" borderId="6" xfId="0" applyFill="1" applyBorder="1" applyAlignment="1">
      <alignment horizontal="center"/>
    </xf>
    <xf numFmtId="0" fontId="0" fillId="4" borderId="9" xfId="0" applyFill="1" applyBorder="1" applyAlignment="1">
      <alignment horizontal="center"/>
    </xf>
    <xf numFmtId="0" fontId="0" fillId="4" borderId="0" xfId="0" applyFill="1" applyAlignment="1">
      <alignment horizontal="center" vertical="center"/>
    </xf>
    <xf numFmtId="0" fontId="5" fillId="4" borderId="7" xfId="0" applyFont="1" applyFill="1" applyBorder="1" applyAlignment="1">
      <alignment horizontal="center"/>
    </xf>
    <xf numFmtId="0" fontId="5" fillId="4" borderId="8" xfId="0" applyFont="1" applyFill="1" applyBorder="1" applyAlignment="1">
      <alignment horizontal="left"/>
    </xf>
    <xf numFmtId="0" fontId="5" fillId="4" borderId="9" xfId="0" applyFont="1" applyFill="1" applyBorder="1" applyAlignment="1">
      <alignment horizontal="center"/>
    </xf>
    <xf numFmtId="0" fontId="7" fillId="4" borderId="0" xfId="0" applyFont="1" applyFill="1"/>
    <xf numFmtId="0" fontId="0" fillId="4" borderId="0" xfId="0" quotePrefix="1" applyFill="1"/>
    <xf numFmtId="0" fontId="22" fillId="4" borderId="0" xfId="0" applyFont="1" applyFill="1" applyAlignment="1">
      <alignment horizontal="center" vertical="top" wrapText="1" readingOrder="1"/>
    </xf>
    <xf numFmtId="0" fontId="22" fillId="4" borderId="0" xfId="0" applyFont="1" applyFill="1" applyAlignment="1">
      <alignment horizontal="left" vertical="top" wrapText="1" readingOrder="1"/>
    </xf>
    <xf numFmtId="1" fontId="22" fillId="4" borderId="0" xfId="0" applyNumberFormat="1" applyFont="1" applyFill="1" applyAlignment="1">
      <alignment horizontal="center" vertical="top" wrapText="1" readingOrder="1"/>
    </xf>
    <xf numFmtId="0" fontId="22" fillId="4" borderId="0" xfId="0" applyFont="1" applyFill="1" applyAlignment="1" applyProtection="1">
      <alignment horizontal="center"/>
      <protection locked="0"/>
    </xf>
    <xf numFmtId="1" fontId="22" fillId="4" borderId="0" xfId="0" applyNumberFormat="1" applyFont="1" applyFill="1" applyAlignment="1">
      <alignment horizontal="center"/>
    </xf>
    <xf numFmtId="1" fontId="22" fillId="4" borderId="0" xfId="0" applyNumberFormat="1" applyFont="1" applyFill="1" applyAlignment="1">
      <alignment horizontal="left"/>
    </xf>
    <xf numFmtId="0" fontId="22" fillId="4" borderId="0" xfId="0" applyFont="1" applyFill="1" applyAlignment="1" applyProtection="1">
      <alignment horizontal="left"/>
      <protection locked="0"/>
    </xf>
    <xf numFmtId="0" fontId="65" fillId="8" borderId="16" xfId="0" applyFont="1" applyFill="1" applyBorder="1" applyAlignment="1" applyProtection="1">
      <alignment horizontal="center" vertical="center"/>
      <protection hidden="1"/>
    </xf>
    <xf numFmtId="0" fontId="65" fillId="8" borderId="17" xfId="0" applyFont="1" applyFill="1" applyBorder="1" applyAlignment="1" applyProtection="1">
      <alignment horizontal="center" vertical="center"/>
      <protection hidden="1"/>
    </xf>
    <xf numFmtId="0" fontId="65" fillId="8" borderId="8" xfId="0" applyFont="1" applyFill="1" applyBorder="1" applyAlignment="1" applyProtection="1">
      <alignment horizontal="center" vertical="center"/>
      <protection hidden="1"/>
    </xf>
    <xf numFmtId="0" fontId="65" fillId="8" borderId="9" xfId="0" applyFont="1" applyFill="1" applyBorder="1" applyAlignment="1" applyProtection="1">
      <alignment horizontal="center" vertical="center"/>
      <protection hidden="1"/>
    </xf>
    <xf numFmtId="0" fontId="66" fillId="4" borderId="24" xfId="0" applyFont="1" applyFill="1" applyBorder="1" applyProtection="1">
      <protection hidden="1"/>
    </xf>
    <xf numFmtId="0" fontId="67" fillId="4" borderId="0" xfId="0" applyFont="1" applyFill="1" applyProtection="1">
      <protection hidden="1"/>
    </xf>
    <xf numFmtId="0" fontId="67" fillId="4" borderId="23" xfId="0" applyFont="1" applyFill="1" applyBorder="1" applyProtection="1">
      <protection hidden="1"/>
    </xf>
    <xf numFmtId="0" fontId="67" fillId="4" borderId="26" xfId="0" applyFont="1" applyFill="1" applyBorder="1" applyProtection="1">
      <protection hidden="1"/>
    </xf>
    <xf numFmtId="0" fontId="67" fillId="4" borderId="23" xfId="0" applyFont="1" applyFill="1" applyBorder="1" applyAlignment="1" applyProtection="1">
      <alignment textRotation="90" wrapText="1"/>
      <protection hidden="1"/>
    </xf>
    <xf numFmtId="0" fontId="67" fillId="4" borderId="23" xfId="0" quotePrefix="1" applyFont="1" applyFill="1" applyBorder="1" applyAlignment="1" applyProtection="1">
      <alignment wrapText="1"/>
      <protection hidden="1"/>
    </xf>
    <xf numFmtId="0" fontId="68" fillId="4" borderId="0" xfId="0" applyFont="1" applyFill="1" applyAlignment="1" applyProtection="1">
      <alignment vertical="center" textRotation="90"/>
      <protection hidden="1"/>
    </xf>
    <xf numFmtId="0" fontId="69" fillId="4" borderId="0" xfId="0" applyFont="1" applyFill="1" applyAlignment="1" applyProtection="1">
      <alignment horizontal="center" vertical="center" textRotation="90" wrapText="1"/>
      <protection hidden="1"/>
    </xf>
    <xf numFmtId="0" fontId="70" fillId="4" borderId="0" xfId="0" applyFont="1" applyFill="1" applyAlignment="1" applyProtection="1">
      <alignment horizontal="center"/>
      <protection hidden="1"/>
    </xf>
    <xf numFmtId="0" fontId="3" fillId="4" borderId="6" xfId="0" applyFont="1" applyFill="1" applyBorder="1" applyAlignment="1">
      <alignment horizontal="center"/>
    </xf>
    <xf numFmtId="0" fontId="0" fillId="4" borderId="0" xfId="0" applyFill="1" applyAlignment="1">
      <alignment vertical="center"/>
    </xf>
    <xf numFmtId="0" fontId="22" fillId="11" borderId="0" xfId="0" applyFont="1" applyFill="1" applyAlignment="1">
      <alignment horizontal="left" vertical="top" wrapText="1" readingOrder="1"/>
    </xf>
    <xf numFmtId="0" fontId="22" fillId="10" borderId="0" xfId="0" applyFont="1" applyFill="1" applyAlignment="1">
      <alignment horizontal="left" vertical="top" wrapText="1" readingOrder="1"/>
    </xf>
    <xf numFmtId="0" fontId="72" fillId="4" borderId="0" xfId="0" applyFont="1" applyFill="1"/>
    <xf numFmtId="0" fontId="72" fillId="4" borderId="0" xfId="0" applyFont="1" applyFill="1" applyAlignment="1">
      <alignment horizontal="left" indent="1"/>
    </xf>
    <xf numFmtId="0" fontId="5" fillId="4" borderId="22" xfId="0" applyFont="1" applyFill="1" applyBorder="1" applyAlignment="1">
      <alignment horizontal="center"/>
    </xf>
    <xf numFmtId="0" fontId="5" fillId="4" borderId="22" xfId="0" applyFont="1" applyFill="1" applyBorder="1"/>
    <xf numFmtId="0" fontId="5" fillId="4" borderId="2" xfId="0" applyFont="1" applyFill="1" applyBorder="1"/>
    <xf numFmtId="0" fontId="5" fillId="4" borderId="56" xfId="0" applyFont="1" applyFill="1" applyBorder="1" applyAlignment="1">
      <alignment horizontal="center"/>
    </xf>
    <xf numFmtId="0" fontId="5" fillId="4" borderId="56" xfId="0" applyFont="1" applyFill="1" applyBorder="1"/>
    <xf numFmtId="0" fontId="5" fillId="4" borderId="4" xfId="0" applyFont="1" applyFill="1" applyBorder="1"/>
    <xf numFmtId="0" fontId="4" fillId="20" borderId="102" xfId="0" applyFont="1" applyFill="1" applyBorder="1"/>
    <xf numFmtId="0" fontId="4" fillId="20" borderId="103" xfId="0" applyFont="1" applyFill="1" applyBorder="1"/>
    <xf numFmtId="0" fontId="5" fillId="20" borderId="103" xfId="0" applyFont="1" applyFill="1" applyBorder="1" applyAlignment="1">
      <alignment horizontal="center"/>
    </xf>
    <xf numFmtId="0" fontId="5" fillId="20" borderId="103" xfId="0" applyFont="1" applyFill="1" applyBorder="1"/>
    <xf numFmtId="0" fontId="5" fillId="20" borderId="104" xfId="0" applyFont="1" applyFill="1" applyBorder="1"/>
    <xf numFmtId="0" fontId="5" fillId="4" borderId="56" xfId="0" applyFont="1" applyFill="1" applyBorder="1" applyAlignment="1">
      <alignment horizontal="center" vertical="center"/>
    </xf>
    <xf numFmtId="0" fontId="5" fillId="4" borderId="56" xfId="0" applyFont="1" applyFill="1" applyBorder="1" applyAlignment="1">
      <alignment vertical="center"/>
    </xf>
    <xf numFmtId="0" fontId="72" fillId="4" borderId="1" xfId="0" applyFont="1" applyFill="1" applyBorder="1" applyAlignment="1">
      <alignment horizontal="left" vertical="center" indent="1"/>
    </xf>
    <xf numFmtId="0" fontId="72" fillId="4" borderId="3" xfId="0" applyFont="1" applyFill="1" applyBorder="1" applyAlignment="1">
      <alignment horizontal="left" vertical="center" indent="1"/>
    </xf>
    <xf numFmtId="0" fontId="22" fillId="0" borderId="0" xfId="0" applyFont="1"/>
    <xf numFmtId="0" fontId="22" fillId="0" borderId="0" xfId="0" applyFont="1" applyAlignment="1">
      <alignment horizontal="center"/>
    </xf>
    <xf numFmtId="0" fontId="72" fillId="4" borderId="0" xfId="0" applyFont="1" applyFill="1" applyAlignment="1">
      <alignment horizontal="left" vertical="center" indent="1"/>
    </xf>
    <xf numFmtId="49" fontId="72" fillId="4" borderId="0" xfId="0" applyNumberFormat="1" applyFont="1" applyFill="1" applyAlignment="1">
      <alignment horizontal="left" vertical="center" indent="1"/>
    </xf>
    <xf numFmtId="0" fontId="72" fillId="4" borderId="56" xfId="0" applyFont="1" applyFill="1" applyBorder="1" applyAlignment="1">
      <alignment horizontal="left" vertical="center" indent="1"/>
    </xf>
    <xf numFmtId="0" fontId="73" fillId="0" borderId="0" xfId="1" applyFont="1" applyBorder="1" applyAlignment="1"/>
    <xf numFmtId="0" fontId="22" fillId="4" borderId="0" xfId="0" applyFont="1" applyFill="1" applyAlignment="1">
      <alignment vertical="top" wrapText="1" readingOrder="1"/>
    </xf>
    <xf numFmtId="0" fontId="22" fillId="4" borderId="0" xfId="0" applyFont="1" applyFill="1" applyProtection="1">
      <protection locked="0"/>
    </xf>
    <xf numFmtId="0" fontId="5" fillId="4" borderId="1" xfId="0" applyFont="1" applyFill="1" applyBorder="1"/>
    <xf numFmtId="0" fontId="5" fillId="4" borderId="3" xfId="0" applyFont="1" applyFill="1" applyBorder="1"/>
    <xf numFmtId="0" fontId="4" fillId="20" borderId="103" xfId="0" applyFont="1" applyFill="1" applyBorder="1" applyAlignment="1">
      <alignment horizontal="center"/>
    </xf>
    <xf numFmtId="0" fontId="4" fillId="20" borderId="104" xfId="0" applyFont="1" applyFill="1" applyBorder="1"/>
    <xf numFmtId="0" fontId="5" fillId="4" borderId="0" xfId="0" quotePrefix="1" applyFont="1" applyFill="1" applyAlignment="1">
      <alignment horizontal="left" indent="1"/>
    </xf>
    <xf numFmtId="0" fontId="0" fillId="4" borderId="22" xfId="0" applyFill="1" applyBorder="1"/>
    <xf numFmtId="0" fontId="5" fillId="4" borderId="22" xfId="0" applyFont="1" applyFill="1" applyBorder="1" applyAlignment="1">
      <alignment horizontal="left"/>
    </xf>
    <xf numFmtId="0" fontId="71" fillId="20" borderId="53" xfId="0" applyFont="1" applyFill="1" applyBorder="1" applyAlignment="1">
      <alignment horizontal="center" vertical="center"/>
    </xf>
    <xf numFmtId="0" fontId="64" fillId="12" borderId="53" xfId="0" applyFont="1" applyFill="1" applyBorder="1" applyAlignment="1">
      <alignment horizontal="center" vertical="center"/>
    </xf>
    <xf numFmtId="0" fontId="5" fillId="4" borderId="0" xfId="0" applyFont="1" applyFill="1" applyAlignment="1">
      <alignment vertical="top" wrapText="1"/>
    </xf>
    <xf numFmtId="0" fontId="0" fillId="7" borderId="0" xfId="0" applyFill="1" applyAlignment="1">
      <alignment horizontal="center"/>
    </xf>
    <xf numFmtId="0" fontId="1" fillId="2" borderId="21" xfId="0" applyFont="1" applyFill="1" applyBorder="1" applyAlignment="1">
      <alignment horizontal="center"/>
    </xf>
    <xf numFmtId="0" fontId="0" fillId="12" borderId="6" xfId="0" applyFill="1" applyBorder="1" applyAlignment="1">
      <alignment horizontal="center"/>
    </xf>
    <xf numFmtId="0" fontId="0" fillId="12" borderId="9" xfId="0" applyFill="1" applyBorder="1" applyAlignment="1">
      <alignment horizontal="center"/>
    </xf>
    <xf numFmtId="0" fontId="1" fillId="2" borderId="8" xfId="0" applyFont="1" applyFill="1" applyBorder="1" applyAlignment="1">
      <alignment horizontal="center"/>
    </xf>
    <xf numFmtId="0" fontId="1" fillId="2" borderId="9" xfId="0" applyFont="1" applyFill="1" applyBorder="1" applyAlignment="1">
      <alignment horizontal="left"/>
    </xf>
    <xf numFmtId="0" fontId="35" fillId="12" borderId="8" xfId="0" applyFont="1" applyFill="1" applyBorder="1" applyAlignment="1">
      <alignment horizontal="center" vertical="center"/>
    </xf>
    <xf numFmtId="0" fontId="72" fillId="4" borderId="22" xfId="0" applyFont="1" applyFill="1" applyBorder="1" applyAlignment="1">
      <alignment horizontal="left" vertical="center" indent="1"/>
    </xf>
    <xf numFmtId="0" fontId="5" fillId="20" borderId="104" xfId="0" applyFont="1" applyFill="1" applyBorder="1" applyAlignment="1">
      <alignment horizontal="center"/>
    </xf>
    <xf numFmtId="0" fontId="72" fillId="4" borderId="14" xfId="0" applyFont="1" applyFill="1" applyBorder="1" applyAlignment="1">
      <alignment horizontal="left" vertical="center" indent="1"/>
    </xf>
    <xf numFmtId="0" fontId="72" fillId="4" borderId="2" xfId="0" applyFont="1" applyFill="1" applyBorder="1" applyAlignment="1">
      <alignment horizontal="left" vertical="center" indent="1"/>
    </xf>
    <xf numFmtId="49" fontId="72" fillId="4" borderId="2" xfId="0" applyNumberFormat="1" applyFont="1" applyFill="1" applyBorder="1" applyAlignment="1">
      <alignment horizontal="left" vertical="center" indent="1"/>
    </xf>
    <xf numFmtId="49" fontId="72" fillId="4" borderId="56" xfId="0" applyNumberFormat="1" applyFont="1" applyFill="1" applyBorder="1" applyAlignment="1">
      <alignment horizontal="left" vertical="center" indent="1"/>
    </xf>
    <xf numFmtId="49" fontId="72" fillId="4" borderId="4" xfId="0" applyNumberFormat="1" applyFont="1" applyFill="1" applyBorder="1" applyAlignment="1">
      <alignment horizontal="left" vertical="center" indent="1"/>
    </xf>
    <xf numFmtId="0" fontId="7" fillId="4" borderId="1" xfId="0" applyFont="1" applyFill="1" applyBorder="1" applyAlignment="1">
      <alignment horizontal="left"/>
    </xf>
    <xf numFmtId="0" fontId="5" fillId="4" borderId="0" xfId="0" applyFont="1" applyFill="1" applyAlignment="1">
      <alignment horizontal="left" indent="1"/>
    </xf>
    <xf numFmtId="0" fontId="72" fillId="4" borderId="3" xfId="0" applyFont="1" applyFill="1" applyBorder="1" applyAlignment="1">
      <alignment horizontal="left"/>
    </xf>
    <xf numFmtId="0" fontId="6" fillId="13" borderId="35" xfId="0" applyFont="1" applyFill="1" applyBorder="1" applyAlignment="1">
      <alignment horizontal="center" vertical="center"/>
    </xf>
    <xf numFmtId="0" fontId="6" fillId="13" borderId="20" xfId="0" applyFont="1" applyFill="1" applyBorder="1" applyAlignment="1">
      <alignment horizontal="left" vertical="center"/>
    </xf>
    <xf numFmtId="0" fontId="6" fillId="13" borderId="21" xfId="0" applyFont="1" applyFill="1" applyBorder="1" applyAlignment="1">
      <alignment horizontal="center" vertical="center"/>
    </xf>
    <xf numFmtId="0" fontId="71" fillId="13" borderId="53" xfId="0" applyFont="1" applyFill="1" applyBorder="1" applyAlignment="1">
      <alignment horizontal="center" vertical="center"/>
    </xf>
    <xf numFmtId="0" fontId="30" fillId="0" borderId="5" xfId="0" quotePrefix="1" applyFont="1" applyBorder="1" applyAlignment="1" applyProtection="1">
      <alignment horizontal="left" vertical="center" wrapText="1"/>
      <protection hidden="1"/>
    </xf>
    <xf numFmtId="0" fontId="30" fillId="0" borderId="5" xfId="0" quotePrefix="1" applyFont="1" applyBorder="1" applyAlignment="1" applyProtection="1">
      <alignment horizontal="left" vertical="center"/>
      <protection hidden="1"/>
    </xf>
    <xf numFmtId="0" fontId="27" fillId="6" borderId="5" xfId="0" applyFont="1" applyFill="1" applyBorder="1" applyAlignment="1" applyProtection="1">
      <alignment horizontal="left"/>
      <protection hidden="1"/>
    </xf>
    <xf numFmtId="0" fontId="30" fillId="0" borderId="18" xfId="0" quotePrefix="1" applyFont="1" applyBorder="1" applyAlignment="1" applyProtection="1">
      <alignment horizontal="left" vertical="center"/>
      <protection hidden="1"/>
    </xf>
    <xf numFmtId="0" fontId="30" fillId="0" borderId="18" xfId="0" quotePrefix="1" applyFont="1" applyBorder="1" applyAlignment="1" applyProtection="1">
      <alignment horizontal="left" vertical="center" wrapText="1"/>
      <protection hidden="1"/>
    </xf>
    <xf numFmtId="0" fontId="27" fillId="0" borderId="27" xfId="0" applyFont="1" applyBorder="1" applyAlignment="1" applyProtection="1">
      <alignment horizontal="center"/>
      <protection hidden="1"/>
    </xf>
    <xf numFmtId="0" fontId="27" fillId="0" borderId="64" xfId="0" applyFont="1" applyBorder="1" applyProtection="1">
      <protection hidden="1"/>
    </xf>
    <xf numFmtId="0" fontId="27" fillId="0" borderId="92" xfId="0" applyFont="1" applyBorder="1" applyProtection="1">
      <protection hidden="1"/>
    </xf>
    <xf numFmtId="166" fontId="27" fillId="4" borderId="0" xfId="2" applyNumberFormat="1" applyFont="1" applyFill="1" applyBorder="1" applyAlignment="1" applyProtection="1">
      <alignment horizontal="center"/>
      <protection hidden="1"/>
    </xf>
    <xf numFmtId="0" fontId="10" fillId="0" borderId="16" xfId="0" applyFont="1" applyBorder="1" applyAlignment="1" applyProtection="1">
      <alignment horizontal="center"/>
      <protection hidden="1"/>
    </xf>
    <xf numFmtId="164" fontId="10" fillId="3" borderId="0" xfId="2" applyNumberFormat="1" applyFont="1" applyFill="1" applyBorder="1" applyAlignment="1" applyProtection="1">
      <alignment horizontal="center" vertical="center"/>
      <protection locked="0" hidden="1"/>
    </xf>
    <xf numFmtId="164" fontId="10" fillId="0" borderId="0" xfId="2" applyNumberFormat="1" applyFont="1" applyBorder="1" applyAlignment="1" applyProtection="1">
      <alignment horizontal="center" vertical="center"/>
      <protection locked="0" hidden="1"/>
    </xf>
    <xf numFmtId="0" fontId="75" fillId="8" borderId="45" xfId="0" applyFont="1" applyFill="1" applyBorder="1" applyAlignment="1" applyProtection="1">
      <alignment horizontal="center" vertical="center"/>
      <protection hidden="1"/>
    </xf>
    <xf numFmtId="0" fontId="70" fillId="4" borderId="27" xfId="0" applyFont="1" applyFill="1" applyBorder="1" applyAlignment="1" applyProtection="1">
      <alignment horizontal="center"/>
      <protection hidden="1"/>
    </xf>
    <xf numFmtId="0" fontId="78" fillId="8" borderId="20" xfId="0" applyFont="1" applyFill="1" applyBorder="1" applyAlignment="1" applyProtection="1">
      <alignment horizontal="left" vertical="center" indent="2"/>
      <protection hidden="1"/>
    </xf>
    <xf numFmtId="0" fontId="78" fillId="8" borderId="21" xfId="0" applyFont="1" applyFill="1" applyBorder="1" applyAlignment="1" applyProtection="1">
      <alignment horizontal="left" vertical="center" indent="2"/>
      <protection hidden="1"/>
    </xf>
    <xf numFmtId="0" fontId="76" fillId="4" borderId="0" xfId="0" applyFont="1" applyFill="1" applyAlignment="1" applyProtection="1">
      <alignment horizontal="center"/>
      <protection hidden="1"/>
    </xf>
    <xf numFmtId="0" fontId="10" fillId="3" borderId="5" xfId="0" applyFont="1" applyFill="1" applyBorder="1" applyAlignment="1" applyProtection="1">
      <alignment vertical="top"/>
      <protection hidden="1"/>
    </xf>
    <xf numFmtId="0" fontId="10" fillId="3" borderId="0" xfId="0" applyFont="1" applyFill="1" applyAlignment="1" applyProtection="1">
      <alignment horizontal="center" vertical="center"/>
      <protection hidden="1"/>
    </xf>
    <xf numFmtId="0" fontId="10" fillId="3" borderId="0" xfId="0" applyFont="1" applyFill="1" applyAlignment="1" applyProtection="1">
      <alignment horizontal="center" vertical="center"/>
      <protection locked="0" hidden="1"/>
    </xf>
    <xf numFmtId="0" fontId="10" fillId="3" borderId="6" xfId="0" applyFont="1" applyFill="1" applyBorder="1" applyAlignment="1" applyProtection="1">
      <alignment horizontal="center" vertical="center"/>
      <protection locked="0" hidden="1"/>
    </xf>
    <xf numFmtId="0" fontId="10" fillId="0" borderId="5" xfId="0" applyFont="1" applyBorder="1" applyAlignment="1" applyProtection="1">
      <alignment vertical="top"/>
      <protection hidden="1"/>
    </xf>
    <xf numFmtId="0" fontId="10" fillId="0" borderId="0" xfId="0" applyFont="1" applyAlignment="1" applyProtection="1">
      <alignment horizontal="center" vertical="center"/>
      <protection hidden="1"/>
    </xf>
    <xf numFmtId="0" fontId="10" fillId="0" borderId="0" xfId="0" applyFont="1" applyAlignment="1" applyProtection="1">
      <alignment horizontal="center" vertical="center"/>
      <protection locked="0" hidden="1"/>
    </xf>
    <xf numFmtId="0" fontId="10" fillId="0" borderId="6" xfId="0" applyFont="1" applyBorder="1" applyAlignment="1" applyProtection="1">
      <alignment horizontal="center" vertical="center"/>
      <protection locked="0" hidden="1"/>
    </xf>
    <xf numFmtId="0" fontId="10" fillId="0" borderId="5" xfId="0" applyFont="1" applyBorder="1" applyAlignment="1" applyProtection="1">
      <alignment horizontal="left" vertical="top"/>
      <protection hidden="1"/>
    </xf>
    <xf numFmtId="0" fontId="10" fillId="3" borderId="5" xfId="0" applyFont="1" applyFill="1" applyBorder="1" applyAlignment="1" applyProtection="1">
      <alignment horizontal="left" vertical="top"/>
      <protection hidden="1"/>
    </xf>
    <xf numFmtId="164" fontId="10" fillId="3" borderId="6" xfId="2" applyNumberFormat="1" applyFont="1" applyFill="1" applyBorder="1" applyAlignment="1" applyProtection="1">
      <alignment horizontal="center" vertical="center"/>
      <protection locked="0" hidden="1"/>
    </xf>
    <xf numFmtId="164" fontId="10" fillId="0" borderId="6" xfId="2" applyNumberFormat="1" applyFont="1" applyBorder="1" applyAlignment="1" applyProtection="1">
      <alignment horizontal="center" vertical="center"/>
      <protection locked="0" hidden="1"/>
    </xf>
    <xf numFmtId="0" fontId="10" fillId="0" borderId="7" xfId="0" applyFont="1" applyBorder="1" applyAlignment="1" applyProtection="1">
      <alignment horizontal="left" vertical="top"/>
      <protection hidden="1"/>
    </xf>
    <xf numFmtId="0" fontId="10" fillId="0" borderId="8" xfId="0" applyFont="1" applyBorder="1" applyAlignment="1" applyProtection="1">
      <alignment horizontal="center" vertical="center"/>
      <protection hidden="1"/>
    </xf>
    <xf numFmtId="0" fontId="10" fillId="0" borderId="8" xfId="0" applyFont="1" applyBorder="1" applyAlignment="1" applyProtection="1">
      <alignment horizontal="center" vertical="center"/>
      <protection locked="0" hidden="1"/>
    </xf>
    <xf numFmtId="164" fontId="10" fillId="0" borderId="8" xfId="2" applyNumberFormat="1" applyFont="1" applyFill="1" applyBorder="1" applyAlignment="1" applyProtection="1">
      <alignment horizontal="center" vertical="center"/>
      <protection locked="0" hidden="1"/>
    </xf>
    <xf numFmtId="164" fontId="10" fillId="0" borderId="9" xfId="2" applyNumberFormat="1" applyFont="1" applyFill="1" applyBorder="1" applyAlignment="1" applyProtection="1">
      <alignment horizontal="center" vertical="center"/>
      <protection locked="0" hidden="1"/>
    </xf>
    <xf numFmtId="0" fontId="0" fillId="6" borderId="0" xfId="0" applyFill="1" applyAlignment="1" applyProtection="1">
      <alignment horizontal="center" vertical="center"/>
      <protection hidden="1"/>
    </xf>
    <xf numFmtId="0" fontId="0" fillId="6" borderId="0" xfId="0" applyFill="1" applyAlignment="1" applyProtection="1">
      <alignment horizontal="center"/>
      <protection hidden="1"/>
    </xf>
    <xf numFmtId="0" fontId="34" fillId="6" borderId="6" xfId="0" applyFont="1" applyFill="1" applyBorder="1" applyAlignment="1" applyProtection="1">
      <alignment vertical="center"/>
      <protection hidden="1"/>
    </xf>
    <xf numFmtId="0" fontId="15" fillId="6" borderId="110" xfId="0" applyFont="1" applyFill="1" applyBorder="1" applyAlignment="1" applyProtection="1">
      <alignment horizontal="left" wrapText="1"/>
      <protection hidden="1"/>
    </xf>
    <xf numFmtId="0" fontId="10" fillId="0" borderId="0" xfId="0" applyFont="1" applyAlignment="1" applyProtection="1">
      <alignment horizontal="center" vertical="top" wrapText="1"/>
      <protection hidden="1"/>
    </xf>
    <xf numFmtId="0" fontId="10" fillId="0" borderId="0" xfId="0" applyFont="1" applyAlignment="1" applyProtection="1">
      <alignment horizontal="center" vertical="top"/>
      <protection locked="0" hidden="1"/>
    </xf>
    <xf numFmtId="9" fontId="10" fillId="0" borderId="6" xfId="0" applyNumberFormat="1" applyFont="1" applyBorder="1" applyAlignment="1" applyProtection="1">
      <alignment horizontal="center"/>
      <protection locked="0" hidden="1"/>
    </xf>
    <xf numFmtId="0" fontId="10" fillId="3" borderId="0" xfId="0" applyFont="1" applyFill="1" applyAlignment="1" applyProtection="1">
      <alignment horizontal="center" vertical="top" wrapText="1"/>
      <protection hidden="1"/>
    </xf>
    <xf numFmtId="0" fontId="10" fillId="3" borderId="0" xfId="0" applyFont="1" applyFill="1" applyAlignment="1" applyProtection="1">
      <alignment horizontal="center" vertical="top"/>
      <protection locked="0" hidden="1"/>
    </xf>
    <xf numFmtId="9" fontId="10" fillId="3" borderId="6" xfId="0" applyNumberFormat="1" applyFont="1" applyFill="1" applyBorder="1" applyAlignment="1" applyProtection="1">
      <alignment horizontal="center"/>
      <protection locked="0" hidden="1"/>
    </xf>
    <xf numFmtId="0" fontId="6" fillId="13" borderId="35" xfId="0" applyFont="1" applyFill="1" applyBorder="1" applyAlignment="1">
      <alignment vertical="center"/>
    </xf>
    <xf numFmtId="0" fontId="5" fillId="4" borderId="0" xfId="0" applyFont="1" applyFill="1" applyAlignment="1">
      <alignment horizontal="center" vertical="center" wrapText="1"/>
    </xf>
    <xf numFmtId="0" fontId="6" fillId="24" borderId="47" xfId="0" applyFont="1" applyFill="1" applyBorder="1" applyAlignment="1">
      <alignment horizontal="center" vertical="center"/>
    </xf>
    <xf numFmtId="0" fontId="72" fillId="4" borderId="0" xfId="0" applyFont="1" applyFill="1" applyAlignment="1">
      <alignment horizontal="center" vertical="center"/>
    </xf>
    <xf numFmtId="0" fontId="76" fillId="0" borderId="26" xfId="0" applyFont="1" applyBorder="1" applyAlignment="1" applyProtection="1">
      <alignment horizontal="right"/>
      <protection locked="0" hidden="1"/>
    </xf>
    <xf numFmtId="0" fontId="76" fillId="4" borderId="33" xfId="0" applyFont="1" applyFill="1" applyBorder="1" applyProtection="1">
      <protection locked="0" hidden="1"/>
    </xf>
    <xf numFmtId="0" fontId="79" fillId="4" borderId="33" xfId="0" quotePrefix="1" applyFont="1" applyFill="1" applyBorder="1" applyAlignment="1" applyProtection="1">
      <alignment vertical="top" wrapText="1"/>
      <protection hidden="1"/>
    </xf>
    <xf numFmtId="0" fontId="80" fillId="4" borderId="0" xfId="0" applyFont="1" applyFill="1" applyAlignment="1" applyProtection="1">
      <alignment horizontal="center" vertical="center"/>
      <protection hidden="1"/>
    </xf>
    <xf numFmtId="0" fontId="80" fillId="4" borderId="0" xfId="0" applyFont="1" applyFill="1" applyAlignment="1" applyProtection="1">
      <alignment horizontal="center" vertical="center" wrapText="1"/>
      <protection hidden="1"/>
    </xf>
    <xf numFmtId="0" fontId="17" fillId="6" borderId="6" xfId="0" applyFont="1" applyFill="1" applyBorder="1" applyAlignment="1" applyProtection="1">
      <alignment horizontal="center" vertical="center" wrapText="1"/>
      <protection hidden="1"/>
    </xf>
    <xf numFmtId="0" fontId="10" fillId="3" borderId="0" xfId="0" applyFont="1" applyFill="1" applyAlignment="1" applyProtection="1">
      <alignment horizontal="center" vertical="top"/>
      <protection hidden="1"/>
    </xf>
    <xf numFmtId="0" fontId="10" fillId="0" borderId="0" xfId="0" applyFont="1" applyAlignment="1" applyProtection="1">
      <alignment horizontal="center" vertical="top"/>
      <protection hidden="1"/>
    </xf>
    <xf numFmtId="14" fontId="30" fillId="0" borderId="0" xfId="0" applyNumberFormat="1" applyFont="1" applyAlignment="1" applyProtection="1">
      <alignment horizontal="center" vertical="center"/>
      <protection locked="0" hidden="1"/>
    </xf>
    <xf numFmtId="14" fontId="30" fillId="3" borderId="0" xfId="0" applyNumberFormat="1" applyFont="1" applyFill="1" applyAlignment="1" applyProtection="1">
      <alignment horizontal="center" vertical="center"/>
      <protection locked="0" hidden="1"/>
    </xf>
    <xf numFmtId="0" fontId="74" fillId="0" borderId="0" xfId="0" applyFont="1" applyAlignment="1">
      <alignment horizontal="left" vertical="top" wrapText="1"/>
    </xf>
    <xf numFmtId="0" fontId="74" fillId="0" borderId="2" xfId="0" applyFont="1" applyBorder="1" applyAlignment="1">
      <alignment horizontal="left" vertical="top" wrapText="1"/>
    </xf>
    <xf numFmtId="0" fontId="74" fillId="0" borderId="1" xfId="0" applyFont="1" applyBorder="1" applyAlignment="1">
      <alignment horizontal="left" indent="1"/>
    </xf>
    <xf numFmtId="0" fontId="74" fillId="0" borderId="0" xfId="0" quotePrefix="1" applyFont="1" applyAlignment="1">
      <alignment horizontal="left" vertical="top" wrapText="1"/>
    </xf>
    <xf numFmtId="0" fontId="74" fillId="0" borderId="56" xfId="0" applyFont="1" applyBorder="1" applyAlignment="1">
      <alignment horizontal="left" vertical="top" wrapText="1"/>
    </xf>
    <xf numFmtId="0" fontId="74" fillId="0" borderId="4" xfId="0" applyFont="1" applyBorder="1" applyAlignment="1">
      <alignment horizontal="left" vertical="top" wrapText="1"/>
    </xf>
    <xf numFmtId="0" fontId="35" fillId="12" borderId="105" xfId="0" applyFont="1" applyFill="1" applyBorder="1" applyAlignment="1">
      <alignment vertical="center"/>
    </xf>
    <xf numFmtId="0" fontId="35" fillId="12" borderId="106" xfId="0" applyFont="1" applyFill="1" applyBorder="1" applyAlignment="1">
      <alignment vertical="center"/>
    </xf>
    <xf numFmtId="0" fontId="35" fillId="12" borderId="107" xfId="0" applyFont="1" applyFill="1" applyBorder="1" applyAlignment="1">
      <alignment vertical="center"/>
    </xf>
    <xf numFmtId="0" fontId="16" fillId="12" borderId="53" xfId="0" applyFont="1" applyFill="1" applyBorder="1" applyAlignment="1">
      <alignment horizontal="center" vertical="top"/>
    </xf>
    <xf numFmtId="0" fontId="0" fillId="4" borderId="111" xfId="0" applyFill="1" applyBorder="1" applyProtection="1">
      <protection hidden="1"/>
    </xf>
    <xf numFmtId="0" fontId="0" fillId="4" borderId="111" xfId="0" applyFill="1" applyBorder="1" applyAlignment="1" applyProtection="1">
      <alignment horizontal="center"/>
      <protection hidden="1"/>
    </xf>
    <xf numFmtId="0" fontId="0" fillId="4" borderId="111" xfId="0" applyFill="1" applyBorder="1" applyAlignment="1" applyProtection="1">
      <alignment horizontal="left"/>
      <protection hidden="1"/>
    </xf>
    <xf numFmtId="49" fontId="0" fillId="4" borderId="111" xfId="0" applyNumberFormat="1" applyFill="1" applyBorder="1" applyAlignment="1" applyProtection="1">
      <alignment horizontal="center"/>
      <protection hidden="1"/>
    </xf>
    <xf numFmtId="0" fontId="22" fillId="4" borderId="111" xfId="0" applyFont="1" applyFill="1" applyBorder="1" applyAlignment="1" applyProtection="1">
      <alignment horizontal="center"/>
      <protection hidden="1"/>
    </xf>
    <xf numFmtId="0" fontId="0" fillId="4" borderId="16" xfId="0" applyFill="1" applyBorder="1" applyAlignment="1" applyProtection="1">
      <alignment horizontal="left"/>
      <protection hidden="1"/>
    </xf>
    <xf numFmtId="0" fontId="74" fillId="0" borderId="1" xfId="0" applyFont="1" applyBorder="1" applyAlignment="1">
      <alignment horizontal="left" vertical="center" wrapText="1" indent="1"/>
    </xf>
    <xf numFmtId="0" fontId="74" fillId="0" borderId="0" xfId="0" applyFont="1" applyAlignment="1">
      <alignment horizontal="left" vertical="center" wrapText="1"/>
    </xf>
    <xf numFmtId="0" fontId="74" fillId="0" borderId="2" xfId="0" applyFont="1" applyBorder="1" applyAlignment="1">
      <alignment horizontal="left" vertical="center" wrapText="1"/>
    </xf>
    <xf numFmtId="0" fontId="72" fillId="4" borderId="22" xfId="0" applyFont="1" applyFill="1" applyBorder="1" applyAlignment="1">
      <alignment horizontal="left" vertical="center"/>
    </xf>
    <xf numFmtId="0" fontId="72" fillId="4" borderId="2" xfId="0" applyFont="1" applyFill="1" applyBorder="1" applyAlignment="1">
      <alignment horizontal="left" vertical="center"/>
    </xf>
    <xf numFmtId="49" fontId="72" fillId="4" borderId="2" xfId="0" applyNumberFormat="1" applyFont="1" applyFill="1" applyBorder="1" applyAlignment="1">
      <alignment horizontal="left" vertical="center"/>
    </xf>
    <xf numFmtId="49" fontId="72" fillId="4" borderId="56" xfId="0" applyNumberFormat="1" applyFont="1" applyFill="1" applyBorder="1" applyAlignment="1">
      <alignment horizontal="left" vertical="center"/>
    </xf>
    <xf numFmtId="49" fontId="72" fillId="4" borderId="4" xfId="0" applyNumberFormat="1" applyFont="1" applyFill="1" applyBorder="1" applyAlignment="1">
      <alignment horizontal="left" vertical="center"/>
    </xf>
    <xf numFmtId="0" fontId="17" fillId="6" borderId="70" xfId="0" applyFont="1" applyFill="1" applyBorder="1" applyAlignment="1" applyProtection="1">
      <alignment horizontal="center" vertical="center" wrapText="1"/>
      <protection hidden="1"/>
    </xf>
    <xf numFmtId="0" fontId="40" fillId="4" borderId="6" xfId="0" applyFont="1" applyFill="1" applyBorder="1" applyAlignment="1" applyProtection="1">
      <alignment vertical="center" wrapText="1"/>
      <protection hidden="1"/>
    </xf>
    <xf numFmtId="0" fontId="69" fillId="4" borderId="16" xfId="0" applyFont="1" applyFill="1" applyBorder="1" applyAlignment="1" applyProtection="1">
      <alignment horizontal="center" vertical="center"/>
      <protection hidden="1"/>
    </xf>
    <xf numFmtId="0" fontId="82" fillId="0" borderId="81" xfId="0" applyFont="1" applyBorder="1" applyAlignment="1" applyProtection="1">
      <alignment horizontal="center" vertical="center"/>
      <protection hidden="1"/>
    </xf>
    <xf numFmtId="0" fontId="69" fillId="4" borderId="17" xfId="0" applyFont="1" applyFill="1" applyBorder="1" applyAlignment="1" applyProtection="1">
      <alignment horizontal="center" vertical="center"/>
      <protection hidden="1"/>
    </xf>
    <xf numFmtId="0" fontId="0" fillId="0" borderId="15" xfId="0" applyBorder="1" applyProtection="1">
      <protection hidden="1"/>
    </xf>
    <xf numFmtId="0" fontId="83" fillId="8" borderId="16" xfId="0" applyFont="1" applyFill="1" applyBorder="1" applyAlignment="1" applyProtection="1">
      <alignment horizontal="center" vertical="center"/>
      <protection hidden="1"/>
    </xf>
    <xf numFmtId="0" fontId="69" fillId="4" borderId="16" xfId="0" applyFont="1" applyFill="1" applyBorder="1" applyAlignment="1" applyProtection="1">
      <alignment horizontal="center"/>
      <protection hidden="1"/>
    </xf>
    <xf numFmtId="0" fontId="19" fillId="25" borderId="102" xfId="0" applyFont="1" applyFill="1" applyBorder="1" applyAlignment="1">
      <alignment vertical="center"/>
    </xf>
    <xf numFmtId="0" fontId="19" fillId="25" borderId="103" xfId="0" applyFont="1" applyFill="1" applyBorder="1" applyAlignment="1">
      <alignment vertical="center"/>
    </xf>
    <xf numFmtId="0" fontId="19" fillId="25" borderId="104" xfId="0" applyFont="1" applyFill="1" applyBorder="1" applyAlignment="1">
      <alignment vertical="center"/>
    </xf>
    <xf numFmtId="0" fontId="74" fillId="0" borderId="13" xfId="0" applyFont="1" applyBorder="1" applyAlignment="1">
      <alignment horizontal="left" vertical="center" wrapText="1" indent="1"/>
    </xf>
    <xf numFmtId="0" fontId="74" fillId="0" borderId="22" xfId="0" applyFont="1" applyBorder="1" applyAlignment="1">
      <alignment horizontal="left" vertical="center" wrapText="1"/>
    </xf>
    <xf numFmtId="0" fontId="74" fillId="0" borderId="14" xfId="0" applyFont="1" applyBorder="1" applyAlignment="1">
      <alignment horizontal="left" vertical="center" wrapText="1"/>
    </xf>
    <xf numFmtId="0" fontId="74" fillId="0" borderId="0" xfId="0" applyFont="1" applyAlignment="1">
      <alignment vertical="center" wrapText="1"/>
    </xf>
    <xf numFmtId="0" fontId="74" fillId="0" borderId="0" xfId="0" applyFont="1"/>
    <xf numFmtId="0" fontId="74" fillId="0" borderId="0" xfId="0" applyFont="1" applyAlignment="1">
      <alignment horizontal="center" vertical="center" wrapText="1"/>
    </xf>
    <xf numFmtId="0" fontId="74" fillId="0" borderId="0" xfId="0" applyFont="1" applyAlignment="1">
      <alignment horizontal="center" vertical="top" wrapText="1"/>
    </xf>
    <xf numFmtId="0" fontId="74" fillId="0" borderId="56" xfId="0" applyFont="1" applyBorder="1" applyAlignment="1">
      <alignment horizontal="center" vertical="top" wrapText="1"/>
    </xf>
    <xf numFmtId="0" fontId="74" fillId="0" borderId="22" xfId="0" applyFont="1" applyBorder="1" applyAlignment="1">
      <alignment horizontal="center" vertical="center" wrapText="1"/>
    </xf>
    <xf numFmtId="0" fontId="74" fillId="0" borderId="22" xfId="0" applyFont="1" applyBorder="1" applyAlignment="1">
      <alignment horizontal="left" vertical="top" wrapText="1"/>
    </xf>
    <xf numFmtId="0" fontId="74" fillId="0" borderId="1" xfId="0" applyFont="1" applyBorder="1" applyAlignment="1">
      <alignment horizontal="center"/>
    </xf>
    <xf numFmtId="0" fontId="74" fillId="0" borderId="3" xfId="0" applyFont="1" applyBorder="1" applyAlignment="1">
      <alignment horizontal="center"/>
    </xf>
    <xf numFmtId="0" fontId="59" fillId="4" borderId="15" xfId="0" applyFont="1" applyFill="1" applyBorder="1" applyAlignment="1" applyProtection="1">
      <alignment horizontal="center" vertical="center" wrapText="1"/>
      <protection hidden="1"/>
    </xf>
    <xf numFmtId="0" fontId="74" fillId="0" borderId="56" xfId="0" applyFont="1" applyBorder="1"/>
    <xf numFmtId="0" fontId="19" fillId="26" borderId="103" xfId="0" applyFont="1" applyFill="1" applyBorder="1" applyAlignment="1">
      <alignment vertical="center"/>
    </xf>
    <xf numFmtId="0" fontId="85" fillId="8" borderId="60" xfId="0" applyFont="1" applyFill="1" applyBorder="1" applyProtection="1">
      <protection hidden="1"/>
    </xf>
    <xf numFmtId="0" fontId="85" fillId="8" borderId="60" xfId="0" applyFont="1" applyFill="1" applyBorder="1" applyAlignment="1" applyProtection="1">
      <alignment horizontal="center"/>
      <protection hidden="1"/>
    </xf>
    <xf numFmtId="0" fontId="85" fillId="8" borderId="61" xfId="0" applyFont="1" applyFill="1" applyBorder="1" applyAlignment="1" applyProtection="1">
      <alignment horizontal="center"/>
      <protection hidden="1"/>
    </xf>
    <xf numFmtId="0" fontId="85" fillId="0" borderId="24" xfId="0" applyFont="1" applyBorder="1" applyProtection="1">
      <protection hidden="1"/>
    </xf>
    <xf numFmtId="0" fontId="85" fillId="0" borderId="24" xfId="0" applyFont="1" applyBorder="1" applyAlignment="1" applyProtection="1">
      <alignment horizontal="center"/>
      <protection hidden="1"/>
    </xf>
    <xf numFmtId="0" fontId="74" fillId="26" borderId="104" xfId="0" applyFont="1" applyFill="1" applyBorder="1" applyAlignment="1">
      <alignment horizontal="left" vertical="top" wrapText="1"/>
    </xf>
    <xf numFmtId="0" fontId="16" fillId="12" borderId="102" xfId="0" applyFont="1" applyFill="1" applyBorder="1" applyAlignment="1">
      <alignment horizontal="center" vertical="top"/>
    </xf>
    <xf numFmtId="0" fontId="16" fillId="12" borderId="104" xfId="0" applyFont="1" applyFill="1" applyBorder="1" applyAlignment="1">
      <alignment horizontal="center" vertical="top"/>
    </xf>
    <xf numFmtId="0" fontId="19" fillId="27" borderId="53" xfId="0" applyFont="1" applyFill="1" applyBorder="1" applyAlignment="1">
      <alignment horizontal="center" vertical="center"/>
    </xf>
    <xf numFmtId="0" fontId="74" fillId="28" borderId="53" xfId="0" applyFont="1" applyFill="1" applyBorder="1" applyAlignment="1">
      <alignment horizontal="center" vertical="center" wrapText="1"/>
    </xf>
    <xf numFmtId="0" fontId="74" fillId="28" borderId="53" xfId="0" applyFont="1" applyFill="1" applyBorder="1" applyAlignment="1">
      <alignment horizontal="center"/>
    </xf>
    <xf numFmtId="0" fontId="72" fillId="4" borderId="0" xfId="0" applyFont="1" applyFill="1" applyAlignment="1">
      <alignment horizontal="left" vertical="center"/>
    </xf>
    <xf numFmtId="49" fontId="72" fillId="4" borderId="0" xfId="0" applyNumberFormat="1" applyFont="1" applyFill="1" applyAlignment="1">
      <alignment horizontal="left" vertical="center"/>
    </xf>
    <xf numFmtId="0" fontId="3" fillId="4" borderId="5" xfId="0" applyFont="1" applyFill="1" applyBorder="1" applyAlignment="1">
      <alignment horizontal="left" indent="1"/>
    </xf>
    <xf numFmtId="0" fontId="0" fillId="4" borderId="5" xfId="0" applyFill="1" applyBorder="1" applyAlignment="1">
      <alignment horizontal="left" indent="3"/>
    </xf>
    <xf numFmtId="0" fontId="0" fillId="4" borderId="7" xfId="0" applyFill="1" applyBorder="1" applyAlignment="1">
      <alignment horizontal="left" indent="3"/>
    </xf>
    <xf numFmtId="0" fontId="72" fillId="4" borderId="0" xfId="0" applyFont="1" applyFill="1" applyAlignment="1">
      <alignment vertical="center"/>
    </xf>
    <xf numFmtId="49" fontId="72" fillId="4" borderId="0" xfId="0" applyNumberFormat="1" applyFont="1" applyFill="1" applyAlignment="1">
      <alignment vertical="center"/>
    </xf>
    <xf numFmtId="0" fontId="72" fillId="4" borderId="14" xfId="0" applyFont="1" applyFill="1" applyBorder="1" applyAlignment="1">
      <alignment horizontal="right" vertical="center"/>
    </xf>
    <xf numFmtId="0" fontId="72" fillId="4" borderId="2" xfId="0" applyFont="1" applyFill="1" applyBorder="1" applyAlignment="1">
      <alignment horizontal="right" vertical="center"/>
    </xf>
    <xf numFmtId="49" fontId="72" fillId="4" borderId="2" xfId="0" applyNumberFormat="1" applyFont="1" applyFill="1" applyBorder="1" applyAlignment="1">
      <alignment horizontal="right" vertical="center"/>
    </xf>
    <xf numFmtId="49" fontId="72" fillId="4" borderId="4" xfId="0" applyNumberFormat="1" applyFont="1" applyFill="1" applyBorder="1" applyAlignment="1">
      <alignment horizontal="right" vertical="center"/>
    </xf>
    <xf numFmtId="0" fontId="0" fillId="4" borderId="0" xfId="0" applyFill="1" applyAlignment="1">
      <alignment horizontal="center" vertical="top"/>
    </xf>
    <xf numFmtId="0" fontId="86" fillId="0" borderId="2" xfId="0" applyFont="1" applyBorder="1" applyAlignment="1">
      <alignment horizontal="left" vertical="center" wrapText="1"/>
    </xf>
    <xf numFmtId="0" fontId="86" fillId="0" borderId="2" xfId="0" applyFont="1" applyBorder="1" applyAlignment="1">
      <alignment horizontal="left" vertical="top" wrapText="1"/>
    </xf>
    <xf numFmtId="0" fontId="6" fillId="13" borderId="104" xfId="0" applyFont="1" applyFill="1" applyBorder="1" applyAlignment="1">
      <alignment horizontal="center" vertical="center"/>
    </xf>
    <xf numFmtId="0" fontId="6" fillId="13" borderId="103" xfId="0" applyFont="1" applyFill="1" applyBorder="1" applyAlignment="1">
      <alignment horizontal="center" vertical="top"/>
    </xf>
    <xf numFmtId="0" fontId="72" fillId="4" borderId="56" xfId="0" applyFont="1" applyFill="1" applyBorder="1" applyAlignment="1">
      <alignment horizontal="left" vertical="center"/>
    </xf>
    <xf numFmtId="0" fontId="6" fillId="13" borderId="102" xfId="0" applyFont="1" applyFill="1" applyBorder="1" applyAlignment="1">
      <alignment horizontal="center" vertical="center"/>
    </xf>
    <xf numFmtId="0" fontId="87" fillId="0" borderId="2" xfId="0" applyFont="1" applyBorder="1" applyAlignment="1">
      <alignment horizontal="left" vertical="center" wrapText="1"/>
    </xf>
    <xf numFmtId="0" fontId="87" fillId="0" borderId="0" xfId="0" applyFont="1" applyAlignment="1">
      <alignment horizontal="left" vertical="center" wrapText="1"/>
    </xf>
    <xf numFmtId="0" fontId="87" fillId="0" borderId="0" xfId="0" quotePrefix="1" applyFont="1" applyAlignment="1">
      <alignment horizontal="left" vertical="top" wrapText="1"/>
    </xf>
    <xf numFmtId="0" fontId="87" fillId="0" borderId="0" xfId="0" applyFont="1" applyAlignment="1">
      <alignment horizontal="left" vertical="top" wrapText="1"/>
    </xf>
    <xf numFmtId="0" fontId="87" fillId="0" borderId="2" xfId="0" applyFont="1" applyBorder="1" applyAlignment="1">
      <alignment horizontal="left" vertical="top" wrapText="1"/>
    </xf>
    <xf numFmtId="166" fontId="27" fillId="0" borderId="28" xfId="2" applyNumberFormat="1" applyFont="1" applyBorder="1" applyAlignment="1" applyProtection="1">
      <alignment horizontal="center"/>
      <protection hidden="1"/>
    </xf>
    <xf numFmtId="166" fontId="30" fillId="0" borderId="8" xfId="2" applyNumberFormat="1" applyFont="1" applyBorder="1" applyAlignment="1" applyProtection="1">
      <alignment horizontal="center" vertical="center"/>
      <protection locked="0" hidden="1"/>
    </xf>
    <xf numFmtId="0" fontId="0" fillId="4" borderId="14" xfId="0" applyFill="1" applyBorder="1" applyAlignment="1">
      <alignment horizontal="left" vertical="top" wrapText="1"/>
    </xf>
    <xf numFmtId="0" fontId="0" fillId="4" borderId="2" xfId="0" applyFill="1" applyBorder="1" applyAlignment="1">
      <alignment horizontal="left" vertical="top" wrapText="1"/>
    </xf>
    <xf numFmtId="0" fontId="0" fillId="4" borderId="4" xfId="0" applyFill="1" applyBorder="1" applyAlignment="1">
      <alignment horizontal="left" vertical="top" wrapText="1"/>
    </xf>
    <xf numFmtId="0" fontId="0" fillId="4" borderId="53" xfId="0" applyFill="1" applyBorder="1" applyAlignment="1">
      <alignment horizontal="center" vertical="center"/>
    </xf>
    <xf numFmtId="0" fontId="19" fillId="4" borderId="0" xfId="0" applyFont="1" applyFill="1" applyAlignment="1">
      <alignment horizontal="left"/>
    </xf>
    <xf numFmtId="0" fontId="74" fillId="0" borderId="0" xfId="0" applyFont="1" applyAlignment="1">
      <alignment horizontal="left" wrapText="1"/>
    </xf>
    <xf numFmtId="0" fontId="74" fillId="0" borderId="2" xfId="0" applyFont="1" applyBorder="1" applyAlignment="1">
      <alignment horizontal="left" wrapText="1"/>
    </xf>
    <xf numFmtId="0" fontId="27" fillId="6" borderId="16" xfId="0" applyFont="1" applyFill="1" applyBorder="1" applyProtection="1">
      <protection hidden="1"/>
    </xf>
    <xf numFmtId="0" fontId="27" fillId="6" borderId="16" xfId="0" applyFont="1" applyFill="1" applyBorder="1" applyAlignment="1" applyProtection="1">
      <alignment horizontal="center"/>
      <protection hidden="1"/>
    </xf>
    <xf numFmtId="0" fontId="27" fillId="6" borderId="17" xfId="0" applyFont="1" applyFill="1" applyBorder="1" applyAlignment="1" applyProtection="1">
      <alignment horizontal="center"/>
      <protection hidden="1"/>
    </xf>
    <xf numFmtId="0" fontId="33" fillId="6" borderId="7" xfId="0" applyFont="1" applyFill="1" applyBorder="1" applyAlignment="1" applyProtection="1">
      <alignment horizontal="left"/>
      <protection hidden="1"/>
    </xf>
    <xf numFmtId="0" fontId="33" fillId="6" borderId="8" xfId="0" applyFont="1" applyFill="1" applyBorder="1" applyAlignment="1" applyProtection="1">
      <alignment horizontal="center" wrapText="1"/>
      <protection hidden="1"/>
    </xf>
    <xf numFmtId="0" fontId="33" fillId="6" borderId="9" xfId="0" applyFont="1" applyFill="1" applyBorder="1" applyAlignment="1" applyProtection="1">
      <alignment horizontal="center" wrapText="1"/>
      <protection hidden="1"/>
    </xf>
    <xf numFmtId="0" fontId="10" fillId="0" borderId="7" xfId="0" applyFont="1" applyBorder="1" applyAlignment="1" applyProtection="1">
      <alignment horizontal="left" vertical="top" wrapText="1"/>
      <protection hidden="1"/>
    </xf>
    <xf numFmtId="0" fontId="10" fillId="0" borderId="8" xfId="0" applyFont="1" applyBorder="1" applyAlignment="1" applyProtection="1">
      <alignment horizontal="center" vertical="top" wrapText="1"/>
      <protection hidden="1"/>
    </xf>
    <xf numFmtId="0" fontId="10" fillId="0" borderId="8" xfId="0" applyFont="1" applyBorder="1" applyAlignment="1" applyProtection="1">
      <alignment horizontal="center" vertical="top"/>
      <protection locked="0" hidden="1"/>
    </xf>
    <xf numFmtId="9" fontId="10" fillId="0" borderId="9" xfId="0" applyNumberFormat="1" applyFont="1" applyBorder="1" applyAlignment="1" applyProtection="1">
      <alignment horizontal="center"/>
      <protection locked="0" hidden="1"/>
    </xf>
    <xf numFmtId="164" fontId="10" fillId="0" borderId="0" xfId="2" applyNumberFormat="1" applyFont="1" applyFill="1" applyBorder="1" applyAlignment="1" applyProtection="1">
      <alignment horizontal="center" vertical="center"/>
      <protection locked="0" hidden="1"/>
    </xf>
    <xf numFmtId="164" fontId="10" fillId="0" borderId="6" xfId="2" applyNumberFormat="1" applyFont="1" applyFill="1" applyBorder="1" applyAlignment="1" applyProtection="1">
      <alignment horizontal="center" vertical="center"/>
      <protection locked="0" hidden="1"/>
    </xf>
    <xf numFmtId="0" fontId="74" fillId="0" borderId="0" xfId="0" applyFont="1" applyAlignment="1">
      <alignment horizontal="center"/>
    </xf>
    <xf numFmtId="0" fontId="19" fillId="0" borderId="0" xfId="0" applyFont="1" applyAlignment="1">
      <alignment vertical="center"/>
    </xf>
    <xf numFmtId="0" fontId="74" fillId="0" borderId="1" xfId="0" applyFont="1" applyBorder="1" applyAlignment="1">
      <alignment horizontal="left"/>
    </xf>
    <xf numFmtId="0" fontId="27" fillId="6" borderId="15" xfId="0" applyFont="1" applyFill="1" applyBorder="1" applyAlignment="1" applyProtection="1">
      <alignment horizontal="left"/>
      <protection hidden="1"/>
    </xf>
    <xf numFmtId="0" fontId="29" fillId="4" borderId="27" xfId="0" applyFont="1" applyFill="1" applyBorder="1" applyAlignment="1" applyProtection="1">
      <alignment horizontal="center" vertical="center" wrapText="1"/>
      <protection hidden="1"/>
    </xf>
    <xf numFmtId="0" fontId="27" fillId="6" borderId="6" xfId="0" applyFont="1" applyFill="1" applyBorder="1" applyProtection="1">
      <protection hidden="1"/>
    </xf>
    <xf numFmtId="0" fontId="0" fillId="14" borderId="16" xfId="0" applyFill="1" applyBorder="1" applyAlignment="1" applyProtection="1">
      <alignment horizontal="center"/>
      <protection hidden="1"/>
    </xf>
    <xf numFmtId="0" fontId="0" fillId="4" borderId="16" xfId="0" applyFill="1" applyBorder="1" applyAlignment="1" applyProtection="1">
      <alignment horizontal="center" vertical="center"/>
      <protection hidden="1"/>
    </xf>
    <xf numFmtId="0" fontId="0" fillId="6" borderId="15" xfId="0" applyFill="1" applyBorder="1" applyAlignment="1" applyProtection="1">
      <alignment horizontal="center" vertical="center"/>
      <protection hidden="1"/>
    </xf>
    <xf numFmtId="0" fontId="0" fillId="6" borderId="16" xfId="0" applyFill="1" applyBorder="1" applyAlignment="1" applyProtection="1">
      <alignment horizontal="center" vertical="center"/>
      <protection hidden="1"/>
    </xf>
    <xf numFmtId="0" fontId="0" fillId="6" borderId="16" xfId="0" applyFill="1" applyBorder="1" applyAlignment="1" applyProtection="1">
      <alignment horizontal="center"/>
      <protection hidden="1"/>
    </xf>
    <xf numFmtId="0" fontId="0" fillId="6" borderId="17" xfId="0" applyFill="1" applyBorder="1" applyAlignment="1" applyProtection="1">
      <alignment horizontal="center"/>
      <protection hidden="1"/>
    </xf>
    <xf numFmtId="0" fontId="15" fillId="6" borderId="7" xfId="0" applyFont="1" applyFill="1" applyBorder="1" applyAlignment="1" applyProtection="1">
      <alignment horizontal="left" wrapText="1"/>
      <protection hidden="1"/>
    </xf>
    <xf numFmtId="0" fontId="15" fillId="6" borderId="9" xfId="0" applyFont="1" applyFill="1" applyBorder="1" applyAlignment="1" applyProtection="1">
      <alignment horizontal="center" wrapText="1"/>
      <protection hidden="1"/>
    </xf>
    <xf numFmtId="0" fontId="16" fillId="12" borderId="113" xfId="0" applyFont="1" applyFill="1" applyBorder="1" applyAlignment="1">
      <alignment horizontal="center" vertical="top"/>
    </xf>
    <xf numFmtId="0" fontId="72" fillId="13" borderId="53" xfId="0" applyFont="1" applyFill="1" applyBorder="1" applyAlignment="1">
      <alignment horizontal="center"/>
    </xf>
    <xf numFmtId="0" fontId="74" fillId="0" borderId="1" xfId="0" applyFont="1" applyBorder="1" applyAlignment="1">
      <alignment horizontal="left" vertical="top" wrapText="1"/>
    </xf>
    <xf numFmtId="0" fontId="74" fillId="13" borderId="53" xfId="0" applyFont="1" applyFill="1" applyBorder="1" applyAlignment="1">
      <alignment horizontal="left" vertical="top" wrapText="1"/>
    </xf>
    <xf numFmtId="0" fontId="19" fillId="0" borderId="0" xfId="0" applyFont="1" applyAlignment="1">
      <alignment vertical="top"/>
    </xf>
    <xf numFmtId="0" fontId="74" fillId="0" borderId="0" xfId="0" applyFont="1" applyAlignment="1">
      <alignment vertical="top"/>
    </xf>
    <xf numFmtId="0" fontId="74" fillId="0" borderId="1" xfId="0" applyFont="1" applyBorder="1" applyAlignment="1">
      <alignment horizontal="left" vertical="top"/>
    </xf>
    <xf numFmtId="49" fontId="74" fillId="0" borderId="0" xfId="0" applyNumberFormat="1" applyFont="1" applyAlignment="1">
      <alignment horizontal="left" vertical="top" wrapText="1"/>
    </xf>
    <xf numFmtId="0" fontId="10" fillId="4" borderId="25" xfId="0" applyFont="1" applyFill="1" applyBorder="1" applyAlignment="1" applyProtection="1">
      <alignment vertical="top"/>
      <protection hidden="1"/>
    </xf>
    <xf numFmtId="0" fontId="42" fillId="4" borderId="0" xfId="0" applyFont="1" applyFill="1" applyProtection="1">
      <protection hidden="1"/>
    </xf>
    <xf numFmtId="0" fontId="22" fillId="4" borderId="108" xfId="0" applyFont="1" applyFill="1" applyBorder="1" applyProtection="1">
      <protection hidden="1"/>
    </xf>
    <xf numFmtId="0" fontId="22" fillId="4" borderId="114" xfId="0" applyFont="1" applyFill="1" applyBorder="1" applyProtection="1">
      <protection hidden="1"/>
    </xf>
    <xf numFmtId="0" fontId="22" fillId="4" borderId="114" xfId="0" applyFont="1" applyFill="1" applyBorder="1" applyProtection="1">
      <protection locked="0" hidden="1"/>
    </xf>
    <xf numFmtId="0" fontId="22" fillId="4" borderId="115" xfId="0" applyFont="1" applyFill="1" applyBorder="1" applyProtection="1">
      <protection locked="0" hidden="1"/>
    </xf>
    <xf numFmtId="0" fontId="46" fillId="4" borderId="26" xfId="0" applyFont="1" applyFill="1" applyBorder="1" applyAlignment="1" applyProtection="1">
      <alignment vertical="center"/>
      <protection hidden="1"/>
    </xf>
    <xf numFmtId="0" fontId="46" fillId="0" borderId="26" xfId="0" applyFont="1" applyBorder="1" applyAlignment="1" applyProtection="1">
      <alignment vertical="center"/>
      <protection hidden="1"/>
    </xf>
    <xf numFmtId="0" fontId="46" fillId="3" borderId="5" xfId="0" applyFont="1" applyFill="1" applyBorder="1" applyAlignment="1" applyProtection="1">
      <alignment vertical="center"/>
      <protection hidden="1"/>
    </xf>
    <xf numFmtId="0" fontId="46" fillId="3" borderId="55" xfId="0" applyFont="1" applyFill="1" applyBorder="1" applyAlignment="1" applyProtection="1">
      <alignment vertical="center"/>
      <protection hidden="1"/>
    </xf>
    <xf numFmtId="0" fontId="46" fillId="3" borderId="0" xfId="0" applyFont="1" applyFill="1" applyAlignment="1" applyProtection="1">
      <alignment horizontal="center" vertical="center"/>
      <protection locked="0" hidden="1"/>
      <extLst>
        <ext xmlns:xfpb="http://schemas.microsoft.com/office/spreadsheetml/2022/featurepropertybag" uri="{C7286773-470A-42A8-94C5-96B5CB345126}">
          <xfpb:xfComplement i="0"/>
        </ext>
      </extLst>
    </xf>
    <xf numFmtId="0" fontId="46" fillId="3" borderId="6" xfId="0" applyFont="1" applyFill="1" applyBorder="1" applyAlignment="1" applyProtection="1">
      <alignment horizontal="center" vertical="center"/>
      <protection locked="0" hidden="1"/>
      <extLst>
        <ext xmlns:xfpb="http://schemas.microsoft.com/office/spreadsheetml/2022/featurepropertybag" uri="{C7286773-470A-42A8-94C5-96B5CB345126}">
          <xfpb:xfComplement i="0"/>
        </ext>
      </extLst>
    </xf>
    <xf numFmtId="0" fontId="10" fillId="0" borderId="23" xfId="0" applyFont="1" applyBorder="1" applyAlignment="1" applyProtection="1">
      <alignment vertical="center"/>
      <protection hidden="1"/>
    </xf>
    <xf numFmtId="0" fontId="80" fillId="0" borderId="23" xfId="0" applyFont="1" applyBorder="1" applyAlignment="1" applyProtection="1">
      <alignment horizontal="center" vertical="center"/>
      <protection hidden="1"/>
    </xf>
    <xf numFmtId="0" fontId="81" fillId="0" borderId="23" xfId="0" applyFont="1" applyBorder="1" applyAlignment="1" applyProtection="1">
      <alignment vertical="center"/>
      <protection hidden="1"/>
    </xf>
    <xf numFmtId="0" fontId="44" fillId="0" borderId="23" xfId="0" applyFont="1" applyBorder="1" applyAlignment="1" applyProtection="1">
      <alignment vertical="center"/>
      <protection hidden="1"/>
    </xf>
    <xf numFmtId="0" fontId="22" fillId="4" borderId="26" xfId="0" applyFont="1" applyFill="1" applyBorder="1" applyAlignment="1" applyProtection="1">
      <alignment vertical="center"/>
      <protection hidden="1"/>
    </xf>
    <xf numFmtId="0" fontId="22" fillId="0" borderId="26" xfId="0" applyFont="1" applyBorder="1" applyAlignment="1" applyProtection="1">
      <alignment vertical="center"/>
      <protection hidden="1"/>
    </xf>
    <xf numFmtId="0" fontId="46" fillId="4" borderId="5" xfId="0" applyFont="1" applyFill="1" applyBorder="1" applyAlignment="1" applyProtection="1">
      <alignment vertical="center"/>
      <protection hidden="1"/>
    </xf>
    <xf numFmtId="0" fontId="46" fillId="4" borderId="55" xfId="0" applyFont="1" applyFill="1" applyBorder="1" applyAlignment="1" applyProtection="1">
      <alignment vertical="center"/>
      <protection hidden="1"/>
    </xf>
    <xf numFmtId="0" fontId="46" fillId="0" borderId="0" xfId="0" applyFont="1" applyAlignment="1" applyProtection="1">
      <alignment horizontal="center" vertical="center"/>
      <protection locked="0" hidden="1"/>
      <extLst>
        <ext xmlns:xfpb="http://schemas.microsoft.com/office/spreadsheetml/2022/featurepropertybag" uri="{C7286773-470A-42A8-94C5-96B5CB345126}">
          <xfpb:xfComplement i="0"/>
        </ext>
      </extLst>
    </xf>
    <xf numFmtId="0" fontId="46" fillId="0" borderId="6" xfId="0" applyFont="1" applyBorder="1" applyAlignment="1" applyProtection="1">
      <alignment horizontal="center" vertical="center"/>
      <protection locked="0" hidden="1"/>
      <extLst>
        <ext xmlns:xfpb="http://schemas.microsoft.com/office/spreadsheetml/2022/featurepropertybag" uri="{C7286773-470A-42A8-94C5-96B5CB345126}">
          <xfpb:xfComplement i="0"/>
        </ext>
      </extLst>
    </xf>
    <xf numFmtId="0" fontId="0" fillId="0" borderId="23" xfId="0" applyBorder="1" applyAlignment="1" applyProtection="1">
      <alignment vertical="center"/>
      <protection hidden="1"/>
    </xf>
    <xf numFmtId="0" fontId="25" fillId="0" borderId="23" xfId="0" applyFont="1" applyBorder="1" applyAlignment="1" applyProtection="1">
      <alignment vertical="center"/>
      <protection hidden="1"/>
    </xf>
    <xf numFmtId="0" fontId="47" fillId="0" borderId="23" xfId="0" applyFont="1" applyBorder="1" applyAlignment="1" applyProtection="1">
      <alignment vertical="center"/>
      <protection hidden="1"/>
    </xf>
    <xf numFmtId="0" fontId="76" fillId="0" borderId="23" xfId="0" applyFont="1" applyBorder="1" applyAlignment="1" applyProtection="1">
      <alignment vertical="center"/>
      <protection hidden="1"/>
    </xf>
    <xf numFmtId="0" fontId="38" fillId="4" borderId="29" xfId="0" applyFont="1" applyFill="1" applyBorder="1" applyAlignment="1" applyProtection="1">
      <alignment horizontal="center" vertical="center"/>
      <protection hidden="1"/>
    </xf>
    <xf numFmtId="0" fontId="25" fillId="0" borderId="25" xfId="0" applyFont="1" applyBorder="1" applyAlignment="1" applyProtection="1">
      <alignment vertical="center"/>
      <protection hidden="1"/>
    </xf>
    <xf numFmtId="0" fontId="25" fillId="0" borderId="26" xfId="0" applyFont="1" applyBorder="1" applyAlignment="1" applyProtection="1">
      <alignment vertical="center"/>
      <protection hidden="1"/>
    </xf>
    <xf numFmtId="0" fontId="22" fillId="4" borderId="34" xfId="0" applyFont="1" applyFill="1" applyBorder="1" applyAlignment="1" applyProtection="1">
      <alignment vertical="center"/>
      <protection hidden="1"/>
    </xf>
    <xf numFmtId="0" fontId="25" fillId="0" borderId="23" xfId="0" applyFont="1" applyBorder="1" applyAlignment="1" applyProtection="1">
      <alignment horizontal="center" vertical="center"/>
      <protection hidden="1"/>
    </xf>
    <xf numFmtId="0" fontId="22" fillId="4" borderId="0" xfId="0" applyFont="1" applyFill="1" applyAlignment="1" applyProtection="1">
      <alignment vertical="center"/>
      <protection hidden="1"/>
    </xf>
    <xf numFmtId="0" fontId="22" fillId="0" borderId="32" xfId="0" applyFont="1" applyBorder="1" applyAlignment="1" applyProtection="1">
      <alignment vertical="center"/>
      <protection hidden="1"/>
    </xf>
    <xf numFmtId="0" fontId="25" fillId="4" borderId="0" xfId="0" applyFont="1" applyFill="1" applyAlignment="1" applyProtection="1">
      <alignment vertical="center"/>
      <protection hidden="1"/>
    </xf>
    <xf numFmtId="0" fontId="44" fillId="0" borderId="25" xfId="0" applyFont="1" applyBorder="1" applyAlignment="1" applyProtection="1">
      <alignment horizontal="center" vertical="center"/>
      <protection hidden="1"/>
    </xf>
    <xf numFmtId="0" fontId="44" fillId="0" borderId="23" xfId="0" applyFont="1" applyBorder="1" applyAlignment="1" applyProtection="1">
      <alignment horizontal="left" vertical="center"/>
      <protection hidden="1"/>
    </xf>
    <xf numFmtId="0" fontId="44" fillId="0" borderId="23" xfId="0" applyFont="1" applyBorder="1" applyAlignment="1" applyProtection="1">
      <alignment horizontal="center" vertical="center"/>
      <protection hidden="1"/>
    </xf>
    <xf numFmtId="0" fontId="22" fillId="4" borderId="33" xfId="0" applyFont="1" applyFill="1" applyBorder="1" applyAlignment="1" applyProtection="1">
      <alignment vertical="center"/>
      <protection hidden="1"/>
    </xf>
    <xf numFmtId="0" fontId="46" fillId="4" borderId="7" xfId="0" applyFont="1" applyFill="1" applyBorder="1" applyAlignment="1" applyProtection="1">
      <alignment vertical="center"/>
      <protection hidden="1"/>
    </xf>
    <xf numFmtId="0" fontId="46" fillId="4" borderId="109" xfId="0" applyFont="1" applyFill="1" applyBorder="1" applyAlignment="1" applyProtection="1">
      <alignment vertical="center"/>
      <protection hidden="1"/>
    </xf>
    <xf numFmtId="0" fontId="46" fillId="4" borderId="8" xfId="0" applyFont="1" applyFill="1" applyBorder="1" applyAlignment="1" applyProtection="1">
      <alignment horizontal="center" vertical="center"/>
      <protection locked="0" hidden="1"/>
      <extLst>
        <ext xmlns:xfpb="http://schemas.microsoft.com/office/spreadsheetml/2022/featurepropertybag" uri="{C7286773-470A-42A8-94C5-96B5CB345126}">
          <xfpb:xfComplement i="0"/>
        </ext>
      </extLst>
    </xf>
    <xf numFmtId="0" fontId="46" fillId="4" borderId="9" xfId="0" applyFont="1" applyFill="1" applyBorder="1" applyAlignment="1" applyProtection="1">
      <alignment horizontal="center" vertical="center"/>
      <protection locked="0" hidden="1"/>
      <extLst>
        <ext xmlns:xfpb="http://schemas.microsoft.com/office/spreadsheetml/2022/featurepropertybag" uri="{C7286773-470A-42A8-94C5-96B5CB345126}">
          <xfpb:xfComplement i="0"/>
        </ext>
      </extLst>
    </xf>
    <xf numFmtId="0" fontId="15" fillId="6" borderId="117" xfId="0" applyFont="1" applyFill="1" applyBorder="1" applyAlignment="1" applyProtection="1">
      <alignment horizontal="center"/>
      <protection locked="0" hidden="1"/>
    </xf>
    <xf numFmtId="0" fontId="22" fillId="14" borderId="69" xfId="0" applyFont="1" applyFill="1" applyBorder="1" applyAlignment="1" applyProtection="1">
      <alignment horizontal="center" vertical="center"/>
      <protection hidden="1"/>
    </xf>
    <xf numFmtId="0" fontId="22" fillId="14" borderId="70" xfId="0" applyFont="1" applyFill="1" applyBorder="1" applyAlignment="1" applyProtection="1">
      <alignment horizontal="center"/>
      <protection hidden="1"/>
    </xf>
    <xf numFmtId="0" fontId="15" fillId="6" borderId="41" xfId="0" applyFont="1" applyFill="1" applyBorder="1" applyAlignment="1" applyProtection="1">
      <alignment horizontal="center"/>
      <protection locked="0" hidden="1"/>
    </xf>
    <xf numFmtId="0" fontId="74" fillId="13" borderId="118" xfId="0" applyFont="1" applyFill="1" applyBorder="1" applyAlignment="1">
      <alignment horizontal="left" vertical="top" wrapText="1"/>
    </xf>
    <xf numFmtId="0" fontId="5" fillId="4" borderId="0" xfId="0" applyFont="1" applyFill="1" applyAlignment="1">
      <alignment horizontal="center" vertical="top" wrapText="1"/>
    </xf>
    <xf numFmtId="0" fontId="74" fillId="0" borderId="0" xfId="0" applyFont="1" applyAlignment="1">
      <alignment horizontal="center" vertical="top"/>
    </xf>
    <xf numFmtId="49" fontId="22" fillId="0" borderId="0" xfId="0" applyNumberFormat="1" applyFont="1" applyAlignment="1">
      <alignment horizontal="center" vertical="center"/>
    </xf>
    <xf numFmtId="0" fontId="6" fillId="13" borderId="15" xfId="0" applyFont="1" applyFill="1" applyBorder="1" applyAlignment="1">
      <alignment vertical="center"/>
    </xf>
    <xf numFmtId="0" fontId="6" fillId="13" borderId="16" xfId="0" applyFont="1" applyFill="1" applyBorder="1" applyAlignment="1">
      <alignment horizontal="center" vertical="center"/>
    </xf>
    <xf numFmtId="0" fontId="6" fillId="13" borderId="17" xfId="0" applyFont="1" applyFill="1" applyBorder="1" applyAlignment="1">
      <alignment horizontal="center" vertical="center"/>
    </xf>
    <xf numFmtId="0" fontId="5" fillId="4" borderId="68" xfId="0" applyFont="1" applyFill="1" applyBorder="1"/>
    <xf numFmtId="0" fontId="5" fillId="4" borderId="69" xfId="0" applyFont="1" applyFill="1" applyBorder="1" applyAlignment="1">
      <alignment horizontal="center" vertical="center"/>
    </xf>
    <xf numFmtId="0" fontId="5" fillId="4" borderId="70" xfId="0" applyFont="1" applyFill="1" applyBorder="1" applyAlignment="1">
      <alignment horizontal="center" vertical="center"/>
    </xf>
    <xf numFmtId="0" fontId="5" fillId="4" borderId="39" xfId="0" applyFont="1" applyFill="1" applyBorder="1"/>
    <xf numFmtId="0" fontId="5" fillId="4" borderId="40" xfId="0" applyFont="1" applyFill="1" applyBorder="1" applyAlignment="1">
      <alignment horizontal="center" vertical="center"/>
    </xf>
    <xf numFmtId="0" fontId="5" fillId="4" borderId="40" xfId="0" applyFont="1" applyFill="1" applyBorder="1" applyAlignment="1">
      <alignment horizontal="center" vertical="center" wrapText="1"/>
    </xf>
    <xf numFmtId="0" fontId="5" fillId="4" borderId="36" xfId="0" applyFont="1" applyFill="1" applyBorder="1"/>
    <xf numFmtId="0" fontId="5" fillId="4" borderId="37" xfId="0" applyFont="1" applyFill="1" applyBorder="1" applyAlignment="1">
      <alignment horizontal="center" vertical="center"/>
    </xf>
    <xf numFmtId="0" fontId="5" fillId="4" borderId="38" xfId="0" applyFont="1" applyFill="1" applyBorder="1" applyAlignment="1">
      <alignment horizontal="center" vertical="center"/>
    </xf>
    <xf numFmtId="0" fontId="6" fillId="13" borderId="15" xfId="0" applyFont="1" applyFill="1" applyBorder="1" applyAlignment="1">
      <alignment horizontal="center" vertical="center"/>
    </xf>
    <xf numFmtId="0" fontId="6" fillId="13" borderId="16" xfId="0" applyFont="1" applyFill="1" applyBorder="1" applyAlignment="1">
      <alignment horizontal="left" vertical="center"/>
    </xf>
    <xf numFmtId="0" fontId="5" fillId="4" borderId="68" xfId="0" applyFont="1" applyFill="1" applyBorder="1" applyAlignment="1">
      <alignment horizontal="center"/>
    </xf>
    <xf numFmtId="0" fontId="5" fillId="4" borderId="69" xfId="0" applyFont="1" applyFill="1" applyBorder="1" applyAlignment="1">
      <alignment horizontal="left"/>
    </xf>
    <xf numFmtId="0" fontId="5" fillId="4" borderId="70" xfId="0" applyFont="1" applyFill="1" applyBorder="1" applyAlignment="1">
      <alignment horizontal="center"/>
    </xf>
    <xf numFmtId="0" fontId="5" fillId="4" borderId="39" xfId="0" applyFont="1" applyFill="1" applyBorder="1" applyAlignment="1">
      <alignment horizontal="center"/>
    </xf>
    <xf numFmtId="0" fontId="5" fillId="4" borderId="40" xfId="0" applyFont="1" applyFill="1" applyBorder="1" applyAlignment="1">
      <alignment horizontal="center"/>
    </xf>
    <xf numFmtId="0" fontId="5" fillId="4" borderId="36" xfId="0" applyFont="1" applyFill="1" applyBorder="1" applyAlignment="1">
      <alignment horizontal="center"/>
    </xf>
    <xf numFmtId="0" fontId="5" fillId="4" borderId="37" xfId="0" applyFont="1" applyFill="1" applyBorder="1" applyAlignment="1">
      <alignment horizontal="left"/>
    </xf>
    <xf numFmtId="0" fontId="5" fillId="4" borderId="38" xfId="0" applyFont="1" applyFill="1" applyBorder="1" applyAlignment="1">
      <alignment horizontal="center"/>
    </xf>
    <xf numFmtId="0" fontId="6" fillId="4" borderId="0" xfId="0" applyFont="1" applyFill="1" applyAlignment="1">
      <alignment vertical="top"/>
    </xf>
    <xf numFmtId="0" fontId="6" fillId="4" borderId="0" xfId="0" applyFont="1" applyFill="1" applyAlignment="1">
      <alignment horizontal="center" vertical="top"/>
    </xf>
    <xf numFmtId="0" fontId="3" fillId="4" borderId="0" xfId="0" applyFont="1" applyFill="1" applyAlignment="1">
      <alignment horizontal="left"/>
    </xf>
    <xf numFmtId="0" fontId="0" fillId="4" borderId="0" xfId="0" applyFill="1" applyAlignment="1">
      <alignment horizontal="left" vertical="top"/>
    </xf>
    <xf numFmtId="0" fontId="22" fillId="4" borderId="28" xfId="0" applyFont="1" applyFill="1" applyBorder="1" applyProtection="1">
      <protection hidden="1"/>
    </xf>
    <xf numFmtId="0" fontId="0" fillId="0" borderId="119" xfId="0" applyBorder="1" applyProtection="1">
      <protection hidden="1"/>
    </xf>
    <xf numFmtId="0" fontId="74" fillId="23" borderId="53" xfId="0" applyFont="1" applyFill="1" applyBorder="1" applyAlignment="1">
      <alignment horizontal="left" vertical="top" wrapText="1"/>
    </xf>
    <xf numFmtId="0" fontId="43" fillId="4" borderId="0" xfId="0" applyFont="1" applyFill="1" applyAlignment="1" applyProtection="1">
      <alignment vertical="center"/>
      <protection hidden="1"/>
    </xf>
    <xf numFmtId="0" fontId="41" fillId="4" borderId="5" xfId="0" applyFont="1" applyFill="1" applyBorder="1" applyAlignment="1" applyProtection="1">
      <alignment vertical="center"/>
      <protection hidden="1"/>
    </xf>
    <xf numFmtId="0" fontId="41" fillId="4" borderId="6" xfId="0" applyFont="1" applyFill="1" applyBorder="1" applyAlignment="1" applyProtection="1">
      <alignment vertical="center"/>
      <protection hidden="1"/>
    </xf>
    <xf numFmtId="0" fontId="43" fillId="4" borderId="7" xfId="0" applyFont="1" applyFill="1" applyBorder="1" applyAlignment="1" applyProtection="1">
      <alignment vertical="center"/>
      <protection hidden="1"/>
    </xf>
    <xf numFmtId="0" fontId="40" fillId="4" borderId="8" xfId="0" applyFont="1" applyFill="1" applyBorder="1" applyAlignment="1" applyProtection="1">
      <alignment vertical="center" wrapText="1"/>
      <protection hidden="1"/>
    </xf>
    <xf numFmtId="0" fontId="40" fillId="4" borderId="9" xfId="0" applyFont="1" applyFill="1" applyBorder="1" applyAlignment="1" applyProtection="1">
      <alignment vertical="center" wrapText="1"/>
      <protection hidden="1"/>
    </xf>
    <xf numFmtId="0" fontId="22" fillId="8" borderId="16" xfId="0" applyFont="1" applyFill="1" applyBorder="1" applyProtection="1">
      <protection hidden="1"/>
    </xf>
    <xf numFmtId="0" fontId="22" fillId="8" borderId="17" xfId="0" applyFont="1" applyFill="1" applyBorder="1" applyProtection="1">
      <protection hidden="1"/>
    </xf>
    <xf numFmtId="0" fontId="0" fillId="8" borderId="8" xfId="0" applyFill="1" applyBorder="1" applyProtection="1">
      <protection hidden="1"/>
    </xf>
    <xf numFmtId="0" fontId="0" fillId="8" borderId="9" xfId="0" applyFill="1" applyBorder="1" applyProtection="1">
      <protection hidden="1"/>
    </xf>
    <xf numFmtId="0" fontId="74" fillId="0" borderId="0" xfId="0" applyFont="1" applyAlignment="1">
      <alignment horizontal="left" vertical="top"/>
    </xf>
    <xf numFmtId="0" fontId="92" fillId="0" borderId="0" xfId="0" applyFont="1" applyAlignment="1">
      <alignment vertical="center" wrapText="1"/>
    </xf>
    <xf numFmtId="0" fontId="92" fillId="0" borderId="0" xfId="0" applyFont="1"/>
    <xf numFmtId="0" fontId="92" fillId="28" borderId="53" xfId="0" applyFont="1" applyFill="1" applyBorder="1" applyAlignment="1">
      <alignment horizontal="center" vertical="center" wrapText="1"/>
    </xf>
    <xf numFmtId="0" fontId="92" fillId="28" borderId="53" xfId="0" applyFont="1" applyFill="1" applyBorder="1" applyAlignment="1">
      <alignment horizontal="center"/>
    </xf>
    <xf numFmtId="0" fontId="15" fillId="6" borderId="15" xfId="0" applyFont="1" applyFill="1" applyBorder="1" applyAlignment="1" applyProtection="1">
      <alignment wrapText="1"/>
      <protection hidden="1"/>
    </xf>
    <xf numFmtId="1" fontId="0" fillId="0" borderId="53" xfId="0" applyNumberFormat="1" applyBorder="1" applyAlignment="1">
      <alignment horizontal="center"/>
    </xf>
    <xf numFmtId="0" fontId="1" fillId="15" borderId="102" xfId="0" applyFont="1" applyFill="1" applyBorder="1" applyAlignment="1">
      <alignment horizontal="center"/>
    </xf>
    <xf numFmtId="0" fontId="0" fillId="0" borderId="24" xfId="0" applyBorder="1" applyAlignment="1">
      <alignment horizontal="center"/>
    </xf>
    <xf numFmtId="0" fontId="0" fillId="0" borderId="23" xfId="0" applyBorder="1" applyAlignment="1">
      <alignment horizontal="left"/>
    </xf>
    <xf numFmtId="0" fontId="1" fillId="0" borderId="23" xfId="0" applyFont="1" applyBorder="1" applyAlignment="1">
      <alignment horizontal="left"/>
    </xf>
    <xf numFmtId="0" fontId="0" fillId="0" borderId="27" xfId="0" applyBorder="1" applyAlignment="1">
      <alignment horizontal="left"/>
    </xf>
    <xf numFmtId="0" fontId="0" fillId="0" borderId="25" xfId="0" applyBorder="1" applyAlignment="1">
      <alignment horizontal="left"/>
    </xf>
    <xf numFmtId="0" fontId="1" fillId="15" borderId="53" xfId="0" applyFont="1" applyFill="1" applyBorder="1" applyAlignment="1">
      <alignment horizontal="left"/>
    </xf>
    <xf numFmtId="0" fontId="0" fillId="4" borderId="23" xfId="0" applyFill="1" applyBorder="1" applyAlignment="1">
      <alignment horizontal="left"/>
    </xf>
    <xf numFmtId="0" fontId="93" fillId="29" borderId="47" xfId="0" applyFont="1" applyFill="1" applyBorder="1" applyAlignment="1">
      <alignment horizontal="center" vertical="center" wrapText="1"/>
    </xf>
    <xf numFmtId="0" fontId="0" fillId="0" borderId="26" xfId="0" applyBorder="1" applyAlignment="1">
      <alignment horizontal="center"/>
    </xf>
    <xf numFmtId="0" fontId="0" fillId="0" borderId="53" xfId="0" quotePrefix="1" applyBorder="1"/>
    <xf numFmtId="0" fontId="74" fillId="0" borderId="23" xfId="0" applyFont="1" applyBorder="1"/>
    <xf numFmtId="0" fontId="0" fillId="0" borderId="24" xfId="0" applyBorder="1" applyAlignment="1">
      <alignment horizontal="left"/>
    </xf>
    <xf numFmtId="0" fontId="3" fillId="30" borderId="102" xfId="0" applyFont="1" applyFill="1" applyBorder="1"/>
    <xf numFmtId="0" fontId="0" fillId="30" borderId="103" xfId="0" applyFill="1" applyBorder="1"/>
    <xf numFmtId="0" fontId="0" fillId="30" borderId="103" xfId="0" applyFill="1" applyBorder="1" applyAlignment="1">
      <alignment horizontal="left"/>
    </xf>
    <xf numFmtId="0" fontId="0" fillId="30" borderId="104" xfId="0" applyFill="1" applyBorder="1" applyAlignment="1">
      <alignment horizontal="left"/>
    </xf>
    <xf numFmtId="0" fontId="19" fillId="0" borderId="123" xfId="0" applyFont="1" applyBorder="1" applyAlignment="1">
      <alignment horizontal="left" vertical="top" indent="1"/>
    </xf>
    <xf numFmtId="0" fontId="74" fillId="0" borderId="25" xfId="0" applyFont="1" applyBorder="1"/>
    <xf numFmtId="0" fontId="74" fillId="0" borderId="25" xfId="0" applyFont="1" applyBorder="1" applyAlignment="1">
      <alignment horizontal="left"/>
    </xf>
    <xf numFmtId="0" fontId="74" fillId="0" borderId="124" xfId="0" applyFont="1" applyBorder="1" applyAlignment="1">
      <alignment horizontal="left"/>
    </xf>
    <xf numFmtId="0" fontId="74" fillId="0" borderId="23" xfId="0" applyFont="1" applyBorder="1" applyAlignment="1">
      <alignment horizontal="left"/>
    </xf>
    <xf numFmtId="0" fontId="74" fillId="0" borderId="49" xfId="0" applyFont="1" applyBorder="1" applyAlignment="1">
      <alignment horizontal="left"/>
    </xf>
    <xf numFmtId="0" fontId="74" fillId="0" borderId="120" xfId="0" applyFont="1" applyBorder="1" applyAlignment="1">
      <alignment horizontal="left" indent="1"/>
    </xf>
    <xf numFmtId="0" fontId="74" fillId="0" borderId="121" xfId="0" applyFont="1" applyBorder="1"/>
    <xf numFmtId="0" fontId="74" fillId="0" borderId="121" xfId="0" applyFont="1" applyBorder="1" applyAlignment="1">
      <alignment horizontal="left"/>
    </xf>
    <xf numFmtId="0" fontId="74" fillId="0" borderId="122" xfId="0" applyFont="1" applyBorder="1" applyAlignment="1">
      <alignment horizontal="left"/>
    </xf>
    <xf numFmtId="0" fontId="0" fillId="4" borderId="26" xfId="0" applyFill="1" applyBorder="1"/>
    <xf numFmtId="0" fontId="0" fillId="4" borderId="0" xfId="0" quotePrefix="1" applyFill="1" applyAlignment="1">
      <alignment horizontal="center" wrapText="1"/>
    </xf>
    <xf numFmtId="0" fontId="25" fillId="4" borderId="0" xfId="0" applyFont="1" applyFill="1" applyAlignment="1">
      <alignment horizontal="center"/>
    </xf>
    <xf numFmtId="0" fontId="0" fillId="4" borderId="0" xfId="0" quotePrefix="1" applyFill="1" applyAlignment="1">
      <alignment horizontal="left" wrapText="1"/>
    </xf>
    <xf numFmtId="0" fontId="0" fillId="4" borderId="23" xfId="0" applyFill="1" applyBorder="1" applyAlignment="1">
      <alignment horizontal="center"/>
    </xf>
    <xf numFmtId="0" fontId="0" fillId="4" borderId="27" xfId="0" applyFill="1" applyBorder="1"/>
    <xf numFmtId="0" fontId="74" fillId="0" borderId="123" xfId="0" applyFont="1" applyBorder="1" applyAlignment="1">
      <alignment horizontal="left" indent="1"/>
    </xf>
    <xf numFmtId="0" fontId="55" fillId="4" borderId="0" xfId="1" applyFont="1" applyFill="1" applyBorder="1" applyAlignment="1" applyProtection="1">
      <alignment vertical="center" wrapText="1"/>
      <protection hidden="1"/>
    </xf>
    <xf numFmtId="0" fontId="27" fillId="0" borderId="81" xfId="0" applyFont="1" applyBorder="1" applyAlignment="1" applyProtection="1">
      <alignment horizontal="left"/>
      <protection hidden="1"/>
    </xf>
    <xf numFmtId="0" fontId="27" fillId="0" borderId="81" xfId="0" applyFont="1" applyBorder="1" applyAlignment="1" applyProtection="1">
      <alignment horizontal="center"/>
      <protection hidden="1"/>
    </xf>
    <xf numFmtId="165" fontId="27" fillId="0" borderId="81" xfId="0" applyNumberFormat="1" applyFont="1" applyBorder="1" applyAlignment="1" applyProtection="1">
      <alignment horizontal="center"/>
      <protection hidden="1"/>
    </xf>
    <xf numFmtId="0" fontId="27" fillId="0" borderId="81" xfId="0" applyFont="1" applyBorder="1" applyProtection="1">
      <protection hidden="1"/>
    </xf>
    <xf numFmtId="0" fontId="27" fillId="0" borderId="81" xfId="0" applyFont="1" applyBorder="1" applyAlignment="1" applyProtection="1">
      <alignment horizontal="left" vertical="center"/>
      <protection hidden="1"/>
    </xf>
    <xf numFmtId="0" fontId="27" fillId="0" borderId="81" xfId="0" applyFont="1" applyBorder="1" applyAlignment="1" applyProtection="1">
      <alignment horizontal="center" vertical="center"/>
      <protection hidden="1"/>
    </xf>
    <xf numFmtId="166" fontId="27" fillId="0" borderId="81" xfId="0" applyNumberFormat="1" applyFont="1" applyBorder="1" applyAlignment="1" applyProtection="1">
      <alignment horizontal="center" vertical="center"/>
      <protection hidden="1"/>
    </xf>
    <xf numFmtId="3" fontId="27" fillId="0" borderId="81" xfId="0" applyNumberFormat="1" applyFont="1" applyBorder="1" applyAlignment="1" applyProtection="1">
      <alignment horizontal="center" vertical="center"/>
      <protection hidden="1"/>
    </xf>
    <xf numFmtId="166" fontId="27" fillId="0" borderId="81" xfId="0" applyNumberFormat="1" applyFont="1" applyBorder="1" applyAlignment="1" applyProtection="1">
      <alignment horizontal="center"/>
      <protection hidden="1"/>
    </xf>
    <xf numFmtId="0" fontId="0" fillId="0" borderId="81" xfId="0" applyBorder="1" applyAlignment="1" applyProtection="1">
      <alignment vertical="top"/>
      <protection hidden="1"/>
    </xf>
    <xf numFmtId="0" fontId="0" fillId="0" borderId="81" xfId="0" applyBorder="1" applyAlignment="1" applyProtection="1">
      <alignment horizontal="center" vertical="top"/>
      <protection hidden="1"/>
    </xf>
    <xf numFmtId="0" fontId="0" fillId="0" borderId="81" xfId="0" applyBorder="1" applyAlignment="1" applyProtection="1">
      <alignment horizontal="center"/>
      <protection hidden="1"/>
    </xf>
    <xf numFmtId="9" fontId="0" fillId="0" borderId="125" xfId="0" applyNumberFormat="1" applyBorder="1" applyAlignment="1" applyProtection="1">
      <alignment horizontal="center"/>
      <protection hidden="1"/>
    </xf>
    <xf numFmtId="0" fontId="10" fillId="0" borderId="81" xfId="0" applyFont="1" applyBorder="1" applyAlignment="1" applyProtection="1">
      <alignment vertical="top"/>
      <protection hidden="1"/>
    </xf>
    <xf numFmtId="0" fontId="10" fillId="0" borderId="81" xfId="0" applyFont="1" applyBorder="1" applyAlignment="1" applyProtection="1">
      <alignment horizontal="center" vertical="top"/>
      <protection hidden="1"/>
    </xf>
    <xf numFmtId="0" fontId="0" fillId="4" borderId="28" xfId="0" applyFill="1" applyBorder="1" applyProtection="1">
      <protection hidden="1"/>
    </xf>
    <xf numFmtId="0" fontId="10" fillId="4" borderId="29" xfId="0" applyFont="1" applyFill="1" applyBorder="1" applyAlignment="1" applyProtection="1">
      <alignment vertical="top"/>
      <protection hidden="1"/>
    </xf>
    <xf numFmtId="0" fontId="76" fillId="0" borderId="28" xfId="0" applyFont="1" applyBorder="1" applyProtection="1">
      <protection hidden="1"/>
    </xf>
    <xf numFmtId="0" fontId="77" fillId="4" borderId="0" xfId="0" applyFont="1" applyFill="1" applyAlignment="1" applyProtection="1">
      <alignment horizontal="center" vertical="top"/>
      <protection hidden="1"/>
    </xf>
    <xf numFmtId="0" fontId="80" fillId="4" borderId="0" xfId="0" applyFont="1" applyFill="1" applyAlignment="1" applyProtection="1">
      <alignment horizontal="center" vertical="top"/>
      <protection locked="0" hidden="1"/>
    </xf>
    <xf numFmtId="0" fontId="81" fillId="4" borderId="0" xfId="0" applyFont="1" applyFill="1" applyAlignment="1" applyProtection="1">
      <alignment horizontal="center" vertical="top"/>
      <protection hidden="1"/>
    </xf>
    <xf numFmtId="0" fontId="77" fillId="4" borderId="0" xfId="0" applyFont="1" applyFill="1" applyAlignment="1" applyProtection="1">
      <alignment vertical="top"/>
      <protection hidden="1"/>
    </xf>
    <xf numFmtId="0" fontId="0" fillId="4" borderId="16" xfId="0" applyFill="1" applyBorder="1"/>
    <xf numFmtId="0" fontId="0" fillId="4" borderId="16" xfId="0" applyFill="1" applyBorder="1" applyAlignment="1">
      <alignment horizontal="center" vertical="center"/>
    </xf>
    <xf numFmtId="0" fontId="76" fillId="4" borderId="16" xfId="0" applyFont="1" applyFill="1" applyBorder="1" applyAlignment="1">
      <alignment horizontal="center" vertical="center"/>
    </xf>
    <xf numFmtId="0" fontId="80" fillId="4" borderId="16" xfId="0" applyFont="1" applyFill="1" applyBorder="1" applyAlignment="1" applyProtection="1">
      <alignment horizontal="center" vertical="center"/>
      <protection hidden="1"/>
    </xf>
    <xf numFmtId="0" fontId="76" fillId="4" borderId="16" xfId="0" applyFont="1" applyFill="1" applyBorder="1" applyAlignment="1" applyProtection="1">
      <alignment horizontal="center" vertical="center"/>
      <protection hidden="1"/>
    </xf>
    <xf numFmtId="10" fontId="10" fillId="0" borderId="0" xfId="0" applyNumberFormat="1" applyFont="1" applyAlignment="1" applyProtection="1">
      <alignment horizontal="center"/>
      <protection locked="0" hidden="1"/>
    </xf>
    <xf numFmtId="10" fontId="10" fillId="3" borderId="0" xfId="0" applyNumberFormat="1" applyFont="1" applyFill="1" applyAlignment="1" applyProtection="1">
      <alignment horizontal="center"/>
      <protection locked="0" hidden="1"/>
    </xf>
    <xf numFmtId="10" fontId="10" fillId="0" borderId="8" xfId="0" applyNumberFormat="1" applyFont="1" applyBorder="1" applyAlignment="1" applyProtection="1">
      <alignment horizontal="center"/>
      <protection locked="0" hidden="1"/>
    </xf>
    <xf numFmtId="10" fontId="0" fillId="0" borderId="114" xfId="0" applyNumberFormat="1" applyBorder="1" applyAlignment="1" applyProtection="1">
      <alignment horizontal="center"/>
      <protection hidden="1"/>
    </xf>
    <xf numFmtId="10" fontId="10" fillId="0" borderId="16" xfId="0" applyNumberFormat="1" applyFont="1" applyBorder="1" applyAlignment="1" applyProtection="1">
      <alignment horizontal="center" vertical="top"/>
      <protection locked="0" hidden="1"/>
    </xf>
    <xf numFmtId="10" fontId="10" fillId="3" borderId="0" xfId="0" applyNumberFormat="1" applyFont="1" applyFill="1" applyAlignment="1" applyProtection="1">
      <alignment horizontal="center" vertical="top"/>
      <protection locked="0" hidden="1"/>
    </xf>
    <xf numFmtId="10" fontId="10" fillId="0" borderId="0" xfId="0" applyNumberFormat="1" applyFont="1" applyAlignment="1" applyProtection="1">
      <alignment horizontal="center" vertical="top"/>
      <protection locked="0" hidden="1"/>
    </xf>
    <xf numFmtId="10" fontId="10" fillId="4" borderId="8" xfId="0" applyNumberFormat="1" applyFont="1" applyFill="1" applyBorder="1" applyAlignment="1" applyProtection="1">
      <alignment horizontal="center" vertical="top"/>
      <protection locked="0" hidden="1"/>
    </xf>
    <xf numFmtId="10" fontId="0" fillId="0" borderId="81" xfId="0" applyNumberFormat="1" applyBorder="1" applyAlignment="1" applyProtection="1">
      <alignment horizontal="center"/>
      <protection hidden="1"/>
    </xf>
    <xf numFmtId="0" fontId="0" fillId="0" borderId="53" xfId="0" applyBorder="1" applyAlignment="1">
      <alignment horizontal="center" vertical="center"/>
    </xf>
    <xf numFmtId="0" fontId="0" fillId="0" borderId="53" xfId="0" applyBorder="1" applyAlignment="1">
      <alignment horizontal="left" vertical="center"/>
    </xf>
    <xf numFmtId="1" fontId="0" fillId="0" borderId="53" xfId="0" applyNumberFormat="1" applyBorder="1" applyAlignment="1">
      <alignment horizontal="center" vertical="center"/>
    </xf>
    <xf numFmtId="14" fontId="0" fillId="0" borderId="53" xfId="0" applyNumberFormat="1" applyBorder="1" applyAlignment="1">
      <alignment horizontal="center" vertical="center"/>
    </xf>
    <xf numFmtId="0" fontId="0" fillId="0" borderId="23" xfId="0" applyBorder="1" applyAlignment="1">
      <alignment horizontal="center" vertical="center"/>
    </xf>
    <xf numFmtId="0" fontId="0" fillId="0" borderId="26" xfId="0" applyBorder="1" applyAlignment="1">
      <alignment horizontal="center" vertical="center"/>
    </xf>
    <xf numFmtId="0" fontId="0" fillId="0" borderId="34" xfId="0" applyBorder="1" applyAlignment="1">
      <alignment horizontal="center" vertical="center"/>
    </xf>
    <xf numFmtId="0" fontId="0" fillId="0" borderId="24" xfId="0" applyBorder="1" applyAlignment="1">
      <alignment horizontal="center" vertical="center"/>
    </xf>
    <xf numFmtId="0" fontId="0" fillId="0" borderId="53" xfId="0" quotePrefix="1" applyBorder="1" applyAlignment="1">
      <alignment horizontal="center" vertical="center" wrapText="1"/>
    </xf>
    <xf numFmtId="0" fontId="25" fillId="17" borderId="53" xfId="0" applyFont="1" applyFill="1" applyBorder="1" applyAlignment="1">
      <alignment horizontal="center" vertical="center"/>
    </xf>
    <xf numFmtId="0" fontId="0" fillId="15" borderId="53" xfId="0" applyFill="1" applyBorder="1" applyAlignment="1">
      <alignment horizontal="center" vertical="center"/>
    </xf>
    <xf numFmtId="0" fontId="0" fillId="0" borderId="23" xfId="0" applyBorder="1" applyAlignment="1">
      <alignment horizontal="left" vertical="center"/>
    </xf>
    <xf numFmtId="0" fontId="0" fillId="15" borderId="53" xfId="0" quotePrefix="1" applyFill="1" applyBorder="1" applyAlignment="1">
      <alignment horizontal="center" vertical="center" wrapText="1"/>
    </xf>
    <xf numFmtId="0" fontId="0" fillId="0" borderId="25" xfId="0" applyBorder="1" applyAlignment="1">
      <alignment horizontal="center" vertical="center"/>
    </xf>
    <xf numFmtId="0" fontId="25" fillId="19" borderId="53" xfId="0" applyFont="1" applyFill="1" applyBorder="1" applyAlignment="1">
      <alignment horizontal="center" vertical="center"/>
    </xf>
    <xf numFmtId="0" fontId="0" fillId="0" borderId="53" xfId="0" quotePrefix="1" applyBorder="1" applyAlignment="1">
      <alignment horizontal="center" vertical="center"/>
    </xf>
    <xf numFmtId="2" fontId="0" fillId="15" borderId="53" xfId="0" applyNumberFormat="1" applyFill="1" applyBorder="1" applyAlignment="1">
      <alignment horizontal="center" vertical="center"/>
    </xf>
    <xf numFmtId="2" fontId="0" fillId="15" borderId="53" xfId="2" applyNumberFormat="1" applyFont="1" applyFill="1" applyBorder="1" applyAlignment="1">
      <alignment horizontal="center" vertical="center"/>
    </xf>
    <xf numFmtId="2" fontId="0" fillId="0" borderId="53" xfId="2" applyNumberFormat="1" applyFont="1" applyBorder="1" applyAlignment="1">
      <alignment horizontal="center" vertical="center"/>
    </xf>
    <xf numFmtId="14" fontId="0" fillId="15" borderId="53" xfId="0" quotePrefix="1" applyNumberFormat="1" applyFill="1" applyBorder="1" applyAlignment="1">
      <alignment horizontal="center" vertical="center" wrapText="1"/>
    </xf>
    <xf numFmtId="2" fontId="0" fillId="15" borderId="53" xfId="0" quotePrefix="1" applyNumberFormat="1" applyFill="1" applyBorder="1" applyAlignment="1">
      <alignment horizontal="center" vertical="center" wrapText="1"/>
    </xf>
    <xf numFmtId="0" fontId="10" fillId="4" borderId="23" xfId="0" applyFont="1" applyFill="1" applyBorder="1" applyProtection="1">
      <protection hidden="1"/>
    </xf>
    <xf numFmtId="0" fontId="10" fillId="4" borderId="24" xfId="0" applyFont="1" applyFill="1" applyBorder="1" applyAlignment="1" applyProtection="1">
      <alignment vertical="top"/>
      <protection hidden="1"/>
    </xf>
    <xf numFmtId="0" fontId="10" fillId="4" borderId="24" xfId="0" applyFont="1" applyFill="1" applyBorder="1" applyAlignment="1" applyProtection="1">
      <alignment horizontal="left"/>
      <protection hidden="1"/>
    </xf>
    <xf numFmtId="0" fontId="10" fillId="4" borderId="24" xfId="0" applyFont="1" applyFill="1" applyBorder="1" applyProtection="1">
      <protection hidden="1"/>
    </xf>
    <xf numFmtId="0" fontId="33" fillId="6" borderId="112" xfId="0" applyFont="1" applyFill="1" applyBorder="1" applyAlignment="1" applyProtection="1">
      <alignment horizontal="center" wrapText="1"/>
      <protection hidden="1"/>
    </xf>
    <xf numFmtId="0" fontId="15" fillId="6" borderId="0" xfId="0" applyFont="1" applyFill="1" applyAlignment="1" applyProtection="1">
      <alignment horizontal="left" wrapText="1"/>
      <protection hidden="1"/>
    </xf>
    <xf numFmtId="0" fontId="4" fillId="0" borderId="24" xfId="0" applyFont="1" applyBorder="1" applyAlignment="1" applyProtection="1">
      <alignment horizontal="center" vertical="top"/>
      <protection hidden="1"/>
    </xf>
    <xf numFmtId="0" fontId="95" fillId="0" borderId="25" xfId="0" applyFont="1" applyBorder="1"/>
    <xf numFmtId="0" fontId="7" fillId="0" borderId="25" xfId="0" applyFont="1" applyBorder="1"/>
    <xf numFmtId="0" fontId="0" fillId="18" borderId="35" xfId="0" applyFill="1" applyBorder="1" applyProtection="1">
      <protection hidden="1"/>
    </xf>
    <xf numFmtId="0" fontId="0" fillId="18" borderId="20" xfId="0" applyFill="1" applyBorder="1" applyAlignment="1" applyProtection="1">
      <alignment horizontal="center"/>
      <protection hidden="1"/>
    </xf>
    <xf numFmtId="0" fontId="0" fillId="23" borderId="132" xfId="0" applyFill="1" applyBorder="1" applyProtection="1">
      <protection hidden="1"/>
    </xf>
    <xf numFmtId="0" fontId="0" fillId="23" borderId="133" xfId="0" applyFill="1" applyBorder="1" applyProtection="1">
      <protection hidden="1"/>
    </xf>
    <xf numFmtId="0" fontId="0" fillId="18" borderId="134" xfId="0" applyFill="1" applyBorder="1" applyAlignment="1" applyProtection="1">
      <alignment horizontal="center"/>
      <protection hidden="1"/>
    </xf>
    <xf numFmtId="0" fontId="27" fillId="6" borderId="5" xfId="0" applyFont="1" applyFill="1" applyBorder="1" applyProtection="1">
      <protection hidden="1"/>
    </xf>
    <xf numFmtId="0" fontId="27" fillId="6" borderId="6" xfId="0" applyFont="1" applyFill="1" applyBorder="1" applyAlignment="1" applyProtection="1">
      <alignment horizontal="center"/>
      <protection hidden="1"/>
    </xf>
    <xf numFmtId="0" fontId="27" fillId="4" borderId="20" xfId="0" applyFont="1" applyFill="1" applyBorder="1" applyAlignment="1" applyProtection="1">
      <alignment horizontal="center"/>
      <protection hidden="1"/>
    </xf>
    <xf numFmtId="0" fontId="27" fillId="4" borderId="21" xfId="0" applyFont="1" applyFill="1" applyBorder="1" applyAlignment="1" applyProtection="1">
      <alignment horizontal="center"/>
      <protection hidden="1"/>
    </xf>
    <xf numFmtId="0" fontId="27" fillId="0" borderId="21" xfId="0" applyFont="1" applyBorder="1" applyProtection="1">
      <protection hidden="1"/>
    </xf>
    <xf numFmtId="0" fontId="33" fillId="6" borderId="74" xfId="0" applyFont="1" applyFill="1" applyBorder="1" applyAlignment="1" applyProtection="1">
      <alignment wrapText="1"/>
      <protection hidden="1"/>
    </xf>
    <xf numFmtId="0" fontId="27" fillId="23" borderId="136" xfId="0" applyFont="1" applyFill="1" applyBorder="1" applyProtection="1">
      <protection hidden="1"/>
    </xf>
    <xf numFmtId="0" fontId="27" fillId="23" borderId="51" xfId="0" applyFont="1" applyFill="1" applyBorder="1" applyProtection="1">
      <protection hidden="1"/>
    </xf>
    <xf numFmtId="0" fontId="27" fillId="23" borderId="52" xfId="0" applyFont="1" applyFill="1" applyBorder="1" applyAlignment="1" applyProtection="1">
      <alignment horizontal="center"/>
      <protection hidden="1"/>
    </xf>
    <xf numFmtId="0" fontId="27" fillId="23" borderId="138" xfId="0" applyFont="1" applyFill="1" applyBorder="1" applyAlignment="1" applyProtection="1">
      <alignment horizontal="center"/>
      <protection hidden="1"/>
    </xf>
    <xf numFmtId="0" fontId="27" fillId="23" borderId="20" xfId="0" applyFont="1" applyFill="1" applyBorder="1" applyAlignment="1" applyProtection="1">
      <alignment horizontal="center"/>
      <protection hidden="1"/>
    </xf>
    <xf numFmtId="0" fontId="27" fillId="23" borderId="21" xfId="0" applyFont="1" applyFill="1" applyBorder="1" applyAlignment="1" applyProtection="1">
      <alignment horizontal="center"/>
      <protection hidden="1"/>
    </xf>
    <xf numFmtId="0" fontId="27" fillId="23" borderId="133" xfId="0" applyFont="1" applyFill="1" applyBorder="1" applyAlignment="1" applyProtection="1">
      <alignment horizontal="center"/>
      <protection hidden="1"/>
    </xf>
    <xf numFmtId="0" fontId="27" fillId="23" borderId="134" xfId="0" applyFont="1" applyFill="1" applyBorder="1" applyAlignment="1" applyProtection="1">
      <alignment horizontal="center"/>
      <protection hidden="1"/>
    </xf>
    <xf numFmtId="0" fontId="27" fillId="18" borderId="35" xfId="0" applyFont="1" applyFill="1" applyBorder="1" applyProtection="1">
      <protection hidden="1"/>
    </xf>
    <xf numFmtId="0" fontId="27" fillId="18" borderId="20" xfId="0" applyFont="1" applyFill="1" applyBorder="1" applyProtection="1">
      <protection hidden="1"/>
    </xf>
    <xf numFmtId="0" fontId="27" fillId="18" borderId="35" xfId="0" applyFont="1" applyFill="1" applyBorder="1" applyAlignment="1" applyProtection="1">
      <alignment horizontal="left"/>
      <protection hidden="1"/>
    </xf>
    <xf numFmtId="0" fontId="27" fillId="18" borderId="134" xfId="0" applyFont="1" applyFill="1" applyBorder="1" applyProtection="1">
      <protection hidden="1"/>
    </xf>
    <xf numFmtId="0" fontId="27" fillId="18" borderId="50" xfId="0" applyFont="1" applyFill="1" applyBorder="1" applyAlignment="1" applyProtection="1">
      <alignment horizontal="left"/>
      <protection hidden="1"/>
    </xf>
    <xf numFmtId="0" fontId="27" fillId="18" borderId="51" xfId="0" applyFont="1" applyFill="1" applyBorder="1" applyProtection="1">
      <protection hidden="1"/>
    </xf>
    <xf numFmtId="0" fontId="27" fillId="18" borderId="135" xfId="0" applyFont="1" applyFill="1" applyBorder="1" applyProtection="1">
      <protection hidden="1"/>
    </xf>
    <xf numFmtId="0" fontId="27" fillId="23" borderId="135" xfId="0" applyFont="1" applyFill="1" applyBorder="1" applyAlignment="1" applyProtection="1">
      <alignment horizontal="center"/>
      <protection hidden="1"/>
    </xf>
    <xf numFmtId="0" fontId="27" fillId="23" borderId="136" xfId="0" applyFont="1" applyFill="1" applyBorder="1" applyAlignment="1" applyProtection="1">
      <alignment horizontal="center"/>
      <protection hidden="1"/>
    </xf>
    <xf numFmtId="0" fontId="27" fillId="18" borderId="15" xfId="0" applyFont="1" applyFill="1" applyBorder="1" applyAlignment="1" applyProtection="1">
      <alignment horizontal="left"/>
      <protection hidden="1"/>
    </xf>
    <xf numFmtId="0" fontId="27" fillId="18" borderId="16" xfId="0" applyFont="1" applyFill="1" applyBorder="1" applyProtection="1">
      <protection hidden="1"/>
    </xf>
    <xf numFmtId="0" fontId="0" fillId="18" borderId="15" xfId="0" applyFill="1" applyBorder="1" applyAlignment="1" applyProtection="1">
      <alignment horizontal="center" vertical="center"/>
      <protection hidden="1"/>
    </xf>
    <xf numFmtId="0" fontId="0" fillId="18" borderId="16" xfId="0" applyFill="1" applyBorder="1" applyAlignment="1" applyProtection="1">
      <alignment horizontal="center" vertical="center"/>
      <protection hidden="1"/>
    </xf>
    <xf numFmtId="0" fontId="0" fillId="18" borderId="35" xfId="0" applyFill="1" applyBorder="1" applyAlignment="1" applyProtection="1">
      <alignment horizontal="center" vertical="center"/>
      <protection hidden="1"/>
    </xf>
    <xf numFmtId="0" fontId="0" fillId="18" borderId="20" xfId="0" applyFill="1" applyBorder="1" applyAlignment="1" applyProtection="1">
      <alignment horizontal="center" vertical="center"/>
      <protection hidden="1"/>
    </xf>
    <xf numFmtId="0" fontId="0" fillId="4" borderId="138" xfId="0" applyFill="1" applyBorder="1" applyAlignment="1" applyProtection="1">
      <alignment horizontal="center"/>
      <protection hidden="1"/>
    </xf>
    <xf numFmtId="0" fontId="0" fillId="4" borderId="137" xfId="0" applyFill="1" applyBorder="1" applyAlignment="1" applyProtection="1">
      <alignment horizontal="center"/>
      <protection hidden="1"/>
    </xf>
    <xf numFmtId="0" fontId="0" fillId="14" borderId="138" xfId="0" applyFill="1" applyBorder="1" applyAlignment="1" applyProtection="1">
      <alignment horizontal="center" vertical="center"/>
      <protection hidden="1"/>
    </xf>
    <xf numFmtId="0" fontId="0" fillId="14" borderId="133" xfId="0" applyFill="1" applyBorder="1" applyAlignment="1" applyProtection="1">
      <alignment horizontal="center"/>
      <protection hidden="1"/>
    </xf>
    <xf numFmtId="0" fontId="0" fillId="18" borderId="139" xfId="0" applyFill="1" applyBorder="1" applyAlignment="1" applyProtection="1">
      <alignment horizontal="center" vertical="center"/>
      <protection hidden="1"/>
    </xf>
    <xf numFmtId="0" fontId="0" fillId="18" borderId="140" xfId="0" applyFill="1" applyBorder="1" applyAlignment="1" applyProtection="1">
      <alignment horizontal="center" vertical="center"/>
      <protection hidden="1"/>
    </xf>
    <xf numFmtId="0" fontId="0" fillId="14" borderId="140" xfId="0" applyFill="1" applyBorder="1" applyAlignment="1" applyProtection="1">
      <alignment horizontal="center" vertical="center"/>
      <protection hidden="1"/>
    </xf>
    <xf numFmtId="0" fontId="0" fillId="14" borderId="139" xfId="0" applyFill="1" applyBorder="1" applyAlignment="1" applyProtection="1">
      <alignment horizontal="center" vertical="center"/>
      <protection hidden="1"/>
    </xf>
    <xf numFmtId="0" fontId="0" fillId="18" borderId="132" xfId="0" applyFill="1" applyBorder="1" applyProtection="1">
      <protection hidden="1"/>
    </xf>
    <xf numFmtId="49" fontId="0" fillId="18" borderId="47" xfId="0" applyNumberFormat="1" applyFill="1" applyBorder="1" applyAlignment="1" applyProtection="1">
      <alignment vertical="center" wrapText="1"/>
      <protection hidden="1"/>
    </xf>
    <xf numFmtId="0" fontId="15" fillId="6" borderId="141" xfId="0" applyFont="1" applyFill="1" applyBorder="1" applyAlignment="1" applyProtection="1">
      <alignment horizontal="center" wrapText="1"/>
      <protection hidden="1"/>
    </xf>
    <xf numFmtId="0" fontId="34" fillId="6" borderId="142" xfId="0" applyFont="1" applyFill="1" applyBorder="1" applyAlignment="1" applyProtection="1">
      <alignment vertical="center"/>
      <protection hidden="1"/>
    </xf>
    <xf numFmtId="0" fontId="15" fillId="6" borderId="143" xfId="0" applyFont="1" applyFill="1" applyBorder="1" applyAlignment="1" applyProtection="1">
      <alignment horizontal="center" wrapText="1"/>
      <protection hidden="1"/>
    </xf>
    <xf numFmtId="0" fontId="0" fillId="4" borderId="117" xfId="0" applyFill="1" applyBorder="1" applyAlignment="1" applyProtection="1">
      <alignment horizontal="center"/>
      <protection hidden="1"/>
    </xf>
    <xf numFmtId="0" fontId="0" fillId="4" borderId="144" xfId="0" applyFill="1" applyBorder="1" applyAlignment="1" applyProtection="1">
      <alignment horizontal="center" vertical="center"/>
      <protection hidden="1"/>
    </xf>
    <xf numFmtId="167" fontId="30" fillId="0" borderId="0" xfId="3" applyNumberFormat="1" applyFont="1" applyBorder="1" applyAlignment="1" applyProtection="1">
      <alignment horizontal="center" vertical="center"/>
      <protection locked="0" hidden="1"/>
    </xf>
    <xf numFmtId="167" fontId="30" fillId="3" borderId="0" xfId="3" applyNumberFormat="1" applyFont="1" applyFill="1" applyBorder="1" applyAlignment="1" applyProtection="1">
      <alignment horizontal="center" vertical="center"/>
      <protection locked="0" hidden="1"/>
    </xf>
    <xf numFmtId="167" fontId="30" fillId="0" borderId="8" xfId="3" applyNumberFormat="1" applyFont="1" applyBorder="1" applyAlignment="1" applyProtection="1">
      <alignment horizontal="center" vertical="center"/>
      <protection locked="0" hidden="1"/>
    </xf>
    <xf numFmtId="167" fontId="27" fillId="0" borderId="81" xfId="0" applyNumberFormat="1" applyFont="1" applyBorder="1" applyAlignment="1" applyProtection="1">
      <alignment horizontal="center"/>
      <protection hidden="1"/>
    </xf>
    <xf numFmtId="169" fontId="0" fillId="15" borderId="53" xfId="0" quotePrefix="1" applyNumberFormat="1" applyFill="1" applyBorder="1" applyAlignment="1">
      <alignment horizontal="center" vertical="center" wrapText="1"/>
    </xf>
    <xf numFmtId="168" fontId="0" fillId="15" borderId="53" xfId="0" quotePrefix="1" applyNumberFormat="1" applyFill="1" applyBorder="1" applyAlignment="1">
      <alignment horizontal="center" wrapText="1"/>
    </xf>
    <xf numFmtId="0" fontId="1" fillId="18" borderId="53" xfId="0" applyFont="1" applyFill="1" applyBorder="1" applyAlignment="1">
      <alignment horizontal="center"/>
    </xf>
    <xf numFmtId="0" fontId="17" fillId="6" borderId="77" xfId="0" applyFont="1" applyFill="1" applyBorder="1" applyAlignment="1" applyProtection="1">
      <alignment horizontal="center" vertical="center" wrapText="1"/>
      <protection hidden="1"/>
    </xf>
    <xf numFmtId="0" fontId="17" fillId="6" borderId="69" xfId="0" applyFont="1" applyFill="1" applyBorder="1" applyAlignment="1" applyProtection="1">
      <alignment horizontal="center" vertical="center" wrapText="1"/>
      <protection hidden="1"/>
    </xf>
    <xf numFmtId="0" fontId="15" fillId="6" borderId="78" xfId="0" applyFont="1" applyFill="1" applyBorder="1" applyAlignment="1" applyProtection="1">
      <alignment horizontal="center" wrapText="1"/>
      <protection hidden="1"/>
    </xf>
    <xf numFmtId="0" fontId="0" fillId="0" borderId="0" xfId="0" applyAlignment="1">
      <alignment horizontal="left"/>
    </xf>
    <xf numFmtId="0" fontId="19" fillId="0" borderId="0" xfId="0" quotePrefix="1" applyFont="1" applyAlignment="1">
      <alignment vertical="top"/>
    </xf>
    <xf numFmtId="0" fontId="19" fillId="0" borderId="0" xfId="0" applyFont="1" applyAlignment="1">
      <alignment horizontal="center" vertical="top"/>
    </xf>
    <xf numFmtId="0" fontId="0" fillId="4" borderId="26" xfId="0" applyFill="1" applyBorder="1" applyProtection="1">
      <protection hidden="1"/>
    </xf>
    <xf numFmtId="0" fontId="2" fillId="4" borderId="26" xfId="0" applyFont="1" applyFill="1" applyBorder="1" applyAlignment="1" applyProtection="1">
      <alignment wrapText="1"/>
      <protection hidden="1"/>
    </xf>
    <xf numFmtId="0" fontId="22" fillId="4" borderId="23" xfId="0" applyFont="1" applyFill="1" applyBorder="1" applyProtection="1">
      <protection hidden="1"/>
    </xf>
    <xf numFmtId="0" fontId="22" fillId="4" borderId="23" xfId="0" applyFont="1" applyFill="1" applyBorder="1" applyAlignment="1" applyProtection="1">
      <alignment horizontal="center"/>
      <protection hidden="1"/>
    </xf>
    <xf numFmtId="0" fontId="0" fillId="4" borderId="23" xfId="0" applyFill="1" applyBorder="1" applyAlignment="1" applyProtection="1">
      <alignment horizontal="center"/>
      <protection hidden="1"/>
    </xf>
    <xf numFmtId="0" fontId="22" fillId="4" borderId="24" xfId="0" applyFont="1" applyFill="1" applyBorder="1" applyAlignment="1" applyProtection="1">
      <alignment horizontal="center"/>
      <protection hidden="1"/>
    </xf>
    <xf numFmtId="0" fontId="22" fillId="4" borderId="27" xfId="0" applyFont="1" applyFill="1" applyBorder="1" applyAlignment="1" applyProtection="1">
      <alignment horizontal="center"/>
      <protection hidden="1"/>
    </xf>
    <xf numFmtId="0" fontId="22" fillId="4" borderId="29" xfId="0" applyFont="1" applyFill="1" applyBorder="1" applyProtection="1">
      <protection hidden="1"/>
    </xf>
    <xf numFmtId="0" fontId="22" fillId="4" borderId="27" xfId="0" applyFont="1" applyFill="1" applyBorder="1" applyProtection="1">
      <protection hidden="1"/>
    </xf>
    <xf numFmtId="0" fontId="25" fillId="4" borderId="27" xfId="0" applyFont="1" applyFill="1" applyBorder="1" applyProtection="1">
      <protection hidden="1"/>
    </xf>
    <xf numFmtId="0" fontId="10" fillId="4" borderId="5" xfId="0" applyFont="1" applyFill="1" applyBorder="1" applyAlignment="1" applyProtection="1">
      <alignment horizontal="center" vertical="top" wrapText="1"/>
      <protection hidden="1"/>
    </xf>
    <xf numFmtId="0" fontId="50" fillId="4" borderId="6" xfId="1" applyFont="1" applyFill="1" applyBorder="1" applyAlignment="1" applyProtection="1">
      <alignment horizontal="left" vertical="top" wrapText="1"/>
      <protection hidden="1"/>
    </xf>
    <xf numFmtId="0" fontId="10" fillId="4" borderId="5" xfId="0" applyFont="1" applyFill="1" applyBorder="1" applyAlignment="1" applyProtection="1">
      <alignment horizontal="center" vertical="top"/>
      <protection hidden="1"/>
    </xf>
    <xf numFmtId="0" fontId="0" fillId="4" borderId="49" xfId="0" applyFill="1" applyBorder="1" applyAlignment="1" applyProtection="1">
      <alignment vertical="top"/>
      <protection hidden="1"/>
    </xf>
    <xf numFmtId="0" fontId="0" fillId="4" borderId="27" xfId="0" applyFill="1" applyBorder="1" applyAlignment="1" applyProtection="1">
      <alignment vertical="top"/>
      <protection hidden="1"/>
    </xf>
    <xf numFmtId="0" fontId="0" fillId="4" borderId="23" xfId="0" applyFill="1" applyBorder="1" applyAlignment="1" applyProtection="1">
      <alignment vertical="top"/>
      <protection hidden="1"/>
    </xf>
    <xf numFmtId="0" fontId="0" fillId="4" borderId="26" xfId="0" applyFill="1" applyBorder="1" applyAlignment="1" applyProtection="1">
      <alignment vertical="top" wrapText="1"/>
      <protection hidden="1"/>
    </xf>
    <xf numFmtId="0" fontId="0" fillId="4" borderId="23" xfId="0" applyFill="1" applyBorder="1" applyAlignment="1" applyProtection="1">
      <alignment vertical="top" wrapText="1"/>
      <protection hidden="1"/>
    </xf>
    <xf numFmtId="0" fontId="10" fillId="4" borderId="15" xfId="0" applyFont="1" applyFill="1" applyBorder="1" applyAlignment="1" applyProtection="1">
      <alignment horizontal="center" vertical="top" wrapText="1"/>
      <protection hidden="1"/>
    </xf>
    <xf numFmtId="0" fontId="10" fillId="4" borderId="16" xfId="0" applyFont="1" applyFill="1" applyBorder="1" applyAlignment="1" applyProtection="1">
      <alignment horizontal="left" vertical="top" wrapText="1"/>
      <protection hidden="1"/>
    </xf>
    <xf numFmtId="0" fontId="50" fillId="4" borderId="17" xfId="1" applyFont="1" applyFill="1" applyBorder="1" applyAlignment="1" applyProtection="1">
      <alignment horizontal="left" vertical="top" wrapText="1"/>
      <protection hidden="1"/>
    </xf>
    <xf numFmtId="0" fontId="22" fillId="0" borderId="0" xfId="0" applyFont="1" applyAlignment="1">
      <alignment horizontal="center" vertical="center"/>
    </xf>
    <xf numFmtId="1" fontId="22" fillId="0" borderId="0" xfId="0" applyNumberFormat="1" applyFont="1" applyAlignment="1">
      <alignment horizontal="center" vertical="center"/>
    </xf>
    <xf numFmtId="1" fontId="0" fillId="0" borderId="0" xfId="0" applyNumberFormat="1" applyAlignment="1">
      <alignment horizontal="center"/>
    </xf>
    <xf numFmtId="0" fontId="0" fillId="0" borderId="0" xfId="0" applyAlignment="1">
      <alignment vertical="top" wrapText="1"/>
    </xf>
    <xf numFmtId="1" fontId="61" fillId="0" borderId="0" xfId="0" applyNumberFormat="1" applyFont="1" applyAlignment="1">
      <alignment horizontal="center"/>
    </xf>
    <xf numFmtId="1" fontId="0" fillId="0" borderId="0" xfId="0" applyNumberFormat="1" applyAlignment="1">
      <alignment horizontal="center" vertical="center"/>
    </xf>
    <xf numFmtId="0" fontId="0" fillId="0" borderId="0" xfId="0" applyAlignment="1">
      <alignment horizontal="center" vertical="center"/>
    </xf>
    <xf numFmtId="0" fontId="10" fillId="4" borderId="8" xfId="0" applyFont="1" applyFill="1" applyBorder="1" applyAlignment="1" applyProtection="1">
      <alignment horizontal="left" vertical="top" wrapText="1"/>
      <protection hidden="1"/>
    </xf>
    <xf numFmtId="0" fontId="10" fillId="20" borderId="0" xfId="0" applyFont="1" applyFill="1" applyAlignment="1" applyProtection="1">
      <alignment horizontal="left" vertical="top" wrapText="1"/>
      <protection hidden="1"/>
    </xf>
    <xf numFmtId="0" fontId="10" fillId="4" borderId="0" xfId="0" applyFont="1" applyFill="1" applyAlignment="1" applyProtection="1">
      <alignment horizontal="left" vertical="top" wrapText="1"/>
      <protection hidden="1"/>
    </xf>
    <xf numFmtId="0" fontId="53" fillId="0" borderId="17" xfId="0" applyFont="1" applyBorder="1" applyAlignment="1" applyProtection="1">
      <alignment horizontal="left"/>
      <protection hidden="1"/>
    </xf>
    <xf numFmtId="0" fontId="53" fillId="0" borderId="15" xfId="0" applyFont="1" applyBorder="1" applyAlignment="1" applyProtection="1">
      <alignment horizontal="center"/>
      <protection hidden="1"/>
    </xf>
    <xf numFmtId="0" fontId="53" fillId="0" borderId="16" xfId="0" applyFont="1" applyBorder="1" applyAlignment="1" applyProtection="1">
      <alignment horizontal="center" wrapText="1"/>
      <protection hidden="1"/>
    </xf>
    <xf numFmtId="0" fontId="53" fillId="0" borderId="16" xfId="0" applyFont="1" applyBorder="1" applyProtection="1">
      <protection hidden="1"/>
    </xf>
    <xf numFmtId="0" fontId="10" fillId="20" borderId="6" xfId="0" applyFont="1" applyFill="1" applyBorder="1" applyAlignment="1" applyProtection="1">
      <alignment horizontal="left" vertical="top" wrapText="1"/>
      <protection hidden="1"/>
    </xf>
    <xf numFmtId="0" fontId="10" fillId="4" borderId="6" xfId="0" applyFont="1" applyFill="1" applyBorder="1" applyAlignment="1" applyProtection="1">
      <alignment horizontal="left" vertical="top" wrapText="1"/>
      <protection hidden="1"/>
    </xf>
    <xf numFmtId="0" fontId="50" fillId="20" borderId="6" xfId="1" applyFont="1" applyFill="1" applyBorder="1" applyAlignment="1" applyProtection="1">
      <alignment vertical="top" wrapText="1"/>
      <protection hidden="1"/>
    </xf>
    <xf numFmtId="0" fontId="10" fillId="20" borderId="6" xfId="0" applyFont="1" applyFill="1" applyBorder="1" applyAlignment="1" applyProtection="1">
      <alignment vertical="top" wrapText="1"/>
      <protection hidden="1"/>
    </xf>
    <xf numFmtId="0" fontId="10" fillId="4" borderId="7" xfId="0" applyFont="1" applyFill="1" applyBorder="1" applyAlignment="1" applyProtection="1">
      <alignment horizontal="center" vertical="top" wrapText="1"/>
      <protection hidden="1"/>
    </xf>
    <xf numFmtId="0" fontId="50" fillId="4" borderId="9" xfId="1" applyFont="1" applyFill="1" applyBorder="1" applyAlignment="1" applyProtection="1">
      <alignment horizontal="left" vertical="top" wrapText="1"/>
      <protection hidden="1"/>
    </xf>
    <xf numFmtId="0" fontId="0" fillId="4" borderId="15" xfId="0" applyFill="1" applyBorder="1" applyAlignment="1" applyProtection="1">
      <alignment horizontal="left" vertical="top" wrapText="1"/>
      <protection locked="0"/>
    </xf>
    <xf numFmtId="0" fontId="0" fillId="4" borderId="16" xfId="0" applyFill="1" applyBorder="1" applyProtection="1">
      <protection locked="0"/>
    </xf>
    <xf numFmtId="0" fontId="0" fillId="4" borderId="17" xfId="0" applyFill="1" applyBorder="1" applyProtection="1">
      <protection locked="0"/>
    </xf>
    <xf numFmtId="0" fontId="0" fillId="4" borderId="5" xfId="0" applyFill="1" applyBorder="1" applyProtection="1">
      <protection locked="0"/>
    </xf>
    <xf numFmtId="0" fontId="0" fillId="4" borderId="6" xfId="0" applyFill="1" applyBorder="1" applyProtection="1">
      <protection locked="0"/>
    </xf>
    <xf numFmtId="0" fontId="0" fillId="4" borderId="145" xfId="0" applyFill="1" applyBorder="1" applyProtection="1">
      <protection locked="0"/>
    </xf>
    <xf numFmtId="0" fontId="0" fillId="4" borderId="25" xfId="0" applyFill="1" applyBorder="1" applyProtection="1">
      <protection locked="0"/>
    </xf>
    <xf numFmtId="0" fontId="0" fillId="4" borderId="146" xfId="0" applyFill="1" applyBorder="1" applyProtection="1">
      <protection locked="0"/>
    </xf>
    <xf numFmtId="0" fontId="0" fillId="4" borderId="31" xfId="0" applyFill="1" applyBorder="1" applyProtection="1">
      <protection locked="0"/>
    </xf>
    <xf numFmtId="0" fontId="0" fillId="4" borderId="23" xfId="0" applyFill="1" applyBorder="1" applyProtection="1">
      <protection locked="0"/>
    </xf>
    <xf numFmtId="0" fontId="0" fillId="4" borderId="101" xfId="0" applyFill="1" applyBorder="1" applyProtection="1">
      <protection locked="0"/>
    </xf>
    <xf numFmtId="0" fontId="0" fillId="4" borderId="147" xfId="0" applyFill="1" applyBorder="1" applyProtection="1">
      <protection locked="0"/>
    </xf>
    <xf numFmtId="0" fontId="0" fillId="4" borderId="148" xfId="0" applyFill="1" applyBorder="1" applyProtection="1">
      <protection locked="0"/>
    </xf>
    <xf numFmtId="0" fontId="0" fillId="4" borderId="149" xfId="0" applyFill="1" applyBorder="1" applyProtection="1">
      <protection locked="0"/>
    </xf>
    <xf numFmtId="0" fontId="5" fillId="4" borderId="5" xfId="0" applyFont="1" applyFill="1" applyBorder="1" applyAlignment="1" applyProtection="1">
      <alignment horizontal="left" vertical="top" wrapText="1"/>
      <protection hidden="1"/>
    </xf>
    <xf numFmtId="0" fontId="5" fillId="3" borderId="5" xfId="0" applyFont="1" applyFill="1" applyBorder="1" applyAlignment="1" applyProtection="1">
      <alignment horizontal="left" vertical="top" wrapText="1"/>
      <protection hidden="1"/>
    </xf>
    <xf numFmtId="0" fontId="5" fillId="4" borderId="0" xfId="0" applyFont="1" applyFill="1" applyProtection="1">
      <protection locked="0"/>
      <extLst>
        <ext xmlns:xfpb="http://schemas.microsoft.com/office/spreadsheetml/2022/featurepropertybag" uri="{C7286773-470A-42A8-94C5-96B5CB345126}">
          <xfpb:xfComplement i="0"/>
        </ext>
      </extLst>
    </xf>
    <xf numFmtId="0" fontId="5" fillId="4" borderId="6" xfId="0" applyFont="1" applyFill="1" applyBorder="1" applyProtection="1">
      <protection locked="0"/>
      <extLst>
        <ext xmlns:xfpb="http://schemas.microsoft.com/office/spreadsheetml/2022/featurepropertybag" uri="{C7286773-470A-42A8-94C5-96B5CB345126}">
          <xfpb:xfComplement i="0"/>
        </ext>
      </extLst>
    </xf>
    <xf numFmtId="0" fontId="5" fillId="3" borderId="0" xfId="0" applyFont="1" applyFill="1" applyProtection="1">
      <protection locked="0"/>
      <extLst>
        <ext xmlns:xfpb="http://schemas.microsoft.com/office/spreadsheetml/2022/featurepropertybag" uri="{C7286773-470A-42A8-94C5-96B5CB345126}">
          <xfpb:xfComplement i="0"/>
        </ext>
      </extLst>
    </xf>
    <xf numFmtId="0" fontId="5" fillId="3" borderId="6" xfId="0" applyFont="1" applyFill="1" applyBorder="1" applyProtection="1">
      <protection locked="0"/>
      <extLst>
        <ext xmlns:xfpb="http://schemas.microsoft.com/office/spreadsheetml/2022/featurepropertybag" uri="{C7286773-470A-42A8-94C5-96B5CB345126}">
          <xfpb:xfComplement i="0"/>
        </ext>
      </extLst>
    </xf>
    <xf numFmtId="0" fontId="5" fillId="4" borderId="93" xfId="0" applyFont="1" applyFill="1" applyBorder="1" applyAlignment="1" applyProtection="1">
      <alignment horizontal="left"/>
      <protection locked="0"/>
    </xf>
    <xf numFmtId="0" fontId="5" fillId="4" borderId="91" xfId="0" applyFont="1" applyFill="1" applyBorder="1" applyAlignment="1" applyProtection="1">
      <alignment horizontal="center"/>
      <protection locked="0"/>
    </xf>
    <xf numFmtId="49" fontId="5" fillId="0" borderId="22" xfId="0" applyNumberFormat="1" applyFont="1" applyBorder="1" applyAlignment="1" applyProtection="1">
      <alignment horizontal="center"/>
      <protection locked="0"/>
    </xf>
    <xf numFmtId="0" fontId="5" fillId="4" borderId="91" xfId="0" applyFont="1" applyFill="1" applyBorder="1" applyAlignment="1" applyProtection="1">
      <alignment horizontal="center" wrapText="1"/>
      <protection locked="0"/>
    </xf>
    <xf numFmtId="0" fontId="5" fillId="0" borderId="91" xfId="0" applyFont="1" applyBorder="1" applyAlignment="1" applyProtection="1">
      <alignment horizontal="center" wrapText="1"/>
      <protection locked="0"/>
    </xf>
    <xf numFmtId="0" fontId="97" fillId="0" borderId="91" xfId="1" applyFont="1" applyBorder="1" applyAlignment="1" applyProtection="1">
      <alignment horizontal="center"/>
      <protection locked="0"/>
    </xf>
    <xf numFmtId="14" fontId="5" fillId="0" borderId="91" xfId="0" applyNumberFormat="1" applyFont="1" applyBorder="1" applyAlignment="1" applyProtection="1">
      <alignment horizontal="center"/>
      <protection locked="0"/>
    </xf>
    <xf numFmtId="14" fontId="5" fillId="0" borderId="96" xfId="0" applyNumberFormat="1" applyFont="1" applyBorder="1" applyAlignment="1" applyProtection="1">
      <alignment horizontal="center"/>
      <protection locked="0"/>
    </xf>
    <xf numFmtId="0" fontId="5" fillId="3" borderId="94" xfId="0" applyFont="1" applyFill="1" applyBorder="1" applyAlignment="1" applyProtection="1">
      <alignment horizontal="left"/>
      <protection locked="0"/>
    </xf>
    <xf numFmtId="0" fontId="5" fillId="3" borderId="71" xfId="0" applyFont="1" applyFill="1" applyBorder="1" applyAlignment="1" applyProtection="1">
      <alignment horizontal="center"/>
      <protection locked="0"/>
    </xf>
    <xf numFmtId="49" fontId="5" fillId="3" borderId="0" xfId="0" applyNumberFormat="1" applyFont="1" applyFill="1" applyAlignment="1" applyProtection="1">
      <alignment horizontal="center"/>
      <protection locked="0"/>
    </xf>
    <xf numFmtId="0" fontId="5" fillId="3" borderId="71" xfId="0" applyFont="1" applyFill="1" applyBorder="1" applyAlignment="1" applyProtection="1">
      <alignment horizontal="center" wrapText="1"/>
      <protection locked="0"/>
    </xf>
    <xf numFmtId="0" fontId="98" fillId="3" borderId="71" xfId="1" applyFont="1" applyFill="1" applyBorder="1" applyAlignment="1" applyProtection="1">
      <alignment horizontal="center"/>
      <protection locked="0"/>
    </xf>
    <xf numFmtId="14" fontId="5" fillId="3" borderId="71" xfId="0" applyNumberFormat="1" applyFont="1" applyFill="1" applyBorder="1" applyAlignment="1" applyProtection="1">
      <alignment horizontal="center"/>
      <protection locked="0"/>
    </xf>
    <xf numFmtId="14" fontId="5" fillId="3" borderId="97" xfId="0" applyNumberFormat="1" applyFont="1" applyFill="1" applyBorder="1" applyAlignment="1" applyProtection="1">
      <alignment horizontal="center"/>
      <protection locked="0"/>
    </xf>
    <xf numFmtId="0" fontId="5" fillId="4" borderId="94" xfId="0" applyFont="1" applyFill="1" applyBorder="1" applyAlignment="1" applyProtection="1">
      <alignment horizontal="left"/>
      <protection locked="0"/>
    </xf>
    <xf numFmtId="0" fontId="5" fillId="4" borderId="71" xfId="0" applyFont="1" applyFill="1" applyBorder="1" applyAlignment="1" applyProtection="1">
      <alignment horizontal="center"/>
      <protection locked="0"/>
    </xf>
    <xf numFmtId="49" fontId="5" fillId="0" borderId="0" xfId="0" applyNumberFormat="1" applyFont="1" applyAlignment="1" applyProtection="1">
      <alignment horizontal="center"/>
      <protection locked="0"/>
    </xf>
    <xf numFmtId="0" fontId="5" fillId="0" borderId="71" xfId="0" applyFont="1" applyBorder="1" applyAlignment="1" applyProtection="1">
      <alignment horizontal="center"/>
      <protection locked="0"/>
    </xf>
    <xf numFmtId="0" fontId="98" fillId="0" borderId="71" xfId="1" applyFont="1" applyBorder="1" applyAlignment="1" applyProtection="1">
      <alignment horizontal="center"/>
      <protection locked="0"/>
    </xf>
    <xf numFmtId="14" fontId="5" fillId="0" borderId="71" xfId="0" applyNumberFormat="1" applyFont="1" applyBorder="1" applyAlignment="1" applyProtection="1">
      <alignment horizontal="center"/>
      <protection locked="0"/>
    </xf>
    <xf numFmtId="14" fontId="5" fillId="0" borderId="97" xfId="0" applyNumberFormat="1" applyFont="1" applyBorder="1" applyAlignment="1" applyProtection="1">
      <alignment horizontal="center"/>
      <protection locked="0"/>
    </xf>
    <xf numFmtId="49" fontId="5" fillId="3" borderId="71" xfId="0" applyNumberFormat="1" applyFont="1" applyFill="1" applyBorder="1" applyAlignment="1" applyProtection="1">
      <alignment horizontal="center"/>
      <protection locked="0"/>
    </xf>
    <xf numFmtId="49" fontId="5" fillId="4" borderId="71" xfId="0" applyNumberFormat="1" applyFont="1" applyFill="1" applyBorder="1" applyAlignment="1" applyProtection="1">
      <alignment horizontal="center"/>
      <protection locked="0"/>
    </xf>
    <xf numFmtId="0" fontId="5" fillId="4" borderId="71" xfId="0" applyFont="1" applyFill="1" applyBorder="1" applyAlignment="1" applyProtection="1">
      <alignment horizontal="center" wrapText="1"/>
      <protection locked="0"/>
    </xf>
    <xf numFmtId="0" fontId="5" fillId="3" borderId="98" xfId="0" applyFont="1" applyFill="1" applyBorder="1" applyAlignment="1" applyProtection="1">
      <alignment horizontal="left"/>
      <protection locked="0"/>
    </xf>
    <xf numFmtId="0" fontId="5" fillId="3" borderId="76" xfId="0" applyFont="1" applyFill="1" applyBorder="1" applyAlignment="1" applyProtection="1">
      <alignment horizontal="center"/>
      <protection locked="0"/>
    </xf>
    <xf numFmtId="49" fontId="5" fillId="3" borderId="76" xfId="0" applyNumberFormat="1" applyFont="1" applyFill="1" applyBorder="1" applyAlignment="1" applyProtection="1">
      <alignment horizontal="center"/>
      <protection locked="0"/>
    </xf>
    <xf numFmtId="0" fontId="98" fillId="3" borderId="76" xfId="0" applyFont="1" applyFill="1" applyBorder="1" applyAlignment="1" applyProtection="1">
      <alignment horizontal="center"/>
      <protection locked="0"/>
    </xf>
    <xf numFmtId="14" fontId="5" fillId="3" borderId="76" xfId="0" applyNumberFormat="1" applyFont="1" applyFill="1" applyBorder="1" applyAlignment="1" applyProtection="1">
      <alignment horizontal="center"/>
      <protection locked="0"/>
    </xf>
    <xf numFmtId="14" fontId="5" fillId="3" borderId="99" xfId="0" applyNumberFormat="1" applyFont="1" applyFill="1" applyBorder="1" applyAlignment="1" applyProtection="1">
      <alignment horizontal="center"/>
      <protection locked="0"/>
    </xf>
    <xf numFmtId="0" fontId="5" fillId="0" borderId="5" xfId="0" applyFont="1" applyBorder="1" applyAlignment="1" applyProtection="1">
      <alignment horizontal="left"/>
      <protection locked="0"/>
    </xf>
    <xf numFmtId="0" fontId="5" fillId="0" borderId="0" xfId="0" applyFont="1" applyAlignment="1" applyProtection="1">
      <alignment horizontal="center"/>
      <protection locked="0"/>
    </xf>
    <xf numFmtId="0" fontId="98" fillId="0" borderId="0" xfId="0" applyFont="1" applyAlignment="1" applyProtection="1">
      <alignment horizontal="center"/>
      <protection locked="0"/>
    </xf>
    <xf numFmtId="14" fontId="5" fillId="0" borderId="0" xfId="0" applyNumberFormat="1" applyFont="1" applyAlignment="1" applyProtection="1">
      <alignment horizontal="center"/>
      <protection locked="0"/>
    </xf>
    <xf numFmtId="14" fontId="5" fillId="0" borderId="6" xfId="0" applyNumberFormat="1" applyFont="1" applyBorder="1" applyAlignment="1" applyProtection="1">
      <alignment horizontal="center"/>
      <protection locked="0"/>
    </xf>
    <xf numFmtId="0" fontId="5" fillId="3" borderId="5" xfId="0" applyFont="1" applyFill="1" applyBorder="1" applyAlignment="1" applyProtection="1">
      <alignment horizontal="left"/>
      <protection locked="0"/>
    </xf>
    <xf numFmtId="0" fontId="5" fillId="3" borderId="0" xfId="0" applyFont="1" applyFill="1" applyAlignment="1" applyProtection="1">
      <alignment horizontal="center"/>
      <protection locked="0"/>
    </xf>
    <xf numFmtId="0" fontId="98" fillId="3" borderId="0" xfId="0" applyFont="1" applyFill="1" applyAlignment="1" applyProtection="1">
      <alignment horizontal="center"/>
      <protection locked="0"/>
    </xf>
    <xf numFmtId="14" fontId="5" fillId="3" borderId="0" xfId="0" applyNumberFormat="1" applyFont="1" applyFill="1" applyAlignment="1" applyProtection="1">
      <alignment horizontal="center"/>
      <protection locked="0"/>
    </xf>
    <xf numFmtId="14" fontId="5" fillId="3" borderId="6" xfId="0" applyNumberFormat="1" applyFont="1" applyFill="1" applyBorder="1" applyAlignment="1" applyProtection="1">
      <alignment horizontal="center"/>
      <protection locked="0"/>
    </xf>
    <xf numFmtId="0" fontId="5" fillId="4" borderId="72" xfId="0" applyFont="1" applyFill="1" applyBorder="1" applyAlignment="1" applyProtection="1">
      <alignment horizontal="center"/>
      <protection hidden="1"/>
    </xf>
    <xf numFmtId="0" fontId="5" fillId="0" borderId="0" xfId="0" applyFont="1" applyAlignment="1" applyProtection="1">
      <alignment horizontal="left"/>
      <protection locked="0"/>
    </xf>
    <xf numFmtId="0" fontId="98" fillId="0" borderId="6" xfId="0" applyFont="1" applyBorder="1" applyAlignment="1" applyProtection="1">
      <alignment horizontal="center"/>
      <protection locked="0"/>
    </xf>
    <xf numFmtId="0" fontId="5" fillId="3" borderId="71" xfId="0" applyFont="1" applyFill="1" applyBorder="1" applyAlignment="1" applyProtection="1">
      <alignment horizontal="center"/>
      <protection hidden="1"/>
    </xf>
    <xf numFmtId="0" fontId="5" fillId="3" borderId="0" xfId="0" applyFont="1" applyFill="1" applyAlignment="1" applyProtection="1">
      <alignment horizontal="left"/>
      <protection locked="0"/>
    </xf>
    <xf numFmtId="0" fontId="98" fillId="3" borderId="6" xfId="0" applyFont="1" applyFill="1" applyBorder="1" applyAlignment="1" applyProtection="1">
      <alignment horizontal="center"/>
      <protection locked="0"/>
    </xf>
    <xf numFmtId="0" fontId="5" fillId="3" borderId="5" xfId="0" applyFont="1" applyFill="1" applyBorder="1" applyAlignment="1" applyProtection="1">
      <alignment horizontal="left" vertical="center"/>
      <protection locked="0"/>
    </xf>
    <xf numFmtId="0" fontId="5" fillId="3" borderId="0" xfId="0" applyFont="1" applyFill="1" applyAlignment="1" applyProtection="1">
      <alignment horizontal="left" vertical="center"/>
      <protection locked="0"/>
    </xf>
    <xf numFmtId="49" fontId="5" fillId="3" borderId="0" xfId="0" applyNumberFormat="1" applyFont="1" applyFill="1" applyAlignment="1" applyProtection="1">
      <alignment horizontal="center" vertical="center"/>
      <protection locked="0"/>
    </xf>
    <xf numFmtId="0" fontId="5" fillId="3" borderId="0" xfId="0" applyFont="1" applyFill="1" applyAlignment="1" applyProtection="1">
      <alignment horizontal="center" vertical="center"/>
      <protection locked="0"/>
    </xf>
    <xf numFmtId="0" fontId="98" fillId="3" borderId="6" xfId="0" applyFont="1" applyFill="1" applyBorder="1" applyAlignment="1" applyProtection="1">
      <alignment horizontal="center" vertical="center"/>
      <protection locked="0"/>
    </xf>
    <xf numFmtId="0" fontId="5" fillId="0" borderId="5" xfId="0" applyFont="1" applyBorder="1" applyAlignment="1" applyProtection="1">
      <alignment horizontal="left" vertical="center"/>
      <protection locked="0"/>
    </xf>
    <xf numFmtId="0" fontId="5" fillId="0" borderId="0" xfId="0" applyFont="1" applyAlignment="1" applyProtection="1">
      <alignment horizontal="left" vertical="center"/>
      <protection locked="0"/>
    </xf>
    <xf numFmtId="49" fontId="5" fillId="0" borderId="0" xfId="0" applyNumberFormat="1" applyFont="1" applyAlignment="1" applyProtection="1">
      <alignment horizontal="center" vertical="center"/>
      <protection locked="0"/>
    </xf>
    <xf numFmtId="0" fontId="5" fillId="0" borderId="0" xfId="0" applyFont="1" applyAlignment="1" applyProtection="1">
      <alignment horizontal="center" vertical="center"/>
      <protection locked="0"/>
    </xf>
    <xf numFmtId="0" fontId="98" fillId="0" borderId="6" xfId="0" applyFont="1" applyBorder="1" applyAlignment="1" applyProtection="1">
      <alignment horizontal="center" vertical="center"/>
      <protection locked="0"/>
    </xf>
    <xf numFmtId="0" fontId="5" fillId="0" borderId="7" xfId="0" applyFont="1" applyBorder="1" applyAlignment="1" applyProtection="1">
      <alignment horizontal="left"/>
      <protection locked="0"/>
    </xf>
    <xf numFmtId="0" fontId="5" fillId="4" borderId="100" xfId="0" applyFont="1" applyFill="1" applyBorder="1" applyAlignment="1" applyProtection="1">
      <alignment horizontal="center"/>
      <protection hidden="1"/>
    </xf>
    <xf numFmtId="0" fontId="5" fillId="0" borderId="8" xfId="0" applyFont="1" applyBorder="1" applyAlignment="1" applyProtection="1">
      <alignment horizontal="left"/>
      <protection locked="0"/>
    </xf>
    <xf numFmtId="49" fontId="5" fillId="0" borderId="8" xfId="0" applyNumberFormat="1" applyFont="1" applyBorder="1" applyAlignment="1" applyProtection="1">
      <alignment horizontal="center"/>
      <protection locked="0"/>
    </xf>
    <xf numFmtId="0" fontId="5" fillId="0" borderId="8" xfId="0" applyFont="1" applyBorder="1" applyAlignment="1" applyProtection="1">
      <alignment horizontal="center"/>
      <protection locked="0"/>
    </xf>
    <xf numFmtId="0" fontId="98" fillId="0" borderId="9" xfId="0" applyFont="1" applyBorder="1" applyAlignment="1" applyProtection="1">
      <alignment horizontal="center"/>
      <protection locked="0"/>
    </xf>
    <xf numFmtId="0" fontId="5" fillId="0" borderId="18" xfId="0" quotePrefix="1" applyFont="1" applyBorder="1" applyAlignment="1" applyProtection="1">
      <alignment horizontal="left" vertical="center"/>
      <protection hidden="1"/>
    </xf>
    <xf numFmtId="0" fontId="5" fillId="0" borderId="22" xfId="0" applyFont="1" applyBorder="1" applyAlignment="1" applyProtection="1">
      <alignment horizontal="center" vertical="center"/>
      <protection hidden="1"/>
    </xf>
    <xf numFmtId="0" fontId="5" fillId="0" borderId="22" xfId="0" applyFont="1" applyBorder="1" applyAlignment="1" applyProtection="1">
      <alignment horizontal="center"/>
      <protection locked="0"/>
      <extLst>
        <ext xmlns:xfpb="http://schemas.microsoft.com/office/spreadsheetml/2022/featurepropertybag" uri="{C7286773-470A-42A8-94C5-96B5CB345126}">
          <xfpb:xfComplement i="0"/>
        </ext>
      </extLst>
    </xf>
    <xf numFmtId="0" fontId="5" fillId="0" borderId="19" xfId="0" applyFont="1" applyBorder="1" applyAlignment="1" applyProtection="1">
      <alignment horizontal="center"/>
      <protection locked="0"/>
      <extLst>
        <ext xmlns:xfpb="http://schemas.microsoft.com/office/spreadsheetml/2022/featurepropertybag" uri="{C7286773-470A-42A8-94C5-96B5CB345126}">
          <xfpb:xfComplement i="0"/>
        </ext>
      </extLst>
    </xf>
    <xf numFmtId="0" fontId="5" fillId="3" borderId="5" xfId="0" applyFont="1" applyFill="1" applyBorder="1" applyAlignment="1" applyProtection="1">
      <alignment horizontal="left" vertical="center"/>
      <protection hidden="1"/>
    </xf>
    <xf numFmtId="0" fontId="5" fillId="3" borderId="0" xfId="0" applyFont="1" applyFill="1" applyAlignment="1" applyProtection="1">
      <alignment horizontal="center" vertical="center"/>
      <protection hidden="1"/>
    </xf>
    <xf numFmtId="0" fontId="5" fillId="3" borderId="0" xfId="0" applyFont="1" applyFill="1" applyAlignment="1" applyProtection="1">
      <alignment horizontal="center"/>
      <protection locked="0"/>
      <extLst>
        <ext xmlns:xfpb="http://schemas.microsoft.com/office/spreadsheetml/2022/featurepropertybag" uri="{C7286773-470A-42A8-94C5-96B5CB345126}">
          <xfpb:xfComplement i="0"/>
        </ext>
      </extLst>
    </xf>
    <xf numFmtId="0" fontId="5" fillId="3" borderId="6" xfId="0" applyFont="1" applyFill="1" applyBorder="1" applyAlignment="1" applyProtection="1">
      <alignment horizontal="center"/>
      <protection locked="0"/>
      <extLst>
        <ext xmlns:xfpb="http://schemas.microsoft.com/office/spreadsheetml/2022/featurepropertybag" uri="{C7286773-470A-42A8-94C5-96B5CB345126}">
          <xfpb:xfComplement i="0"/>
        </ext>
      </extLst>
    </xf>
    <xf numFmtId="0" fontId="5" fillId="0" borderId="5" xfId="0" applyFont="1" applyBorder="1" applyAlignment="1" applyProtection="1">
      <alignment horizontal="left" vertical="center"/>
      <protection hidden="1"/>
    </xf>
    <xf numFmtId="0" fontId="5" fillId="0" borderId="0" xfId="0" applyFont="1" applyAlignment="1" applyProtection="1">
      <alignment horizontal="center" vertical="center"/>
      <protection hidden="1"/>
    </xf>
    <xf numFmtId="0" fontId="5" fillId="0" borderId="0" xfId="0" applyFont="1" applyAlignment="1" applyProtection="1">
      <alignment horizontal="center"/>
      <protection locked="0"/>
      <extLst>
        <ext xmlns:xfpb="http://schemas.microsoft.com/office/spreadsheetml/2022/featurepropertybag" uri="{C7286773-470A-42A8-94C5-96B5CB345126}">
          <xfpb:xfComplement i="0"/>
        </ext>
      </extLst>
    </xf>
    <xf numFmtId="0" fontId="5" fillId="0" borderId="6" xfId="0" applyFont="1" applyBorder="1" applyAlignment="1" applyProtection="1">
      <alignment horizontal="center"/>
      <protection locked="0"/>
      <extLst>
        <ext xmlns:xfpb="http://schemas.microsoft.com/office/spreadsheetml/2022/featurepropertybag" uri="{C7286773-470A-42A8-94C5-96B5CB345126}">
          <xfpb:xfComplement i="0"/>
        </ext>
      </extLst>
    </xf>
    <xf numFmtId="0" fontId="5" fillId="3" borderId="101" xfId="0" applyFont="1" applyFill="1" applyBorder="1" applyAlignment="1" applyProtection="1">
      <alignment horizontal="center"/>
      <protection locked="0" hidden="1"/>
      <extLst>
        <ext xmlns:xfpb="http://schemas.microsoft.com/office/spreadsheetml/2022/featurepropertybag" uri="{C7286773-470A-42A8-94C5-96B5CB345126}">
          <xfpb:xfComplement i="0"/>
        </ext>
      </extLst>
    </xf>
    <xf numFmtId="0" fontId="5" fillId="0" borderId="0" xfId="0" applyFont="1" applyAlignment="1" applyProtection="1">
      <alignment horizontal="center"/>
      <protection hidden="1"/>
    </xf>
    <xf numFmtId="0" fontId="5" fillId="3" borderId="0" xfId="0" applyFont="1" applyFill="1" applyAlignment="1" applyProtection="1">
      <alignment horizontal="center"/>
      <protection hidden="1"/>
    </xf>
    <xf numFmtId="0" fontId="5" fillId="3" borderId="0" xfId="0" applyFont="1" applyFill="1" applyAlignment="1" applyProtection="1">
      <alignment horizontal="center" vertical="center"/>
      <protection locked="0"/>
      <extLst>
        <ext xmlns:xfpb="http://schemas.microsoft.com/office/spreadsheetml/2022/featurepropertybag" uri="{C7286773-470A-42A8-94C5-96B5CB345126}">
          <xfpb:xfComplement i="0"/>
        </ext>
      </extLst>
    </xf>
    <xf numFmtId="0" fontId="5" fillId="3" borderId="6" xfId="0" applyFont="1" applyFill="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5" fillId="0" borderId="0" xfId="0" applyFont="1" applyAlignment="1" applyProtection="1">
      <alignment horizontal="center" vertical="center"/>
      <protection locked="0"/>
      <extLst>
        <ext xmlns:xfpb="http://schemas.microsoft.com/office/spreadsheetml/2022/featurepropertybag" uri="{C7286773-470A-42A8-94C5-96B5CB345126}">
          <xfpb:xfComplement i="0"/>
        </ext>
      </extLst>
    </xf>
    <xf numFmtId="0" fontId="5" fillId="0" borderId="6"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5" fillId="0" borderId="7" xfId="0" applyFont="1" applyBorder="1" applyAlignment="1" applyProtection="1">
      <alignment horizontal="left" vertical="center"/>
      <protection hidden="1"/>
    </xf>
    <xf numFmtId="0" fontId="5" fillId="0" borderId="8" xfId="0" applyFont="1" applyBorder="1" applyAlignment="1" applyProtection="1">
      <alignment horizontal="center"/>
      <protection hidden="1"/>
    </xf>
    <xf numFmtId="0" fontId="5" fillId="0" borderId="8" xfId="0" applyFont="1" applyBorder="1" applyAlignment="1" applyProtection="1">
      <alignment horizontal="center" vertical="center"/>
      <protection hidden="1"/>
    </xf>
    <xf numFmtId="0" fontId="5" fillId="0" borderId="8" xfId="0" applyFont="1" applyBorder="1" applyAlignment="1" applyProtection="1">
      <alignment horizontal="center"/>
      <protection locked="0"/>
      <extLst>
        <ext xmlns:xfpb="http://schemas.microsoft.com/office/spreadsheetml/2022/featurepropertybag" uri="{C7286773-470A-42A8-94C5-96B5CB345126}">
          <xfpb:xfComplement i="0"/>
        </ext>
      </extLst>
    </xf>
    <xf numFmtId="0" fontId="5" fillId="0" borderId="9" xfId="0" applyFont="1" applyBorder="1" applyAlignment="1" applyProtection="1">
      <alignment horizontal="center"/>
      <protection locked="0"/>
      <extLst>
        <ext xmlns:xfpb="http://schemas.microsoft.com/office/spreadsheetml/2022/featurepropertybag" uri="{C7286773-470A-42A8-94C5-96B5CB345126}">
          <xfpb:xfComplement i="0"/>
        </ext>
      </extLst>
    </xf>
    <xf numFmtId="0" fontId="5" fillId="0" borderId="81" xfId="0" applyFont="1" applyBorder="1" applyProtection="1">
      <protection hidden="1"/>
    </xf>
    <xf numFmtId="0" fontId="5" fillId="4" borderId="0" xfId="0" applyFont="1" applyFill="1" applyAlignment="1">
      <alignment horizontal="left" vertical="top"/>
    </xf>
    <xf numFmtId="0" fontId="19" fillId="25" borderId="102" xfId="0" applyFont="1" applyFill="1" applyBorder="1" applyAlignment="1">
      <alignment horizontal="left" vertical="center"/>
    </xf>
    <xf numFmtId="0" fontId="19" fillId="25" borderId="22" xfId="0" applyFont="1" applyFill="1" applyBorder="1" applyAlignment="1">
      <alignment horizontal="left" vertical="center"/>
    </xf>
    <xf numFmtId="0" fontId="19" fillId="25" borderId="103" xfId="0" applyFont="1" applyFill="1" applyBorder="1" applyAlignment="1">
      <alignment horizontal="left" vertical="center"/>
    </xf>
    <xf numFmtId="0" fontId="19" fillId="25" borderId="104" xfId="0" applyFont="1" applyFill="1" applyBorder="1" applyAlignment="1">
      <alignment horizontal="left" vertical="center"/>
    </xf>
    <xf numFmtId="0" fontId="4" fillId="24" borderId="15" xfId="0" applyFont="1" applyFill="1" applyBorder="1" applyAlignment="1">
      <alignment horizontal="left" vertical="center" indent="1"/>
    </xf>
    <xf numFmtId="0" fontId="4" fillId="24" borderId="16" xfId="0" applyFont="1" applyFill="1" applyBorder="1" applyAlignment="1">
      <alignment horizontal="left" vertical="center" indent="1"/>
    </xf>
    <xf numFmtId="0" fontId="4" fillId="24" borderId="17" xfId="0" applyFont="1" applyFill="1" applyBorder="1" applyAlignment="1">
      <alignment horizontal="left" vertical="center" indent="1"/>
    </xf>
    <xf numFmtId="0" fontId="4" fillId="24" borderId="5" xfId="0" applyFont="1" applyFill="1" applyBorder="1" applyAlignment="1">
      <alignment horizontal="left" vertical="center" indent="1"/>
    </xf>
    <xf numFmtId="0" fontId="4" fillId="24" borderId="0" xfId="0" applyFont="1" applyFill="1" applyAlignment="1">
      <alignment horizontal="left" vertical="center" indent="1"/>
    </xf>
    <xf numFmtId="0" fontId="4" fillId="24" borderId="6" xfId="0" applyFont="1" applyFill="1" applyBorder="1" applyAlignment="1">
      <alignment horizontal="left" vertical="center" indent="1"/>
    </xf>
    <xf numFmtId="0" fontId="4" fillId="24" borderId="7" xfId="0" applyFont="1" applyFill="1" applyBorder="1" applyAlignment="1">
      <alignment horizontal="left" vertical="center" indent="1"/>
    </xf>
    <xf numFmtId="0" fontId="4" fillId="24" borderId="8" xfId="0" applyFont="1" applyFill="1" applyBorder="1" applyAlignment="1">
      <alignment horizontal="left" vertical="center" indent="1"/>
    </xf>
    <xf numFmtId="0" fontId="4" fillId="24" borderId="9" xfId="0" applyFont="1" applyFill="1" applyBorder="1" applyAlignment="1">
      <alignment horizontal="left" vertical="center" indent="1"/>
    </xf>
    <xf numFmtId="0" fontId="0" fillId="4" borderId="0" xfId="0" applyFill="1" applyAlignment="1">
      <alignment horizontal="left" vertical="top" wrapText="1"/>
    </xf>
    <xf numFmtId="0" fontId="0" fillId="4" borderId="6" xfId="0" applyFill="1" applyBorder="1" applyAlignment="1">
      <alignment horizontal="left" vertical="top" wrapText="1"/>
    </xf>
    <xf numFmtId="0" fontId="0" fillId="4" borderId="8" xfId="0" applyFill="1" applyBorder="1" applyAlignment="1">
      <alignment horizontal="left" vertical="top" wrapText="1"/>
    </xf>
    <xf numFmtId="0" fontId="0" fillId="4" borderId="9" xfId="0" applyFill="1" applyBorder="1" applyAlignment="1">
      <alignment horizontal="left" vertical="top" wrapText="1"/>
    </xf>
    <xf numFmtId="0" fontId="4" fillId="4" borderId="0" xfId="0" applyFont="1" applyFill="1" applyAlignment="1">
      <alignment horizontal="left"/>
    </xf>
    <xf numFmtId="0" fontId="0" fillId="4" borderId="16" xfId="0" applyFill="1" applyBorder="1" applyAlignment="1">
      <alignment horizontal="left" vertical="top" wrapText="1"/>
    </xf>
    <xf numFmtId="0" fontId="0" fillId="4" borderId="17" xfId="0" applyFill="1" applyBorder="1" applyAlignment="1">
      <alignment horizontal="left" vertical="top" wrapText="1"/>
    </xf>
    <xf numFmtId="0" fontId="22" fillId="4" borderId="0" xfId="0" applyFont="1" applyFill="1" applyAlignment="1">
      <alignment horizontal="left" vertical="top" wrapText="1"/>
    </xf>
    <xf numFmtId="0" fontId="22" fillId="4" borderId="6" xfId="0" applyFont="1" applyFill="1" applyBorder="1" applyAlignment="1">
      <alignment horizontal="left" vertical="top" wrapText="1"/>
    </xf>
    <xf numFmtId="0" fontId="64" fillId="12" borderId="102" xfId="0" applyFont="1" applyFill="1" applyBorder="1" applyAlignment="1">
      <alignment horizontal="left" vertical="top"/>
    </xf>
    <xf numFmtId="0" fontId="64" fillId="12" borderId="103" xfId="0" applyFont="1" applyFill="1" applyBorder="1" applyAlignment="1">
      <alignment horizontal="left" vertical="top"/>
    </xf>
    <xf numFmtId="0" fontId="64" fillId="12" borderId="104" xfId="0" applyFont="1" applyFill="1" applyBorder="1" applyAlignment="1">
      <alignment horizontal="left" vertical="top"/>
    </xf>
    <xf numFmtId="0" fontId="24" fillId="4" borderId="5" xfId="0" applyFont="1" applyFill="1" applyBorder="1" applyAlignment="1">
      <alignment horizontal="center" vertical="center"/>
    </xf>
    <xf numFmtId="0" fontId="72" fillId="4" borderId="22" xfId="0" applyFont="1" applyFill="1" applyBorder="1" applyAlignment="1">
      <alignment horizontal="left" vertical="center"/>
    </xf>
    <xf numFmtId="0" fontId="72" fillId="4" borderId="14" xfId="0" applyFont="1" applyFill="1" applyBorder="1" applyAlignment="1">
      <alignment horizontal="left" vertical="center"/>
    </xf>
    <xf numFmtId="0" fontId="72" fillId="4" borderId="0" xfId="0" applyFont="1" applyFill="1" applyAlignment="1">
      <alignment horizontal="left" vertical="center"/>
    </xf>
    <xf numFmtId="0" fontId="72" fillId="4" borderId="2" xfId="0" applyFont="1" applyFill="1" applyBorder="1" applyAlignment="1">
      <alignment horizontal="left" vertical="center"/>
    </xf>
    <xf numFmtId="49" fontId="72" fillId="4" borderId="0" xfId="0" applyNumberFormat="1" applyFont="1" applyFill="1" applyAlignment="1">
      <alignment horizontal="left" vertical="center"/>
    </xf>
    <xf numFmtId="49" fontId="72" fillId="4" borderId="2" xfId="0" applyNumberFormat="1" applyFont="1" applyFill="1" applyBorder="1" applyAlignment="1">
      <alignment horizontal="left" vertical="center"/>
    </xf>
    <xf numFmtId="49" fontId="72" fillId="4" borderId="56" xfId="0" applyNumberFormat="1" applyFont="1" applyFill="1" applyBorder="1" applyAlignment="1">
      <alignment horizontal="left" vertical="center"/>
    </xf>
    <xf numFmtId="49" fontId="72" fillId="4" borderId="4" xfId="0" applyNumberFormat="1" applyFont="1" applyFill="1" applyBorder="1" applyAlignment="1">
      <alignment horizontal="left" vertical="center"/>
    </xf>
    <xf numFmtId="0" fontId="72" fillId="4" borderId="22" xfId="0" applyFont="1" applyFill="1" applyBorder="1" applyAlignment="1">
      <alignment horizontal="left" vertical="center" indent="1"/>
    </xf>
    <xf numFmtId="0" fontId="72" fillId="4" borderId="14" xfId="0" applyFont="1" applyFill="1" applyBorder="1" applyAlignment="1">
      <alignment horizontal="left" vertical="center" indent="1"/>
    </xf>
    <xf numFmtId="0" fontId="72" fillId="4" borderId="0" xfId="0" applyFont="1" applyFill="1" applyAlignment="1">
      <alignment horizontal="left" vertical="center" indent="1"/>
    </xf>
    <xf numFmtId="0" fontId="72" fillId="4" borderId="2" xfId="0" applyFont="1" applyFill="1" applyBorder="1" applyAlignment="1">
      <alignment horizontal="left" vertical="center" indent="1"/>
    </xf>
    <xf numFmtId="49" fontId="72" fillId="4" borderId="0" xfId="0" applyNumberFormat="1" applyFont="1" applyFill="1" applyAlignment="1">
      <alignment horizontal="left" vertical="center" indent="1"/>
    </xf>
    <xf numFmtId="49" fontId="72" fillId="4" borderId="2" xfId="0" applyNumberFormat="1" applyFont="1" applyFill="1" applyBorder="1" applyAlignment="1">
      <alignment horizontal="left" vertical="center" indent="1"/>
    </xf>
    <xf numFmtId="49" fontId="72" fillId="4" borderId="56" xfId="0" applyNumberFormat="1" applyFont="1" applyFill="1" applyBorder="1" applyAlignment="1">
      <alignment horizontal="left" vertical="center" indent="1"/>
    </xf>
    <xf numFmtId="49" fontId="72" fillId="4" borderId="4" xfId="0" applyNumberFormat="1" applyFont="1" applyFill="1" applyBorder="1" applyAlignment="1">
      <alignment horizontal="left" vertical="center" indent="1"/>
    </xf>
    <xf numFmtId="0" fontId="10" fillId="0" borderId="26" xfId="0" applyFont="1" applyBorder="1" applyAlignment="1" applyProtection="1">
      <alignment horizontal="left" vertical="top" wrapText="1"/>
      <protection hidden="1"/>
    </xf>
    <xf numFmtId="0" fontId="10" fillId="0" borderId="32" xfId="0" applyFont="1" applyBorder="1" applyAlignment="1" applyProtection="1">
      <alignment horizontal="left" vertical="top" wrapText="1"/>
      <protection hidden="1"/>
    </xf>
    <xf numFmtId="0" fontId="10" fillId="0" borderId="66" xfId="0" applyFont="1" applyBorder="1" applyAlignment="1" applyProtection="1">
      <alignment horizontal="left" vertical="top" wrapText="1"/>
      <protection hidden="1"/>
    </xf>
    <xf numFmtId="0" fontId="10" fillId="20" borderId="43" xfId="0" applyFont="1" applyFill="1" applyBorder="1" applyAlignment="1" applyProtection="1">
      <alignment horizontal="left" vertical="top" wrapText="1"/>
      <protection hidden="1"/>
    </xf>
    <xf numFmtId="0" fontId="10" fillId="20" borderId="67" xfId="0" applyFont="1" applyFill="1" applyBorder="1" applyAlignment="1" applyProtection="1">
      <alignment horizontal="left" vertical="top" wrapText="1"/>
      <protection hidden="1"/>
    </xf>
    <xf numFmtId="0" fontId="12" fillId="4" borderId="0" xfId="0" applyFont="1" applyFill="1" applyAlignment="1" applyProtection="1">
      <alignment horizontal="left" vertical="top" wrapText="1"/>
      <protection hidden="1"/>
    </xf>
    <xf numFmtId="0" fontId="10" fillId="20" borderId="42" xfId="0" applyFont="1" applyFill="1" applyBorder="1" applyAlignment="1" applyProtection="1">
      <alignment horizontal="left" vertical="top" wrapText="1"/>
      <protection hidden="1"/>
    </xf>
    <xf numFmtId="0" fontId="10" fillId="0" borderId="27" xfId="0" applyFont="1" applyBorder="1" applyAlignment="1" applyProtection="1">
      <alignment horizontal="left" vertical="top" wrapText="1"/>
      <protection hidden="1"/>
    </xf>
    <xf numFmtId="0" fontId="10" fillId="20" borderId="32" xfId="0" applyFont="1" applyFill="1" applyBorder="1" applyAlignment="1" applyProtection="1">
      <alignment horizontal="left" vertical="top" wrapText="1"/>
      <protection hidden="1"/>
    </xf>
    <xf numFmtId="0" fontId="51" fillId="6" borderId="35" xfId="0" applyFont="1" applyFill="1" applyBorder="1" applyAlignment="1" applyProtection="1">
      <alignment horizontal="left"/>
      <protection hidden="1"/>
    </xf>
    <xf numFmtId="0" fontId="51" fillId="6" borderId="20" xfId="0" applyFont="1" applyFill="1" applyBorder="1" applyAlignment="1" applyProtection="1">
      <alignment horizontal="left"/>
      <protection hidden="1"/>
    </xf>
    <xf numFmtId="0" fontId="51" fillId="6" borderId="21" xfId="0" applyFont="1" applyFill="1" applyBorder="1" applyAlignment="1" applyProtection="1">
      <alignment horizontal="left"/>
      <protection hidden="1"/>
    </xf>
    <xf numFmtId="49" fontId="10" fillId="4" borderId="15" xfId="0" applyNumberFormat="1" applyFont="1" applyFill="1" applyBorder="1" applyAlignment="1" applyProtection="1">
      <alignment horizontal="left" vertical="center" wrapText="1" indent="1"/>
      <protection hidden="1"/>
    </xf>
    <xf numFmtId="49" fontId="10" fillId="4" borderId="16" xfId="0" applyNumberFormat="1" applyFont="1" applyFill="1" applyBorder="1" applyAlignment="1" applyProtection="1">
      <alignment horizontal="left" vertical="center" wrapText="1" indent="1"/>
      <protection hidden="1"/>
    </xf>
    <xf numFmtId="49" fontId="10" fillId="4" borderId="17" xfId="0" applyNumberFormat="1" applyFont="1" applyFill="1" applyBorder="1" applyAlignment="1" applyProtection="1">
      <alignment horizontal="left" vertical="center" wrapText="1" indent="1"/>
      <protection hidden="1"/>
    </xf>
    <xf numFmtId="49" fontId="10" fillId="4" borderId="5" xfId="0" applyNumberFormat="1" applyFont="1" applyFill="1" applyBorder="1" applyAlignment="1" applyProtection="1">
      <alignment horizontal="left" vertical="center" wrapText="1" indent="1"/>
      <protection hidden="1"/>
    </xf>
    <xf numFmtId="49" fontId="10" fillId="4" borderId="0" xfId="0" applyNumberFormat="1" applyFont="1" applyFill="1" applyAlignment="1" applyProtection="1">
      <alignment horizontal="left" vertical="center" wrapText="1" indent="1"/>
      <protection hidden="1"/>
    </xf>
    <xf numFmtId="49" fontId="10" fillId="4" borderId="6" xfId="0" applyNumberFormat="1" applyFont="1" applyFill="1" applyBorder="1" applyAlignment="1" applyProtection="1">
      <alignment horizontal="left" vertical="center" wrapText="1" indent="1"/>
      <protection hidden="1"/>
    </xf>
    <xf numFmtId="49" fontId="10" fillId="4" borderId="7" xfId="0" applyNumberFormat="1" applyFont="1" applyFill="1" applyBorder="1" applyAlignment="1" applyProtection="1">
      <alignment horizontal="left" vertical="center" wrapText="1" indent="1"/>
      <protection hidden="1"/>
    </xf>
    <xf numFmtId="49" fontId="10" fillId="4" borderId="8" xfId="0" applyNumberFormat="1" applyFont="1" applyFill="1" applyBorder="1" applyAlignment="1" applyProtection="1">
      <alignment horizontal="left" vertical="center" wrapText="1" indent="1"/>
      <protection hidden="1"/>
    </xf>
    <xf numFmtId="49" fontId="10" fillId="4" borderId="9" xfId="0" applyNumberFormat="1" applyFont="1" applyFill="1" applyBorder="1" applyAlignment="1" applyProtection="1">
      <alignment horizontal="left" vertical="center" wrapText="1" indent="1"/>
      <protection hidden="1"/>
    </xf>
    <xf numFmtId="0" fontId="48" fillId="21" borderId="42" xfId="0" applyFont="1" applyFill="1" applyBorder="1" applyAlignment="1" applyProtection="1">
      <alignment horizontal="left" vertical="top" wrapText="1"/>
      <protection hidden="1"/>
    </xf>
    <xf numFmtId="0" fontId="48" fillId="21" borderId="65" xfId="0" applyFont="1" applyFill="1" applyBorder="1" applyAlignment="1" applyProtection="1">
      <alignment horizontal="left" vertical="top" wrapText="1"/>
      <protection hidden="1"/>
    </xf>
    <xf numFmtId="0" fontId="10" fillId="20" borderId="66" xfId="0" applyFont="1" applyFill="1" applyBorder="1" applyAlignment="1" applyProtection="1">
      <alignment horizontal="left" vertical="top" wrapText="1"/>
      <protection hidden="1"/>
    </xf>
    <xf numFmtId="0" fontId="51" fillId="6" borderId="15" xfId="0" applyFont="1" applyFill="1" applyBorder="1" applyAlignment="1" applyProtection="1">
      <alignment horizontal="left"/>
      <protection hidden="1"/>
    </xf>
    <xf numFmtId="0" fontId="51" fillId="6" borderId="16" xfId="0" applyFont="1" applyFill="1" applyBorder="1" applyAlignment="1" applyProtection="1">
      <alignment horizontal="left"/>
      <protection hidden="1"/>
    </xf>
    <xf numFmtId="0" fontId="51" fillId="6" borderId="17" xfId="0" applyFont="1" applyFill="1" applyBorder="1" applyAlignment="1" applyProtection="1">
      <alignment horizontal="left"/>
      <protection hidden="1"/>
    </xf>
    <xf numFmtId="0" fontId="12" fillId="20" borderId="0" xfId="0" applyFont="1" applyFill="1" applyAlignment="1" applyProtection="1">
      <alignment horizontal="left" vertical="top" wrapText="1"/>
      <protection hidden="1"/>
    </xf>
    <xf numFmtId="0" fontId="12" fillId="20" borderId="6" xfId="0" applyFont="1" applyFill="1" applyBorder="1" applyAlignment="1" applyProtection="1">
      <alignment horizontal="left" vertical="top" wrapText="1"/>
      <protection hidden="1"/>
    </xf>
    <xf numFmtId="0" fontId="54" fillId="9" borderId="0" xfId="0" applyFont="1" applyFill="1" applyAlignment="1" applyProtection="1">
      <alignment horizontal="left" vertical="top" wrapText="1"/>
      <protection hidden="1"/>
    </xf>
    <xf numFmtId="0" fontId="54" fillId="9" borderId="6" xfId="0" applyFont="1" applyFill="1" applyBorder="1" applyAlignment="1" applyProtection="1">
      <alignment horizontal="left" vertical="top" wrapText="1"/>
      <protection hidden="1"/>
    </xf>
    <xf numFmtId="0" fontId="12" fillId="4" borderId="0" xfId="0" applyFont="1" applyFill="1" applyAlignment="1" applyProtection="1">
      <alignment horizontal="left"/>
      <protection hidden="1"/>
    </xf>
    <xf numFmtId="0" fontId="12" fillId="4" borderId="6" xfId="0" applyFont="1" applyFill="1" applyBorder="1" applyAlignment="1" applyProtection="1">
      <alignment horizontal="left"/>
      <protection hidden="1"/>
    </xf>
    <xf numFmtId="0" fontId="0" fillId="4" borderId="5" xfId="0" applyFill="1" applyBorder="1" applyAlignment="1" applyProtection="1">
      <alignment horizontal="center" vertical="center"/>
      <protection hidden="1"/>
    </xf>
    <xf numFmtId="0" fontId="0" fillId="4" borderId="0" xfId="0" applyFill="1" applyAlignment="1" applyProtection="1">
      <alignment horizontal="center" vertical="center"/>
      <protection hidden="1"/>
    </xf>
    <xf numFmtId="0" fontId="0" fillId="4" borderId="6" xfId="0" applyFill="1" applyBorder="1" applyAlignment="1" applyProtection="1">
      <alignment horizontal="center" vertical="center"/>
      <protection hidden="1"/>
    </xf>
    <xf numFmtId="49" fontId="0" fillId="4" borderId="7" xfId="0" applyNumberFormat="1" applyFill="1" applyBorder="1" applyAlignment="1" applyProtection="1">
      <alignment horizontal="left" vertical="center" wrapText="1" indent="1"/>
      <protection hidden="1"/>
    </xf>
    <xf numFmtId="49" fontId="0" fillId="4" borderId="8" xfId="0" applyNumberFormat="1" applyFill="1" applyBorder="1" applyAlignment="1" applyProtection="1">
      <alignment horizontal="left" vertical="center" wrapText="1" indent="1"/>
      <protection hidden="1"/>
    </xf>
    <xf numFmtId="49" fontId="0" fillId="4" borderId="9" xfId="0" applyNumberFormat="1" applyFill="1" applyBorder="1" applyAlignment="1" applyProtection="1">
      <alignment horizontal="left" vertical="center" wrapText="1" indent="1"/>
      <protection hidden="1"/>
    </xf>
    <xf numFmtId="0" fontId="15" fillId="12" borderId="126" xfId="0" applyFont="1" applyFill="1" applyBorder="1" applyAlignment="1">
      <alignment horizontal="center" vertical="center"/>
    </xf>
    <xf numFmtId="0" fontId="15" fillId="12" borderId="127" xfId="0" applyFont="1" applyFill="1" applyBorder="1" applyAlignment="1">
      <alignment horizontal="center" vertical="center"/>
    </xf>
    <xf numFmtId="0" fontId="15" fillId="12" borderId="128" xfId="0" applyFont="1" applyFill="1" applyBorder="1" applyAlignment="1">
      <alignment horizontal="center" vertical="center"/>
    </xf>
    <xf numFmtId="0" fontId="96" fillId="3" borderId="129" xfId="0" applyFont="1" applyFill="1" applyBorder="1" applyAlignment="1">
      <alignment horizontal="center" vertical="center" wrapText="1"/>
    </xf>
    <xf numFmtId="0" fontId="96" fillId="3" borderId="130" xfId="0" applyFont="1" applyFill="1" applyBorder="1" applyAlignment="1">
      <alignment horizontal="center" vertical="center" wrapText="1"/>
    </xf>
    <xf numFmtId="0" fontId="96" fillId="3" borderId="131" xfId="0" applyFont="1" applyFill="1" applyBorder="1" applyAlignment="1">
      <alignment horizontal="center" vertical="center" wrapText="1"/>
    </xf>
    <xf numFmtId="0" fontId="39" fillId="4" borderId="10" xfId="0" applyFont="1" applyFill="1" applyBorder="1" applyAlignment="1" applyProtection="1">
      <alignment horizontal="left" vertical="center"/>
      <protection locked="0" hidden="1"/>
    </xf>
    <xf numFmtId="14" fontId="10" fillId="0" borderId="79" xfId="0" applyNumberFormat="1" applyFont="1" applyBorder="1" applyAlignment="1" applyProtection="1">
      <alignment horizontal="left" vertical="center"/>
      <protection locked="0" hidden="1"/>
    </xf>
    <xf numFmtId="14" fontId="10" fillId="0" borderId="11" xfId="0" applyNumberFormat="1" applyFont="1" applyBorder="1" applyAlignment="1" applyProtection="1">
      <alignment horizontal="left" vertical="center"/>
      <protection locked="0" hidden="1"/>
    </xf>
    <xf numFmtId="14" fontId="10" fillId="0" borderId="80" xfId="0" applyNumberFormat="1" applyFont="1" applyBorder="1" applyAlignment="1" applyProtection="1">
      <alignment horizontal="left" vertical="center"/>
      <protection locked="0" hidden="1"/>
    </xf>
    <xf numFmtId="0" fontId="39" fillId="4" borderId="11" xfId="0" applyFont="1" applyFill="1" applyBorder="1" applyAlignment="1" applyProtection="1">
      <alignment horizontal="left" vertical="center"/>
      <protection locked="0" hidden="1"/>
    </xf>
    <xf numFmtId="0" fontId="50" fillId="4" borderId="12" xfId="1" applyFont="1" applyFill="1" applyBorder="1" applyAlignment="1" applyProtection="1">
      <alignment horizontal="left" vertical="center"/>
      <protection locked="0" hidden="1"/>
    </xf>
    <xf numFmtId="0" fontId="60" fillId="4" borderId="12" xfId="0" applyFont="1" applyFill="1" applyBorder="1" applyAlignment="1" applyProtection="1">
      <alignment horizontal="left" vertical="center"/>
      <protection locked="0" hidden="1"/>
    </xf>
    <xf numFmtId="0" fontId="10" fillId="4" borderId="11" xfId="0" applyFont="1" applyFill="1" applyBorder="1" applyAlignment="1" applyProtection="1">
      <alignment horizontal="left" vertical="center"/>
      <protection hidden="1"/>
    </xf>
    <xf numFmtId="0" fontId="39" fillId="4" borderId="11" xfId="0" applyFont="1" applyFill="1" applyBorder="1" applyAlignment="1" applyProtection="1">
      <alignment horizontal="left" vertical="center"/>
      <protection hidden="1"/>
    </xf>
    <xf numFmtId="0" fontId="84" fillId="4" borderId="5" xfId="0" applyFont="1" applyFill="1" applyBorder="1" applyAlignment="1" applyProtection="1">
      <alignment horizontal="center" vertical="center" wrapText="1"/>
      <protection hidden="1"/>
    </xf>
    <xf numFmtId="0" fontId="84" fillId="4" borderId="5" xfId="0" applyFont="1" applyFill="1" applyBorder="1" applyAlignment="1" applyProtection="1">
      <alignment horizontal="center" vertical="center"/>
      <protection hidden="1"/>
    </xf>
    <xf numFmtId="0" fontId="18" fillId="0" borderId="0" xfId="0" applyFont="1" applyAlignment="1" applyProtection="1">
      <alignment horizontal="left" vertical="center" textRotation="90"/>
      <protection hidden="1"/>
    </xf>
    <xf numFmtId="0" fontId="17" fillId="6" borderId="73" xfId="0" applyFont="1" applyFill="1" applyBorder="1" applyAlignment="1" applyProtection="1">
      <alignment horizontal="center" vertical="center" wrapText="1"/>
      <protection hidden="1"/>
    </xf>
    <xf numFmtId="0" fontId="17" fillId="6" borderId="0" xfId="0" applyFont="1" applyFill="1" applyAlignment="1" applyProtection="1">
      <alignment horizontal="center" vertical="center" wrapText="1"/>
      <protection hidden="1"/>
    </xf>
    <xf numFmtId="0" fontId="17" fillId="6" borderId="74" xfId="0" applyFont="1" applyFill="1" applyBorder="1" applyAlignment="1" applyProtection="1">
      <alignment horizontal="center" vertical="center" wrapText="1"/>
      <protection hidden="1"/>
    </xf>
    <xf numFmtId="0" fontId="17" fillId="6" borderId="90" xfId="0" applyFont="1" applyFill="1" applyBorder="1" applyAlignment="1" applyProtection="1">
      <alignment horizontal="center" vertical="center" wrapText="1"/>
      <protection hidden="1"/>
    </xf>
    <xf numFmtId="0" fontId="17" fillId="6" borderId="6" xfId="0" applyFont="1" applyFill="1" applyBorder="1" applyAlignment="1" applyProtection="1">
      <alignment horizontal="center" vertical="center" wrapText="1"/>
      <protection hidden="1"/>
    </xf>
    <xf numFmtId="0" fontId="18" fillId="4" borderId="0" xfId="0" applyFont="1" applyFill="1" applyAlignment="1" applyProtection="1">
      <alignment horizontal="center" vertical="center" textRotation="90" wrapText="1"/>
      <protection hidden="1"/>
    </xf>
    <xf numFmtId="0" fontId="18" fillId="4" borderId="0" xfId="0" applyFont="1" applyFill="1" applyAlignment="1" applyProtection="1">
      <alignment horizontal="center" vertical="center" textRotation="90"/>
      <protection hidden="1"/>
    </xf>
    <xf numFmtId="0" fontId="40" fillId="4" borderId="0" xfId="0" applyFont="1" applyFill="1" applyAlignment="1" applyProtection="1">
      <alignment horizontal="left" vertical="top" wrapText="1"/>
      <protection hidden="1"/>
    </xf>
    <xf numFmtId="0" fontId="24" fillId="4" borderId="15" xfId="0" applyFont="1" applyFill="1" applyBorder="1" applyAlignment="1" applyProtection="1">
      <alignment horizontal="center" vertical="center"/>
      <protection hidden="1"/>
    </xf>
    <xf numFmtId="0" fontId="24" fillId="4" borderId="5" xfId="0" applyFont="1" applyFill="1" applyBorder="1" applyAlignment="1" applyProtection="1">
      <alignment horizontal="center" vertical="center"/>
      <protection hidden="1"/>
    </xf>
    <xf numFmtId="0" fontId="24" fillId="4" borderId="7" xfId="0" applyFont="1" applyFill="1" applyBorder="1" applyAlignment="1" applyProtection="1">
      <alignment horizontal="center" vertical="center"/>
      <protection hidden="1"/>
    </xf>
    <xf numFmtId="0" fontId="5" fillId="4" borderId="16" xfId="0" applyFont="1" applyFill="1" applyBorder="1" applyAlignment="1" applyProtection="1">
      <alignment horizontal="left" vertical="center" wrapText="1"/>
      <protection hidden="1"/>
    </xf>
    <xf numFmtId="0" fontId="5" fillId="4" borderId="17" xfId="0" applyFont="1" applyFill="1" applyBorder="1" applyAlignment="1" applyProtection="1">
      <alignment horizontal="left" vertical="center" wrapText="1"/>
      <protection hidden="1"/>
    </xf>
    <xf numFmtId="0" fontId="5" fillId="4" borderId="0" xfId="0" applyFont="1" applyFill="1" applyAlignment="1" applyProtection="1">
      <alignment horizontal="left" vertical="center" wrapText="1"/>
      <protection hidden="1"/>
    </xf>
    <xf numFmtId="0" fontId="5" fillId="4" borderId="6" xfId="0" applyFont="1" applyFill="1" applyBorder="1" applyAlignment="1" applyProtection="1">
      <alignment horizontal="left" vertical="center" wrapText="1"/>
      <protection hidden="1"/>
    </xf>
    <xf numFmtId="0" fontId="5" fillId="4" borderId="8" xfId="0" applyFont="1" applyFill="1" applyBorder="1" applyAlignment="1" applyProtection="1">
      <alignment horizontal="left" vertical="center" wrapText="1"/>
      <protection hidden="1"/>
    </xf>
    <xf numFmtId="0" fontId="5" fillId="4" borderId="9" xfId="0" applyFont="1" applyFill="1" applyBorder="1" applyAlignment="1" applyProtection="1">
      <alignment horizontal="left" vertical="center" wrapText="1"/>
      <protection hidden="1"/>
    </xf>
    <xf numFmtId="0" fontId="10" fillId="4" borderId="7" xfId="0" applyFont="1" applyFill="1" applyBorder="1" applyAlignment="1" applyProtection="1">
      <alignment horizontal="left" vertical="top" wrapText="1"/>
      <protection hidden="1"/>
    </xf>
    <xf numFmtId="0" fontId="10" fillId="4" borderId="8" xfId="0" applyFont="1" applyFill="1" applyBorder="1" applyAlignment="1" applyProtection="1">
      <alignment horizontal="left" vertical="top" wrapText="1"/>
      <protection hidden="1"/>
    </xf>
    <xf numFmtId="0" fontId="10" fillId="4" borderId="9" xfId="0" applyFont="1" applyFill="1" applyBorder="1" applyAlignment="1" applyProtection="1">
      <alignment horizontal="left" vertical="top" wrapText="1"/>
      <protection hidden="1"/>
    </xf>
    <xf numFmtId="0" fontId="55" fillId="6" borderId="35" xfId="1" applyFont="1" applyFill="1" applyBorder="1" applyAlignment="1" applyProtection="1">
      <alignment horizontal="left" vertical="center" wrapText="1"/>
      <protection hidden="1"/>
    </xf>
    <xf numFmtId="0" fontId="55" fillId="6" borderId="20" xfId="1" applyFont="1" applyFill="1" applyBorder="1" applyAlignment="1" applyProtection="1">
      <alignment horizontal="left" vertical="center" wrapText="1"/>
      <protection hidden="1"/>
    </xf>
    <xf numFmtId="0" fontId="55" fillId="6" borderId="21" xfId="1" applyFont="1" applyFill="1" applyBorder="1" applyAlignment="1" applyProtection="1">
      <alignment horizontal="left" vertical="center" wrapText="1"/>
      <protection hidden="1"/>
    </xf>
    <xf numFmtId="0" fontId="49" fillId="8" borderId="15" xfId="0" applyFont="1" applyFill="1" applyBorder="1" applyAlignment="1">
      <alignment horizontal="left" vertical="center" indent="1"/>
    </xf>
    <xf numFmtId="0" fontId="49" fillId="8" borderId="7" xfId="0" applyFont="1" applyFill="1" applyBorder="1" applyAlignment="1">
      <alignment horizontal="left" vertical="center" indent="1"/>
    </xf>
    <xf numFmtId="0" fontId="18" fillId="0" borderId="95" xfId="0" applyFont="1" applyBorder="1" applyAlignment="1" applyProtection="1">
      <alignment horizontal="center" vertical="center" textRotation="90"/>
      <protection hidden="1"/>
    </xf>
    <xf numFmtId="0" fontId="18" fillId="0" borderId="92" xfId="0" applyFont="1" applyBorder="1" applyAlignment="1" applyProtection="1">
      <alignment horizontal="center" vertical="center" textRotation="90"/>
      <protection hidden="1"/>
    </xf>
    <xf numFmtId="0" fontId="18" fillId="0" borderId="28" xfId="0" applyFont="1" applyBorder="1" applyAlignment="1" applyProtection="1">
      <alignment horizontal="center" vertical="center" textRotation="90"/>
      <protection hidden="1"/>
    </xf>
    <xf numFmtId="0" fontId="15" fillId="6" borderId="16" xfId="0" applyFont="1" applyFill="1" applyBorder="1" applyAlignment="1" applyProtection="1">
      <alignment horizontal="center" wrapText="1"/>
      <protection hidden="1"/>
    </xf>
    <xf numFmtId="0" fontId="15" fillId="6" borderId="17" xfId="0" applyFont="1" applyFill="1" applyBorder="1" applyAlignment="1" applyProtection="1">
      <alignment horizontal="center" wrapText="1"/>
      <protection hidden="1"/>
    </xf>
    <xf numFmtId="0" fontId="15" fillId="6" borderId="0" xfId="0" applyFont="1" applyFill="1" applyAlignment="1" applyProtection="1">
      <alignment horizontal="center" wrapText="1"/>
      <protection hidden="1"/>
    </xf>
    <xf numFmtId="0" fontId="15" fillId="6" borderId="6" xfId="0" applyFont="1" applyFill="1" applyBorder="1" applyAlignment="1" applyProtection="1">
      <alignment horizontal="center" wrapText="1"/>
      <protection hidden="1"/>
    </xf>
    <xf numFmtId="0" fontId="37" fillId="4" borderId="39" xfId="0" applyFont="1" applyFill="1" applyBorder="1" applyAlignment="1" applyProtection="1">
      <alignment horizontal="center" vertical="center" wrapText="1"/>
      <protection hidden="1"/>
    </xf>
    <xf numFmtId="0" fontId="37" fillId="4" borderId="39" xfId="0" applyFont="1" applyFill="1" applyBorder="1" applyAlignment="1" applyProtection="1">
      <alignment horizontal="center" vertical="center"/>
      <protection hidden="1"/>
    </xf>
    <xf numFmtId="0" fontId="30" fillId="4" borderId="0" xfId="0" applyFont="1" applyFill="1" applyAlignment="1" applyProtection="1">
      <alignment horizontal="left" vertical="center" wrapText="1"/>
      <protection hidden="1"/>
    </xf>
    <xf numFmtId="0" fontId="30" fillId="4" borderId="40" xfId="0" applyFont="1" applyFill="1" applyBorder="1" applyAlignment="1" applyProtection="1">
      <alignment horizontal="left" vertical="center" wrapText="1"/>
      <protection hidden="1"/>
    </xf>
    <xf numFmtId="0" fontId="32" fillId="4" borderId="5" xfId="0" applyFont="1" applyFill="1" applyBorder="1" applyAlignment="1" applyProtection="1">
      <alignment horizontal="center" vertical="center"/>
      <protection hidden="1"/>
    </xf>
    <xf numFmtId="0" fontId="30" fillId="4" borderId="16" xfId="0" applyFont="1" applyFill="1" applyBorder="1" applyAlignment="1" applyProtection="1">
      <alignment horizontal="left" vertical="center" wrapText="1"/>
      <protection hidden="1"/>
    </xf>
    <xf numFmtId="0" fontId="30" fillId="4" borderId="17" xfId="0" applyFont="1" applyFill="1" applyBorder="1" applyAlignment="1" applyProtection="1">
      <alignment horizontal="left" vertical="center" wrapText="1"/>
      <protection hidden="1"/>
    </xf>
    <xf numFmtId="0" fontId="30" fillId="4" borderId="6" xfId="0" applyFont="1" applyFill="1" applyBorder="1" applyAlignment="1" applyProtection="1">
      <alignment horizontal="left" vertical="center" wrapText="1"/>
      <protection hidden="1"/>
    </xf>
    <xf numFmtId="0" fontId="30" fillId="4" borderId="8" xfId="0" applyFont="1" applyFill="1" applyBorder="1" applyAlignment="1" applyProtection="1">
      <alignment horizontal="left" vertical="center" wrapText="1"/>
      <protection hidden="1"/>
    </xf>
    <xf numFmtId="0" fontId="30" fillId="4" borderId="9" xfId="0" applyFont="1" applyFill="1" applyBorder="1" applyAlignment="1" applyProtection="1">
      <alignment horizontal="left" vertical="center" wrapText="1"/>
      <protection hidden="1"/>
    </xf>
    <xf numFmtId="0" fontId="31" fillId="8" borderId="35" xfId="0" applyFont="1" applyFill="1" applyBorder="1" applyAlignment="1" applyProtection="1">
      <alignment horizontal="left" vertical="center"/>
      <protection hidden="1"/>
    </xf>
    <xf numFmtId="0" fontId="31" fillId="8" borderId="20" xfId="0" applyFont="1" applyFill="1" applyBorder="1" applyAlignment="1" applyProtection="1">
      <alignment horizontal="left" vertical="center"/>
      <protection hidden="1"/>
    </xf>
    <xf numFmtId="0" fontId="31" fillId="8" borderId="21" xfId="0" applyFont="1" applyFill="1" applyBorder="1" applyAlignment="1" applyProtection="1">
      <alignment horizontal="left" vertical="center"/>
      <protection hidden="1"/>
    </xf>
    <xf numFmtId="0" fontId="33" fillId="6" borderId="69" xfId="0" applyFont="1" applyFill="1" applyBorder="1" applyAlignment="1" applyProtection="1">
      <alignment horizontal="center" wrapText="1"/>
      <protection hidden="1"/>
    </xf>
    <xf numFmtId="0" fontId="33" fillId="6" borderId="56" xfId="0" applyFont="1" applyFill="1" applyBorder="1" applyAlignment="1" applyProtection="1">
      <alignment horizontal="center" wrapText="1"/>
      <protection hidden="1"/>
    </xf>
    <xf numFmtId="0" fontId="27" fillId="4" borderId="16" xfId="0" applyFont="1" applyFill="1" applyBorder="1" applyAlignment="1" applyProtection="1">
      <alignment horizontal="center"/>
      <protection hidden="1"/>
    </xf>
    <xf numFmtId="0" fontId="27" fillId="4" borderId="17" xfId="0" applyFont="1" applyFill="1" applyBorder="1" applyAlignment="1" applyProtection="1">
      <alignment horizontal="center"/>
      <protection hidden="1"/>
    </xf>
    <xf numFmtId="0" fontId="33" fillId="6" borderId="8" xfId="0" applyFont="1" applyFill="1" applyBorder="1" applyAlignment="1" applyProtection="1">
      <alignment horizontal="center" wrapText="1"/>
      <protection hidden="1"/>
    </xf>
    <xf numFmtId="0" fontId="33" fillId="6" borderId="9" xfId="0" applyFont="1" applyFill="1" applyBorder="1" applyAlignment="1" applyProtection="1">
      <alignment horizontal="center" wrapText="1"/>
      <protection hidden="1"/>
    </xf>
    <xf numFmtId="0" fontId="30" fillId="0" borderId="0" xfId="0" applyFont="1" applyAlignment="1" applyProtection="1">
      <alignment horizontal="center" vertical="center"/>
      <protection locked="0" hidden="1"/>
    </xf>
    <xf numFmtId="0" fontId="30" fillId="0" borderId="6" xfId="0" applyFont="1" applyBorder="1" applyAlignment="1" applyProtection="1">
      <alignment horizontal="center" vertical="center"/>
      <protection locked="0" hidden="1"/>
    </xf>
    <xf numFmtId="0" fontId="30" fillId="3" borderId="0" xfId="0" applyFont="1" applyFill="1" applyAlignment="1" applyProtection="1">
      <alignment horizontal="center" vertical="center"/>
      <protection locked="0" hidden="1"/>
    </xf>
    <xf numFmtId="0" fontId="30" fillId="3" borderId="6" xfId="0" applyFont="1" applyFill="1" applyBorder="1" applyAlignment="1" applyProtection="1">
      <alignment horizontal="center" vertical="center"/>
      <protection locked="0" hidden="1"/>
    </xf>
    <xf numFmtId="0" fontId="30" fillId="0" borderId="8" xfId="0" applyFont="1" applyBorder="1" applyAlignment="1" applyProtection="1">
      <alignment horizontal="center" vertical="center"/>
      <protection locked="0" hidden="1"/>
    </xf>
    <xf numFmtId="0" fontId="30" fillId="0" borderId="9" xfId="0" applyFont="1" applyBorder="1" applyAlignment="1" applyProtection="1">
      <alignment horizontal="center" vertical="center"/>
      <protection locked="0" hidden="1"/>
    </xf>
    <xf numFmtId="165" fontId="30" fillId="0" borderId="0" xfId="0" applyNumberFormat="1" applyFont="1" applyAlignment="1" applyProtection="1">
      <alignment horizontal="center" vertical="center"/>
      <protection locked="0" hidden="1"/>
    </xf>
    <xf numFmtId="165" fontId="30" fillId="0" borderId="6" xfId="0" applyNumberFormat="1" applyFont="1" applyBorder="1" applyAlignment="1" applyProtection="1">
      <alignment horizontal="center" vertical="center"/>
      <protection locked="0" hidden="1"/>
    </xf>
    <xf numFmtId="165" fontId="30" fillId="3" borderId="0" xfId="0" applyNumberFormat="1" applyFont="1" applyFill="1" applyAlignment="1" applyProtection="1">
      <alignment horizontal="center" vertical="center"/>
      <protection locked="0" hidden="1"/>
    </xf>
    <xf numFmtId="165" fontId="30" fillId="3" borderId="6" xfId="0" applyNumberFormat="1" applyFont="1" applyFill="1" applyBorder="1" applyAlignment="1" applyProtection="1">
      <alignment horizontal="center" vertical="center"/>
      <protection locked="0" hidden="1"/>
    </xf>
    <xf numFmtId="0" fontId="33" fillId="6" borderId="0" xfId="0" applyFont="1" applyFill="1" applyAlignment="1" applyProtection="1">
      <alignment horizontal="center" wrapText="1"/>
      <protection hidden="1"/>
    </xf>
    <xf numFmtId="0" fontId="33" fillId="6" borderId="16" xfId="0" applyFont="1" applyFill="1" applyBorder="1" applyAlignment="1" applyProtection="1">
      <alignment horizontal="center" wrapText="1"/>
      <protection hidden="1"/>
    </xf>
    <xf numFmtId="0" fontId="27" fillId="4" borderId="34" xfId="0" applyFont="1" applyFill="1" applyBorder="1" applyAlignment="1" applyProtection="1">
      <alignment horizontal="center"/>
      <protection hidden="1"/>
    </xf>
    <xf numFmtId="0" fontId="27" fillId="4" borderId="30" xfId="0" applyFont="1" applyFill="1" applyBorder="1" applyAlignment="1" applyProtection="1">
      <alignment horizontal="center"/>
      <protection hidden="1"/>
    </xf>
    <xf numFmtId="0" fontId="62" fillId="6" borderId="84" xfId="0" applyFont="1" applyFill="1" applyBorder="1" applyAlignment="1" applyProtection="1">
      <alignment horizontal="center" wrapText="1"/>
      <protection hidden="1"/>
    </xf>
    <xf numFmtId="0" fontId="62" fillId="6" borderId="69" xfId="0" applyFont="1" applyFill="1" applyBorder="1" applyAlignment="1" applyProtection="1">
      <alignment horizontal="center" wrapText="1"/>
      <protection hidden="1"/>
    </xf>
    <xf numFmtId="0" fontId="62" fillId="6" borderId="73" xfId="0" applyFont="1" applyFill="1" applyBorder="1" applyAlignment="1" applyProtection="1">
      <alignment horizontal="center" vertical="center"/>
      <protection hidden="1"/>
    </xf>
    <xf numFmtId="0" fontId="62" fillId="6" borderId="0" xfId="0" applyFont="1" applyFill="1" applyAlignment="1" applyProtection="1">
      <alignment horizontal="center" vertical="center"/>
      <protection hidden="1"/>
    </xf>
    <xf numFmtId="0" fontId="62" fillId="6" borderId="6" xfId="0" applyFont="1" applyFill="1" applyBorder="1" applyAlignment="1" applyProtection="1">
      <alignment horizontal="center" vertical="center"/>
      <protection hidden="1"/>
    </xf>
    <xf numFmtId="0" fontId="10" fillId="4" borderId="35" xfId="0" applyFont="1" applyFill="1" applyBorder="1" applyAlignment="1" applyProtection="1">
      <alignment horizontal="left" vertical="top" wrapText="1"/>
      <protection hidden="1"/>
    </xf>
    <xf numFmtId="0" fontId="10" fillId="4" borderId="20" xfId="0" applyFont="1" applyFill="1" applyBorder="1" applyAlignment="1" applyProtection="1">
      <alignment horizontal="left" vertical="top" wrapText="1"/>
      <protection hidden="1"/>
    </xf>
    <xf numFmtId="0" fontId="55" fillId="6" borderId="15" xfId="1" applyFont="1" applyFill="1" applyBorder="1" applyAlignment="1" applyProtection="1">
      <alignment horizontal="left" vertical="center" wrapText="1"/>
      <protection hidden="1"/>
    </xf>
    <xf numFmtId="0" fontId="55" fillId="6" borderId="16" xfId="1" applyFont="1" applyFill="1" applyBorder="1" applyAlignment="1" applyProtection="1">
      <alignment horizontal="left" vertical="center" wrapText="1"/>
      <protection hidden="1"/>
    </xf>
    <xf numFmtId="0" fontId="55" fillId="6" borderId="17" xfId="1" applyFont="1" applyFill="1" applyBorder="1" applyAlignment="1" applyProtection="1">
      <alignment horizontal="left" vertical="center" wrapText="1"/>
      <protection hidden="1"/>
    </xf>
    <xf numFmtId="0" fontId="58" fillId="0" borderId="34" xfId="0" applyFont="1" applyBorder="1" applyAlignment="1" applyProtection="1">
      <alignment horizontal="left" vertical="top" wrapText="1"/>
      <protection hidden="1"/>
    </xf>
    <xf numFmtId="0" fontId="58" fillId="0" borderId="33" xfId="0" applyFont="1" applyBorder="1" applyAlignment="1" applyProtection="1">
      <alignment horizontal="left" vertical="top" wrapText="1"/>
      <protection hidden="1"/>
    </xf>
    <xf numFmtId="0" fontId="58" fillId="0" borderId="30" xfId="0" applyFont="1" applyBorder="1" applyAlignment="1" applyProtection="1">
      <alignment horizontal="left" vertical="top" wrapText="1"/>
      <protection hidden="1"/>
    </xf>
    <xf numFmtId="0" fontId="57" fillId="0" borderId="28" xfId="0" applyFont="1" applyBorder="1" applyAlignment="1" applyProtection="1">
      <alignment horizontal="left" vertical="center" wrapText="1"/>
      <protection hidden="1"/>
    </xf>
    <xf numFmtId="0" fontId="57" fillId="0" borderId="42" xfId="0" applyFont="1" applyBorder="1" applyAlignment="1" applyProtection="1">
      <alignment horizontal="left" vertical="center" wrapText="1"/>
      <protection hidden="1"/>
    </xf>
    <xf numFmtId="0" fontId="57" fillId="0" borderId="29" xfId="0" applyFont="1" applyBorder="1" applyAlignment="1" applyProtection="1">
      <alignment horizontal="left" vertical="center" wrapText="1"/>
      <protection hidden="1"/>
    </xf>
    <xf numFmtId="0" fontId="49" fillId="8" borderId="15" xfId="0" applyFont="1" applyFill="1" applyBorder="1" applyAlignment="1" applyProtection="1">
      <alignment horizontal="left" vertical="center" indent="2"/>
      <protection hidden="1"/>
    </xf>
    <xf numFmtId="0" fontId="49" fillId="8" borderId="7" xfId="0" applyFont="1" applyFill="1" applyBorder="1" applyAlignment="1" applyProtection="1">
      <alignment horizontal="left" vertical="center" indent="2"/>
      <protection hidden="1"/>
    </xf>
    <xf numFmtId="0" fontId="43" fillId="4" borderId="5" xfId="0" applyFont="1" applyFill="1" applyBorder="1" applyAlignment="1" applyProtection="1">
      <alignment horizontal="center" vertical="center"/>
      <protection hidden="1"/>
    </xf>
    <xf numFmtId="0" fontId="46" fillId="4" borderId="0" xfId="0" applyFont="1" applyFill="1" applyAlignment="1" applyProtection="1">
      <alignment horizontal="left" vertical="center" wrapText="1"/>
      <protection hidden="1"/>
    </xf>
    <xf numFmtId="0" fontId="46" fillId="4" borderId="6" xfId="0" applyFont="1" applyFill="1" applyBorder="1" applyAlignment="1" applyProtection="1">
      <alignment horizontal="left" vertical="center" wrapText="1"/>
      <protection hidden="1"/>
    </xf>
    <xf numFmtId="0" fontId="22" fillId="18" borderId="116" xfId="0" applyFont="1" applyFill="1" applyBorder="1" applyAlignment="1" applyProtection="1">
      <alignment horizontal="center" vertical="center"/>
      <protection hidden="1"/>
    </xf>
    <xf numFmtId="0" fontId="22" fillId="18" borderId="139" xfId="0" applyFont="1" applyFill="1" applyBorder="1" applyAlignment="1" applyProtection="1">
      <alignment horizontal="center" vertical="center"/>
      <protection hidden="1"/>
    </xf>
    <xf numFmtId="0" fontId="15" fillId="6" borderId="116" xfId="0" applyFont="1" applyFill="1" applyBorder="1" applyProtection="1">
      <protection hidden="1"/>
    </xf>
    <xf numFmtId="0" fontId="15" fillId="6" borderId="41" xfId="0" applyFont="1" applyFill="1" applyBorder="1" applyProtection="1">
      <protection hidden="1"/>
    </xf>
    <xf numFmtId="0" fontId="10" fillId="4" borderId="0" xfId="0" applyFont="1" applyFill="1" applyAlignment="1" applyProtection="1">
      <alignment horizontal="left" vertical="center" wrapText="1"/>
      <protection hidden="1"/>
    </xf>
    <xf numFmtId="0" fontId="10" fillId="4" borderId="6" xfId="0" applyFont="1" applyFill="1" applyBorder="1" applyAlignment="1" applyProtection="1">
      <alignment horizontal="left" vertical="center" wrapText="1"/>
      <protection hidden="1"/>
    </xf>
    <xf numFmtId="0" fontId="10" fillId="4" borderId="21" xfId="0" applyFont="1" applyFill="1" applyBorder="1" applyAlignment="1" applyProtection="1">
      <alignment horizontal="left" vertical="top" wrapText="1"/>
      <protection hidden="1"/>
    </xf>
    <xf numFmtId="0" fontId="46" fillId="4" borderId="8" xfId="0" applyFont="1" applyFill="1" applyBorder="1" applyAlignment="1" applyProtection="1">
      <alignment horizontal="left" vertical="center" wrapText="1"/>
      <protection hidden="1"/>
    </xf>
    <xf numFmtId="0" fontId="46" fillId="4" borderId="9" xfId="0" applyFont="1" applyFill="1" applyBorder="1" applyAlignment="1" applyProtection="1">
      <alignment horizontal="left" vertical="center" wrapText="1"/>
      <protection hidden="1"/>
    </xf>
    <xf numFmtId="0" fontId="15" fillId="6" borderId="86" xfId="0" applyFont="1" applyFill="1" applyBorder="1" applyAlignment="1" applyProtection="1">
      <alignment horizontal="center" wrapText="1"/>
      <protection hidden="1"/>
    </xf>
    <xf numFmtId="0" fontId="15" fillId="6" borderId="87" xfId="0" applyFont="1" applyFill="1" applyBorder="1" applyAlignment="1" applyProtection="1">
      <alignment horizontal="center" wrapText="1"/>
      <protection hidden="1"/>
    </xf>
    <xf numFmtId="0" fontId="15" fillId="6" borderId="8" xfId="0" applyFont="1" applyFill="1" applyBorder="1" applyAlignment="1" applyProtection="1">
      <alignment horizontal="center" wrapText="1"/>
      <protection hidden="1"/>
    </xf>
    <xf numFmtId="0" fontId="46" fillId="4" borderId="16" xfId="0" applyFont="1" applyFill="1" applyBorder="1" applyAlignment="1" applyProtection="1">
      <alignment horizontal="left" vertical="center" wrapText="1"/>
      <protection hidden="1"/>
    </xf>
    <xf numFmtId="0" fontId="46" fillId="4" borderId="17" xfId="0" applyFont="1" applyFill="1" applyBorder="1" applyAlignment="1" applyProtection="1">
      <alignment horizontal="left" vertical="center" wrapText="1"/>
      <protection hidden="1"/>
    </xf>
    <xf numFmtId="0" fontId="17" fillId="6" borderId="88" xfId="0" applyFont="1" applyFill="1" applyBorder="1" applyAlignment="1" applyProtection="1">
      <alignment horizontal="center" vertical="center" wrapText="1"/>
      <protection hidden="1"/>
    </xf>
    <xf numFmtId="0" fontId="17" fillId="6" borderId="16" xfId="0" applyFont="1" applyFill="1" applyBorder="1" applyAlignment="1" applyProtection="1">
      <alignment horizontal="center" vertical="center" wrapText="1"/>
      <protection hidden="1"/>
    </xf>
    <xf numFmtId="0" fontId="17" fillId="6" borderId="86" xfId="0" applyFont="1" applyFill="1" applyBorder="1" applyAlignment="1" applyProtection="1">
      <alignment horizontal="center" vertical="center" wrapText="1"/>
      <protection hidden="1"/>
    </xf>
    <xf numFmtId="0" fontId="13" fillId="6" borderId="20" xfId="0" applyFont="1" applyFill="1" applyBorder="1" applyAlignment="1" applyProtection="1">
      <alignment horizontal="center" vertical="center" wrapText="1"/>
      <protection hidden="1"/>
    </xf>
    <xf numFmtId="0" fontId="13" fillId="6" borderId="21" xfId="0" applyFont="1" applyFill="1" applyBorder="1" applyAlignment="1" applyProtection="1">
      <alignment horizontal="center" vertical="center" wrapText="1"/>
      <protection hidden="1"/>
    </xf>
    <xf numFmtId="0" fontId="10" fillId="4" borderId="54" xfId="0" applyFont="1" applyFill="1" applyBorder="1" applyAlignment="1" applyProtection="1">
      <alignment horizontal="left" vertical="top" wrapText="1"/>
      <protection hidden="1"/>
    </xf>
    <xf numFmtId="0" fontId="10" fillId="0" borderId="63" xfId="0" applyFont="1" applyBorder="1" applyAlignment="1" applyProtection="1">
      <alignment horizontal="left" vertical="center" wrapText="1" indent="2"/>
      <protection hidden="1"/>
    </xf>
    <xf numFmtId="0" fontId="10" fillId="0" borderId="8" xfId="0" applyFont="1" applyBorder="1" applyAlignment="1" applyProtection="1">
      <alignment horizontal="left" vertical="center" wrapText="1" indent="2"/>
      <protection hidden="1"/>
    </xf>
    <xf numFmtId="0" fontId="10" fillId="0" borderId="9" xfId="0" applyFont="1" applyBorder="1" applyAlignment="1" applyProtection="1">
      <alignment horizontal="left" vertical="center" wrapText="1" indent="2"/>
      <protection hidden="1"/>
    </xf>
    <xf numFmtId="0" fontId="15" fillId="6" borderId="35" xfId="0" applyFont="1" applyFill="1" applyBorder="1" applyAlignment="1" applyProtection="1">
      <alignment horizontal="center" vertical="center" wrapText="1"/>
      <protection hidden="1"/>
    </xf>
    <xf numFmtId="0" fontId="15" fillId="6" borderId="20" xfId="0" applyFont="1" applyFill="1" applyBorder="1" applyAlignment="1" applyProtection="1">
      <alignment horizontal="center" vertical="center" wrapText="1"/>
      <protection hidden="1"/>
    </xf>
    <xf numFmtId="0" fontId="15" fillId="6" borderId="21" xfId="0" applyFont="1" applyFill="1" applyBorder="1" applyAlignment="1" applyProtection="1">
      <alignment horizontal="center" vertical="center" wrapText="1"/>
      <protection hidden="1"/>
    </xf>
  </cellXfs>
  <cellStyles count="4">
    <cellStyle name="Currency" xfId="2" builtinId="4"/>
    <cellStyle name="Hyperlink" xfId="1" builtinId="8"/>
    <cellStyle name="Normal" xfId="0" builtinId="0"/>
    <cellStyle name="Percent" xfId="3" builtinId="5"/>
  </cellStyles>
  <dxfs count="42">
    <dxf>
      <fill>
        <patternFill>
          <bgColor rgb="FFFF9933"/>
        </patternFill>
      </fill>
    </dxf>
    <dxf>
      <fill>
        <patternFill>
          <bgColor rgb="FFFF9933"/>
        </patternFill>
      </fill>
    </dxf>
    <dxf>
      <font>
        <strike val="0"/>
        <outline val="0"/>
        <shadow val="0"/>
        <vertAlign val="baseline"/>
        <sz val="1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11"/>
        <color auto="1"/>
        <name val="Aptos Narrow"/>
        <family val="2"/>
        <scheme val="minor"/>
      </font>
      <alignment horizontal="general" vertical="bottom" textRotation="0" wrapText="0"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Aptos Narrow"/>
        <family val="2"/>
        <scheme val="minor"/>
      </font>
    </dxf>
    <dxf>
      <font>
        <b val="0"/>
        <i val="0"/>
        <strike val="0"/>
        <condense val="0"/>
        <extend val="0"/>
        <outline val="0"/>
        <shadow val="0"/>
        <u val="none"/>
        <vertAlign val="baseline"/>
        <sz val="11"/>
        <color auto="1"/>
        <name val="Aptos Narrow"/>
        <family val="2"/>
        <scheme val="minor"/>
      </font>
      <numFmt numFmtId="1" formatCode="0"/>
      <alignment horizontal="center" vertical="bottom" textRotation="0" wrapText="0"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Aptos Narrow"/>
        <family val="2"/>
        <scheme val="minor"/>
      </font>
    </dxf>
    <dxf>
      <font>
        <b val="0"/>
        <i val="0"/>
        <strike val="0"/>
        <condense val="0"/>
        <extend val="0"/>
        <outline val="0"/>
        <shadow val="0"/>
        <u val="none"/>
        <vertAlign val="baseline"/>
        <sz val="11"/>
        <color auto="1"/>
        <name val="Aptos Narrow"/>
        <family val="2"/>
        <scheme val="minor"/>
      </font>
      <numFmt numFmtId="1" formatCode="0"/>
      <alignment horizontal="center" vertical="center" textRotation="0" wrapText="0" indent="0" justifyLastLine="0" shrinkToFit="0" readingOrder="0"/>
    </dxf>
    <dxf>
      <border outline="0">
        <left style="medium">
          <color rgb="FF000000"/>
        </left>
        <right style="medium">
          <color rgb="FF000000"/>
        </right>
        <top style="medium">
          <color rgb="FF000000"/>
        </top>
        <bottom style="medium">
          <color rgb="FF000000"/>
        </bottom>
      </border>
    </dxf>
    <dxf>
      <font>
        <strike val="0"/>
        <outline val="0"/>
        <shadow val="0"/>
        <vertAlign val="baseline"/>
        <sz val="11"/>
        <name val="Aptos Narrow"/>
        <family val="2"/>
        <scheme val="minor"/>
      </font>
    </dxf>
    <dxf>
      <border outline="0">
        <bottom style="medium">
          <color indexed="64"/>
        </bottom>
      </border>
    </dxf>
    <dxf>
      <font>
        <b/>
        <i val="0"/>
        <strike val="0"/>
        <condense val="0"/>
        <extend val="0"/>
        <outline val="0"/>
        <shadow val="0"/>
        <u val="none"/>
        <vertAlign val="baseline"/>
        <sz val="11"/>
        <color theme="0"/>
        <name val="Aptos Narrow"/>
        <family val="2"/>
        <scheme val="minor"/>
      </font>
      <fill>
        <patternFill patternType="solid">
          <fgColor indexed="64"/>
          <bgColor theme="2" tint="-0.499984740745262"/>
        </patternFill>
      </fill>
      <alignment horizontal="center" vertical="center" textRotation="0" wrapText="0" indent="0" justifyLastLine="0" shrinkToFit="0" readingOrder="0"/>
    </dxf>
    <dxf>
      <fill>
        <patternFill>
          <bgColor theme="0" tint="-0.14996795556505021"/>
        </patternFill>
      </fill>
    </dxf>
    <dxf>
      <fill>
        <patternFill>
          <bgColor theme="0" tint="-0.14996795556505021"/>
        </patternFill>
      </fill>
    </dxf>
    <dxf>
      <fill>
        <patternFill patternType="solid">
          <fgColor indexed="64"/>
          <bgColor theme="0"/>
        </patternFill>
      </fill>
      <alignment horizontal="left" vertical="bottom" textRotation="0" wrapText="0" indent="0" justifyLastLine="0" shrinkToFit="0" readingOrder="0"/>
    </dxf>
    <dxf>
      <fill>
        <patternFill patternType="solid">
          <fgColor indexed="64"/>
          <bgColor theme="0"/>
        </patternFill>
      </fill>
      <alignment horizontal="center" vertical="bottom" textRotation="0" wrapText="0" indent="0" justifyLastLine="0" shrinkToFit="0" readingOrder="0"/>
    </dxf>
    <dxf>
      <border outline="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vertAlign val="baseline"/>
        <sz val="14"/>
        <name val="Aptos Narrow"/>
        <family val="2"/>
        <scheme val="minor"/>
      </font>
      <alignment horizontal="left" vertical="top" textRotation="0" wrapText="1" relativeIndent="-1" justifyLastLine="0" shrinkToFit="0" readingOrder="0"/>
      <border diagonalUp="0" diagonalDown="0">
        <left/>
        <right style="medium">
          <color indexed="64"/>
        </right>
        <top/>
        <bottom/>
        <vertical/>
        <horizontal/>
      </border>
    </dxf>
    <dxf>
      <font>
        <strike val="0"/>
        <outline val="0"/>
        <shadow val="0"/>
        <vertAlign val="baseline"/>
        <sz val="14"/>
        <name val="Aptos Narrow"/>
        <family val="2"/>
        <scheme val="minor"/>
      </font>
    </dxf>
    <dxf>
      <font>
        <strike val="0"/>
        <outline val="0"/>
        <shadow val="0"/>
        <vertAlign val="baseline"/>
        <sz val="14"/>
        <name val="Aptos Narrow"/>
        <family val="2"/>
        <scheme val="minor"/>
      </font>
    </dxf>
    <dxf>
      <font>
        <strike val="0"/>
        <outline val="0"/>
        <shadow val="0"/>
        <vertAlign val="baseline"/>
        <sz val="14"/>
        <name val="Aptos Narrow"/>
        <family val="2"/>
        <scheme val="minor"/>
      </font>
      <border diagonalUp="0" diagonalDown="0">
        <left style="medium">
          <color indexed="64"/>
        </left>
        <right/>
        <top/>
        <bottom/>
        <vertical/>
        <horizontal/>
      </border>
    </dxf>
    <dxf>
      <font>
        <strike val="0"/>
        <outline val="0"/>
        <shadow val="0"/>
        <vertAlign val="baseline"/>
        <sz val="14"/>
        <name val="Aptos Narrow"/>
        <family val="2"/>
        <scheme val="minor"/>
      </font>
    </dxf>
    <dxf>
      <border>
        <bottom style="medium">
          <color indexed="64"/>
        </bottom>
      </border>
    </dxf>
    <dxf>
      <font>
        <b/>
      </font>
      <border diagonalUp="0" diagonalDown="0">
        <left/>
        <right/>
        <top/>
        <bottom/>
        <vertical/>
        <horizontal/>
      </border>
    </dxf>
    <dxf>
      <fill>
        <patternFill>
          <bgColor theme="2" tint="-9.9948118533890809E-2"/>
        </patternFill>
      </fill>
    </dxf>
    <dxf>
      <fill>
        <patternFill>
          <bgColor theme="0"/>
        </patternFill>
      </fill>
    </dxf>
    <dxf>
      <fill>
        <patternFill>
          <bgColor theme="2" tint="-9.9948118533890809E-2"/>
        </patternFill>
      </fill>
    </dxf>
    <dxf>
      <fill>
        <patternFill>
          <bgColor theme="0" tint="-4.9989318521683403E-2"/>
        </patternFill>
      </fill>
    </dxf>
    <dxf>
      <font>
        <b/>
        <i val="0"/>
        <strike val="0"/>
        <color theme="0"/>
      </font>
      <fill>
        <patternFill>
          <bgColor rgb="FF0F5E87"/>
        </patternFill>
      </fill>
      <border>
        <left style="thin">
          <color auto="1"/>
        </left>
        <right style="thin">
          <color auto="1"/>
        </right>
        <top style="thin">
          <color auto="1"/>
        </top>
        <bottom style="thin">
          <color auto="1"/>
        </bottom>
      </border>
    </dxf>
    <dxf>
      <border diagonalDown="1">
        <left style="thick">
          <color auto="1"/>
        </left>
        <right style="thick">
          <color auto="1"/>
        </right>
        <top style="thick">
          <color auto="1"/>
        </top>
        <bottom style="thick">
          <color auto="1"/>
        </bottom>
        <diagonal style="thick">
          <color auto="1"/>
        </diagonal>
      </border>
    </dxf>
    <dxf>
      <fill>
        <patternFill>
          <bgColor theme="2" tint="-9.9948118533890809E-2"/>
        </patternFill>
      </fill>
      <border>
        <left style="thin">
          <color auto="1"/>
        </left>
        <right style="thin">
          <color auto="1"/>
        </right>
        <top style="thin">
          <color auto="1"/>
        </top>
        <bottom style="thin">
          <color auto="1"/>
        </bottom>
      </border>
    </dxf>
    <dxf>
      <border diagonalUp="1">
        <left style="medium">
          <color auto="1"/>
        </left>
        <right style="medium">
          <color auto="1"/>
        </right>
        <top style="medium">
          <color auto="1"/>
        </top>
        <bottom style="medium">
          <color auto="1"/>
        </bottom>
        <diagonal style="medium">
          <color auto="1"/>
        </diagonal>
        <vertical style="thin">
          <color theme="2"/>
        </vertical>
        <horizontal style="thin">
          <color theme="2"/>
        </horizontal>
      </border>
    </dxf>
    <dxf>
      <fill>
        <patternFill>
          <bgColor theme="0" tint="-4.9989318521683403E-2"/>
        </patternFill>
      </fill>
    </dxf>
    <dxf>
      <fill>
        <patternFill>
          <bgColor theme="0"/>
        </patternFill>
      </fill>
    </dxf>
    <dxf>
      <font>
        <color auto="1"/>
      </font>
      <fill>
        <patternFill>
          <bgColor theme="2" tint="-9.9948118533890809E-2"/>
        </patternFill>
      </fill>
    </dxf>
    <dxf>
      <border>
        <left style="thick">
          <color auto="1"/>
        </left>
        <right style="thick">
          <color auto="1"/>
        </right>
        <top style="thick">
          <color auto="1"/>
        </top>
        <bottom style="thick">
          <color auto="1"/>
        </bottom>
      </border>
    </dxf>
    <dxf>
      <fill>
        <patternFill>
          <bgColor theme="0"/>
        </patternFill>
      </fill>
    </dxf>
    <dxf>
      <font>
        <b/>
        <i val="0"/>
        <strike val="0"/>
      </font>
      <fill>
        <patternFill>
          <bgColor theme="3" tint="0.749961851863155"/>
        </patternFill>
      </fill>
      <border>
        <left style="thin">
          <color auto="1"/>
        </left>
        <right style="thin">
          <color auto="1"/>
        </right>
        <top style="thin">
          <color auto="1"/>
        </top>
        <bottom style="thin">
          <color auto="1"/>
        </bottom>
      </border>
    </dxf>
    <dxf>
      <fill>
        <patternFill patternType="solid">
          <bgColor theme="2"/>
        </patternFill>
      </fill>
      <border>
        <left style="thick">
          <color auto="1"/>
        </left>
        <right style="thick">
          <color auto="1"/>
        </right>
        <top style="thick">
          <color auto="1"/>
        </top>
        <bottom style="thick">
          <color auto="1"/>
        </bottom>
      </border>
    </dxf>
  </dxfs>
  <tableStyles count="5" defaultTableStyle="TableStyleMedium2" defaultPivotStyle="PivotStyleMedium9">
    <tableStyle name="Affiliation Table Template" pivot="0" count="3" xr9:uid="{3A3959D0-433D-4F18-AE66-DA155F61A0D1}">
      <tableStyleElement type="wholeTable" dxfId="41"/>
      <tableStyleElement type="headerRow" dxfId="40"/>
      <tableStyleElement type="firstRowStripe" dxfId="39"/>
    </tableStyle>
    <tableStyle name="PivotTable Style 1" table="0" count="4" xr9:uid="{4427A6B0-8618-4971-840F-7A2E3D48E1CE}">
      <tableStyleElement type="wholeTable" dxfId="38"/>
      <tableStyleElement type="headerRow" dxfId="37"/>
      <tableStyleElement type="firstRowStripe" dxfId="36"/>
      <tableStyleElement type="secondRowStripe" dxfId="35"/>
    </tableStyle>
    <tableStyle name="Table Style 1" pivot="0" count="2" xr9:uid="{F8EEF084-FCFA-4897-9A0D-64291CF06314}">
      <tableStyleElement type="wholeTable" dxfId="34"/>
      <tableStyleElement type="headerRow" dxfId="33"/>
    </tableStyle>
    <tableStyle name="Table Style 2" pivot="0" count="3" xr9:uid="{93ECDDE5-1249-4D76-9A54-B169349FD5FD}">
      <tableStyleElement type="wholeTable" dxfId="32"/>
      <tableStyleElement type="headerRow" dxfId="31"/>
      <tableStyleElement type="secondRowStripe" dxfId="30"/>
    </tableStyle>
    <tableStyle name="Table Style 3" pivot="0" count="3" xr9:uid="{711965F0-A7BE-444F-A53D-D75DFF14F718}">
      <tableStyleElement type="headerRow" dxfId="29"/>
      <tableStyleElement type="firstRowStripe" dxfId="28"/>
      <tableStyleElement type="secondRowStripe" dxfId="27"/>
    </tableStyle>
  </tableStyles>
  <colors>
    <mruColors>
      <color rgb="FF0F5E87"/>
      <color rgb="FF8EC7E0"/>
      <color rgb="FF82CAEC"/>
      <color rgb="FFFFFFFF"/>
      <color rgb="FFFF9933"/>
      <color rgb="FF61A0C3"/>
      <color rgb="FFF4B2BA"/>
      <color rgb="FF3F82A7"/>
      <color rgb="FF91B1C5"/>
      <color rgb="FFB6CB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22/11/relationships/FeaturePropertyBag" Target="featurePropertyBag/featurePropertyBag.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11</xdr:col>
      <xdr:colOff>11906</xdr:colOff>
      <xdr:row>0</xdr:row>
      <xdr:rowOff>276678</xdr:rowOff>
    </xdr:from>
    <xdr:to>
      <xdr:col>18</xdr:col>
      <xdr:colOff>-1</xdr:colOff>
      <xdr:row>4</xdr:row>
      <xdr:rowOff>258195</xdr:rowOff>
    </xdr:to>
    <xdr:grpSp>
      <xdr:nvGrpSpPr>
        <xdr:cNvPr id="3" name="Group 2">
          <a:extLst>
            <a:ext uri="{FF2B5EF4-FFF2-40B4-BE49-F238E27FC236}">
              <a16:creationId xmlns:a16="http://schemas.microsoft.com/office/drawing/2014/main" id="{45EBD45D-6798-9A9B-2B9E-03D04EC04A3D}"/>
            </a:ext>
          </a:extLst>
        </xdr:cNvPr>
        <xdr:cNvGrpSpPr/>
      </xdr:nvGrpSpPr>
      <xdr:grpSpPr>
        <a:xfrm>
          <a:off x="8152606" y="273503"/>
          <a:ext cx="4991893" cy="1124517"/>
          <a:chOff x="7063579" y="467518"/>
          <a:chExt cx="3648871" cy="1886744"/>
        </a:xfrm>
      </xdr:grpSpPr>
      <xdr:sp macro="" textlink="">
        <xdr:nvSpPr>
          <xdr:cNvPr id="2" name="Rectangle 1">
            <a:extLst>
              <a:ext uri="{FF2B5EF4-FFF2-40B4-BE49-F238E27FC236}">
                <a16:creationId xmlns:a16="http://schemas.microsoft.com/office/drawing/2014/main" id="{1E64FD17-8022-64BD-42A3-2E99EDADB911}"/>
              </a:ext>
            </a:extLst>
          </xdr:cNvPr>
          <xdr:cNvSpPr/>
        </xdr:nvSpPr>
        <xdr:spPr>
          <a:xfrm>
            <a:off x="7063579" y="467518"/>
            <a:ext cx="3648871" cy="1886744"/>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mc:AlternateContent xmlns:mc="http://schemas.openxmlformats.org/markup-compatibility/2006">
        <mc:Choice xmlns:a14="http://schemas.microsoft.com/office/drawing/2010/main" Requires="a14">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7236619" y="657225"/>
                <a:ext cx="3309937" cy="1485900"/>
              </a:xfrm>
              <a:prstGeom prst="rect">
                <a:avLst/>
              </a:prstGeom>
              <a:noFill/>
              <a:ln w="9525">
                <a:miter lim="800000"/>
                <a:headEnd/>
                <a:tailEnd/>
              </a:ln>
            </xdr:spPr>
            <xdr:txBody>
              <a:bodyPr vertOverflow="clip" wrap="square" lIns="45720" tIns="50292" rIns="45720" bIns="50292" anchor="ctr" upright="1"/>
              <a:lstStyle/>
              <a:p>
                <a:pPr algn="ctr" rtl="0">
                  <a:defRPr sz="1000"/>
                </a:pPr>
                <a:r>
                  <a:rPr lang="en-US" sz="1600" b="1" i="0" u="none" strike="noStrike" baseline="0">
                    <a:solidFill>
                      <a:srgbClr val="000000"/>
                    </a:solidFill>
                    <a:latin typeface="Aptos Narrow"/>
                  </a:rPr>
                  <a:t>Click here </a:t>
                </a:r>
                <a:r>
                  <a:rPr lang="en-US" sz="1600" b="0" i="0" u="none" strike="noStrike" baseline="0">
                    <a:solidFill>
                      <a:srgbClr val="000000"/>
                    </a:solidFill>
                    <a:latin typeface="Aptos Narrow"/>
                  </a:rPr>
                  <a:t>to save final </a:t>
                </a:r>
              </a:p>
              <a:p>
                <a:pPr algn="ctr" rtl="0">
                  <a:defRPr sz="1000"/>
                </a:pPr>
                <a:r>
                  <a:rPr lang="en-US" sz="1600" b="0" i="0" u="none" strike="noStrike" baseline="0">
                    <a:solidFill>
                      <a:srgbClr val="000000"/>
                    </a:solidFill>
                    <a:latin typeface="Aptos Narrow"/>
                  </a:rPr>
                  <a:t>version once submission is complete</a:t>
                </a:r>
              </a:p>
            </xdr:txBody>
          </xdr:sp>
        </mc:Choice>
        <mc:Fallback/>
      </mc:AlternateContent>
    </xdr:grpSp>
    <xdr:clientData/>
  </xdr:twoCellAnchor>
  <xdr:twoCellAnchor editAs="oneCell">
    <xdr:from>
      <xdr:col>25</xdr:col>
      <xdr:colOff>224626</xdr:colOff>
      <xdr:row>0</xdr:row>
      <xdr:rowOff>242992</xdr:rowOff>
    </xdr:from>
    <xdr:to>
      <xdr:col>27</xdr:col>
      <xdr:colOff>74153</xdr:colOff>
      <xdr:row>5</xdr:row>
      <xdr:rowOff>34925</xdr:rowOff>
    </xdr:to>
    <xdr:pic>
      <xdr:nvPicPr>
        <xdr:cNvPr id="5" name="Picture 4">
          <a:extLst>
            <a:ext uri="{FF2B5EF4-FFF2-40B4-BE49-F238E27FC236}">
              <a16:creationId xmlns:a16="http://schemas.microsoft.com/office/drawing/2014/main" id="{69C8BA23-4BC0-1896-57D0-0BE96EE15F3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289" t="19010" r="27656" b="22377"/>
        <a:stretch>
          <a:fillRect/>
        </a:stretch>
      </xdr:blipFill>
      <xdr:spPr>
        <a:xfrm>
          <a:off x="18566205" y="242992"/>
          <a:ext cx="1294151" cy="12206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84931</xdr:colOff>
      <xdr:row>42</xdr:row>
      <xdr:rowOff>123825</xdr:rowOff>
    </xdr:from>
    <xdr:to>
      <xdr:col>3</xdr:col>
      <xdr:colOff>4</xdr:colOff>
      <xdr:row>44</xdr:row>
      <xdr:rowOff>115233</xdr:rowOff>
    </xdr:to>
    <xdr:grpSp>
      <xdr:nvGrpSpPr>
        <xdr:cNvPr id="4" name="Group 3">
          <a:extLst>
            <a:ext uri="{FF2B5EF4-FFF2-40B4-BE49-F238E27FC236}">
              <a16:creationId xmlns:a16="http://schemas.microsoft.com/office/drawing/2014/main" id="{4F29396E-5D4A-C834-5BE2-361560BB8B96}"/>
            </a:ext>
          </a:extLst>
        </xdr:cNvPr>
        <xdr:cNvGrpSpPr/>
      </xdr:nvGrpSpPr>
      <xdr:grpSpPr>
        <a:xfrm>
          <a:off x="368253" y="10261974"/>
          <a:ext cx="449780" cy="420406"/>
          <a:chOff x="15510669" y="12564269"/>
          <a:chExt cx="488370" cy="494155"/>
        </a:xfrm>
      </xdr:grpSpPr>
      <xdr:sp macro="[0]!T1_add_hideRows_Click" textlink="">
        <xdr:nvSpPr>
          <xdr:cNvPr id="3" name="Rectangle 2">
            <a:extLst>
              <a:ext uri="{FF2B5EF4-FFF2-40B4-BE49-F238E27FC236}">
                <a16:creationId xmlns:a16="http://schemas.microsoft.com/office/drawing/2014/main" id="{5AB5AD4E-7029-BD8E-CB31-CB25C8654EE4}"/>
              </a:ext>
            </a:extLst>
          </xdr:cNvPr>
          <xdr:cNvSpPr/>
        </xdr:nvSpPr>
        <xdr:spPr>
          <a:xfrm>
            <a:off x="15510669" y="12564269"/>
            <a:ext cx="488370" cy="494155"/>
          </a:xfrm>
          <a:prstGeom prst="rect">
            <a:avLst/>
          </a:prstGeom>
          <a:solidFill>
            <a:schemeClr val="bg2">
              <a:lumMod val="50000"/>
            </a:schemeClr>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en-US" sz="1100"/>
          </a:p>
        </xdr:txBody>
      </xdr:sp>
      <mc:AlternateContent xmlns:mc="http://schemas.openxmlformats.org/markup-compatibility/2006">
        <mc:Choice xmlns:a14="http://schemas.microsoft.com/office/drawing/2010/main" Requires="a14">
          <xdr:sp macro="" textlink="">
            <xdr:nvSpPr>
              <xdr:cNvPr id="28673" name="showHide_btn" hidden="1">
                <a:extLst>
                  <a:ext uri="{63B3BB69-23CF-44E3-9099-C40C66FF867C}">
                    <a14:compatExt spid="_x0000_s28673"/>
                  </a:ext>
                  <a:ext uri="{FF2B5EF4-FFF2-40B4-BE49-F238E27FC236}">
                    <a16:creationId xmlns:a16="http://schemas.microsoft.com/office/drawing/2014/main" id="{00000000-0008-0000-0500-000001700000}"/>
                  </a:ext>
                </a:extLst>
              </xdr:cNvPr>
              <xdr:cNvSpPr/>
            </xdr:nvSpPr>
            <xdr:spPr bwMode="auto">
              <a:xfrm>
                <a:off x="15559085" y="12629356"/>
                <a:ext cx="386560" cy="367869"/>
              </a:xfrm>
              <a:prstGeom prst="rect">
                <a:avLst/>
              </a:prstGeom>
              <a:noFill/>
              <a:ln w="9525">
                <a:miter lim="800000"/>
                <a:headEnd/>
                <a:tailEnd/>
              </a:ln>
            </xdr:spPr>
            <xdr:txBody>
              <a:bodyPr vertOverflow="clip" wrap="square" lIns="100584" tIns="105156" rIns="100584" bIns="105156" anchor="ctr" upright="1"/>
              <a:lstStyle/>
              <a:p>
                <a:pPr algn="ctr" rtl="0">
                  <a:defRPr sz="1000"/>
                </a:pPr>
                <a:r>
                  <a:rPr lang="en-US" sz="3600" b="1" i="0" u="none" strike="noStrike" baseline="0">
                    <a:solidFill>
                      <a:srgbClr val="FF6600"/>
                    </a:solidFill>
                    <a:latin typeface="Aptos Narrow"/>
                  </a:rPr>
                  <a:t>+</a:t>
                </a:r>
              </a:p>
            </xdr:txBody>
          </xdr:sp>
        </mc:Choice>
        <mc:Fallback/>
      </mc:AlternateContent>
    </xdr:grpSp>
    <xdr:clientData/>
  </xdr:twoCellAnchor>
  <xdr:twoCellAnchor editAs="oneCell">
    <xdr:from>
      <xdr:col>14</xdr:col>
      <xdr:colOff>414243</xdr:colOff>
      <xdr:row>2</xdr:row>
      <xdr:rowOff>2965358</xdr:rowOff>
    </xdr:from>
    <xdr:to>
      <xdr:col>14</xdr:col>
      <xdr:colOff>1283967</xdr:colOff>
      <xdr:row>2</xdr:row>
      <xdr:rowOff>3779014</xdr:rowOff>
    </xdr:to>
    <xdr:pic>
      <xdr:nvPicPr>
        <xdr:cNvPr id="5" name="Picture 4">
          <a:extLst>
            <a:ext uri="{FF2B5EF4-FFF2-40B4-BE49-F238E27FC236}">
              <a16:creationId xmlns:a16="http://schemas.microsoft.com/office/drawing/2014/main" id="{F0EAD443-6D36-4213-9A0D-7841F45CC75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289" t="19010" r="27656" b="22377"/>
        <a:stretch>
          <a:fillRect/>
        </a:stretch>
      </xdr:blipFill>
      <xdr:spPr>
        <a:xfrm>
          <a:off x="17873008" y="3671329"/>
          <a:ext cx="876074" cy="8200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90193</xdr:colOff>
      <xdr:row>12</xdr:row>
      <xdr:rowOff>95253</xdr:rowOff>
    </xdr:from>
    <xdr:to>
      <xdr:col>4</xdr:col>
      <xdr:colOff>593459</xdr:colOff>
      <xdr:row>12</xdr:row>
      <xdr:rowOff>889002</xdr:rowOff>
    </xdr:to>
    <xdr:sp macro="" textlink="">
      <xdr:nvSpPr>
        <xdr:cNvPr id="4" name="Rectangle 3">
          <a:extLst>
            <a:ext uri="{FF2B5EF4-FFF2-40B4-BE49-F238E27FC236}">
              <a16:creationId xmlns:a16="http://schemas.microsoft.com/office/drawing/2014/main" id="{4E1D4808-399C-2D8C-6C73-E7FC7F3A5DB2}"/>
            </a:ext>
          </a:extLst>
        </xdr:cNvPr>
        <xdr:cNvSpPr/>
      </xdr:nvSpPr>
      <xdr:spPr>
        <a:xfrm>
          <a:off x="471193" y="4857753"/>
          <a:ext cx="2908329" cy="793749"/>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xdr:from>
          <xdr:col>3</xdr:col>
          <xdr:colOff>171450</xdr:colOff>
          <xdr:row>12</xdr:row>
          <xdr:rowOff>171450</xdr:rowOff>
        </xdr:from>
        <xdr:to>
          <xdr:col>4</xdr:col>
          <xdr:colOff>508000</xdr:colOff>
          <xdr:row>12</xdr:row>
          <xdr:rowOff>819150</xdr:rowOff>
        </xdr:to>
        <xdr:sp macro="" textlink="">
          <xdr:nvSpPr>
            <xdr:cNvPr id="19483" name="Button 27" hidden="1">
              <a:extLst>
                <a:ext uri="{63B3BB69-23CF-44E3-9099-C40C66FF867C}">
                  <a14:compatExt spid="_x0000_s19483"/>
                </a:ext>
                <a:ext uri="{FF2B5EF4-FFF2-40B4-BE49-F238E27FC236}">
                  <a16:creationId xmlns:a16="http://schemas.microsoft.com/office/drawing/2014/main" id="{00000000-0008-0000-0600-00001B4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1" i="0" u="none" strike="noStrike" baseline="0">
                  <a:solidFill>
                    <a:srgbClr val="000000"/>
                  </a:solidFill>
                  <a:latin typeface="Aptos Narrow"/>
                </a:rPr>
                <a:t>FILER TIP</a:t>
              </a:r>
              <a:r>
                <a:rPr lang="en-US" sz="1400" b="0" i="0" u="none" strike="noStrike" baseline="0">
                  <a:solidFill>
                    <a:srgbClr val="000000"/>
                  </a:solidFill>
                  <a:latin typeface="Aptos Narrow"/>
                </a:rPr>
                <a:t>: Click to only show tables that require input</a:t>
              </a:r>
            </a:p>
          </xdr:txBody>
        </xdr:sp>
        <xdr:clientData/>
      </xdr:twoCellAnchor>
    </mc:Choice>
    <mc:Fallback/>
  </mc:AlternateContent>
  <xdr:twoCellAnchor editAs="oneCell">
    <xdr:from>
      <xdr:col>11</xdr:col>
      <xdr:colOff>1690687</xdr:colOff>
      <xdr:row>2</xdr:row>
      <xdr:rowOff>1893094</xdr:rowOff>
    </xdr:from>
    <xdr:to>
      <xdr:col>11</xdr:col>
      <xdr:colOff>2560411</xdr:colOff>
      <xdr:row>2</xdr:row>
      <xdr:rowOff>2716275</xdr:rowOff>
    </xdr:to>
    <xdr:pic>
      <xdr:nvPicPr>
        <xdr:cNvPr id="3" name="Picture 2">
          <a:extLst>
            <a:ext uri="{FF2B5EF4-FFF2-40B4-BE49-F238E27FC236}">
              <a16:creationId xmlns:a16="http://schemas.microsoft.com/office/drawing/2014/main" id="{36853842-E707-4C47-B6A1-0D0E7F67116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289" t="19010" r="27656" b="22377"/>
        <a:stretch>
          <a:fillRect/>
        </a:stretch>
      </xdr:blipFill>
      <xdr:spPr>
        <a:xfrm>
          <a:off x="19502437" y="2702719"/>
          <a:ext cx="876074" cy="81683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111312</xdr:colOff>
      <xdr:row>12</xdr:row>
      <xdr:rowOff>119062</xdr:rowOff>
    </xdr:from>
    <xdr:to>
      <xdr:col>4</xdr:col>
      <xdr:colOff>370323</xdr:colOff>
      <xdr:row>12</xdr:row>
      <xdr:rowOff>849311</xdr:rowOff>
    </xdr:to>
    <xdr:sp macro="" textlink="">
      <xdr:nvSpPr>
        <xdr:cNvPr id="8" name="Rectangle 7">
          <a:extLst>
            <a:ext uri="{FF2B5EF4-FFF2-40B4-BE49-F238E27FC236}">
              <a16:creationId xmlns:a16="http://schemas.microsoft.com/office/drawing/2014/main" id="{6C2A6288-5AEC-EFCF-14FC-12B0CB1FABD6}"/>
            </a:ext>
          </a:extLst>
        </xdr:cNvPr>
        <xdr:cNvSpPr/>
      </xdr:nvSpPr>
      <xdr:spPr>
        <a:xfrm>
          <a:off x="563750" y="4889500"/>
          <a:ext cx="2878386" cy="730249"/>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8</xdr:col>
      <xdr:colOff>4639</xdr:colOff>
      <xdr:row>79</xdr:row>
      <xdr:rowOff>92871</xdr:rowOff>
    </xdr:from>
    <xdr:to>
      <xdr:col>10</xdr:col>
      <xdr:colOff>188252</xdr:colOff>
      <xdr:row>133</xdr:row>
      <xdr:rowOff>200935</xdr:rowOff>
    </xdr:to>
    <xdr:grpSp>
      <xdr:nvGrpSpPr>
        <xdr:cNvPr id="3" name="BoD_button">
          <a:extLst>
            <a:ext uri="{FF2B5EF4-FFF2-40B4-BE49-F238E27FC236}">
              <a16:creationId xmlns:a16="http://schemas.microsoft.com/office/drawing/2014/main" id="{B43D1376-8F80-944C-56FE-0CEC9C8D30DF}"/>
            </a:ext>
          </a:extLst>
        </xdr:cNvPr>
        <xdr:cNvGrpSpPr/>
      </xdr:nvGrpSpPr>
      <xdr:grpSpPr>
        <a:xfrm>
          <a:off x="11163970" y="27274840"/>
          <a:ext cx="5466813" cy="926420"/>
          <a:chOff x="11858615" y="26978884"/>
          <a:chExt cx="5482462" cy="1147082"/>
        </a:xfrm>
      </xdr:grpSpPr>
      <xdr:sp macro="[0]!butnE_Click" textlink="">
        <xdr:nvSpPr>
          <xdr:cNvPr id="19" name="button_back">
            <a:extLst>
              <a:ext uri="{FF2B5EF4-FFF2-40B4-BE49-F238E27FC236}">
                <a16:creationId xmlns:a16="http://schemas.microsoft.com/office/drawing/2014/main" id="{E99E2E51-BF73-4CB1-AAD0-F777C8ECDF78}"/>
              </a:ext>
            </a:extLst>
          </xdr:cNvPr>
          <xdr:cNvSpPr/>
        </xdr:nvSpPr>
        <xdr:spPr>
          <a:xfrm>
            <a:off x="11858615" y="26978884"/>
            <a:ext cx="5482462" cy="1147082"/>
          </a:xfrm>
          <a:prstGeom prst="rect">
            <a:avLst/>
          </a:prstGeom>
          <a:solidFill>
            <a:srgbClr val="0F5E87"/>
          </a:solidFill>
          <a:ln>
            <a:solidFill>
              <a:schemeClr val="bg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mc:AlternateContent xmlns:mc="http://schemas.openxmlformats.org/markup-compatibility/2006">
        <mc:Choice xmlns:a14="http://schemas.microsoft.com/office/drawing/2010/main" Requires="a14">
          <xdr:sp macro="" textlink="">
            <xdr:nvSpPr>
              <xdr:cNvPr id="18479" name="button_front" hidden="1">
                <a:extLst>
                  <a:ext uri="{63B3BB69-23CF-44E3-9099-C40C66FF867C}">
                    <a14:compatExt spid="_x0000_s18479"/>
                  </a:ext>
                  <a:ext uri="{FF2B5EF4-FFF2-40B4-BE49-F238E27FC236}">
                    <a16:creationId xmlns:a16="http://schemas.microsoft.com/office/drawing/2014/main" id="{00000000-0008-0000-0700-00002F480000}"/>
                  </a:ext>
                </a:extLst>
              </xdr:cNvPr>
              <xdr:cNvSpPr/>
            </xdr:nvSpPr>
            <xdr:spPr bwMode="auto">
              <a:xfrm>
                <a:off x="12041918" y="27148349"/>
                <a:ext cx="5112914" cy="83431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400" b="0" i="0" u="none" strike="noStrike" baseline="0">
                    <a:solidFill>
                      <a:srgbClr val="000000"/>
                    </a:solidFill>
                    <a:latin typeface="Aptos Narrow"/>
                  </a:rPr>
                  <a:t>If</a:t>
                </a:r>
                <a:r>
                  <a:rPr lang="en-US" sz="1400" b="1" i="0" u="none" strike="noStrike" baseline="0">
                    <a:solidFill>
                      <a:srgbClr val="000000"/>
                    </a:solidFill>
                    <a:latin typeface="Aptos Narrow"/>
                  </a:rPr>
                  <a:t> 'Yes' </a:t>
                </a:r>
                <a:r>
                  <a:rPr lang="en-US" sz="1400" b="0" i="0" u="none" strike="noStrike" baseline="0">
                    <a:solidFill>
                      <a:srgbClr val="000000"/>
                    </a:solidFill>
                    <a:latin typeface="Aptos Narrow"/>
                  </a:rPr>
                  <a:t>for </a:t>
                </a:r>
                <a:r>
                  <a:rPr lang="en-US" sz="1400" b="1" i="0" u="none" strike="noStrike" baseline="0">
                    <a:solidFill>
                      <a:srgbClr val="000000"/>
                    </a:solidFill>
                    <a:latin typeface="Aptos Narrow"/>
                  </a:rPr>
                  <a:t>any HCE:</a:t>
                </a:r>
                <a:endParaRPr lang="en-US" sz="1400" b="0" i="0" u="none" strike="noStrike" baseline="0">
                  <a:solidFill>
                    <a:srgbClr val="000000"/>
                  </a:solidFill>
                  <a:latin typeface="Aptos Narrow"/>
                </a:endParaRPr>
              </a:p>
              <a:p>
                <a:pPr algn="ctr" rtl="0">
                  <a:defRPr sz="1000"/>
                </a:pPr>
                <a:r>
                  <a:rPr lang="en-US" sz="1400" b="0" i="0" u="none" strike="noStrike" baseline="0">
                    <a:solidFill>
                      <a:srgbClr val="000000"/>
                    </a:solidFill>
                    <a:latin typeface="Aptos Narrow"/>
                  </a:rPr>
                  <a:t>click this button to report Board member affiliations</a:t>
                </a:r>
              </a:p>
            </xdr:txBody>
          </xdr:sp>
        </mc:Choice>
        <mc:Fallback/>
      </mc:AlternateContent>
    </xdr:grpSp>
    <xdr:clientData/>
  </xdr:twoCellAnchor>
  <xdr:twoCellAnchor editAs="oneCell">
    <xdr:from>
      <xdr:col>11</xdr:col>
      <xdr:colOff>1676113</xdr:colOff>
      <xdr:row>2</xdr:row>
      <xdr:rowOff>2628871</xdr:rowOff>
    </xdr:from>
    <xdr:to>
      <xdr:col>11</xdr:col>
      <xdr:colOff>2580761</xdr:colOff>
      <xdr:row>2</xdr:row>
      <xdr:rowOff>3450463</xdr:rowOff>
    </xdr:to>
    <xdr:pic>
      <xdr:nvPicPr>
        <xdr:cNvPr id="2" name="Picture 1">
          <a:extLst>
            <a:ext uri="{FF2B5EF4-FFF2-40B4-BE49-F238E27FC236}">
              <a16:creationId xmlns:a16="http://schemas.microsoft.com/office/drawing/2014/main" id="{B5A97F73-C0C6-41AB-80C4-7EE255547CF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289" t="19010" r="27656" b="22377"/>
        <a:stretch>
          <a:fillRect/>
        </a:stretch>
      </xdr:blipFill>
      <xdr:spPr>
        <a:xfrm>
          <a:off x="20904707" y="3521840"/>
          <a:ext cx="907823" cy="821592"/>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196850</xdr:colOff>
          <xdr:row>12</xdr:row>
          <xdr:rowOff>171450</xdr:rowOff>
        </xdr:from>
        <xdr:to>
          <xdr:col>4</xdr:col>
          <xdr:colOff>285750</xdr:colOff>
          <xdr:row>12</xdr:row>
          <xdr:rowOff>793750</xdr:rowOff>
        </xdr:to>
        <xdr:sp macro="" textlink="">
          <xdr:nvSpPr>
            <xdr:cNvPr id="18484" name="Button 52" hidden="1">
              <a:extLst>
                <a:ext uri="{63B3BB69-23CF-44E3-9099-C40C66FF867C}">
                  <a14:compatExt spid="_x0000_s18484"/>
                </a:ext>
                <a:ext uri="{FF2B5EF4-FFF2-40B4-BE49-F238E27FC236}">
                  <a16:creationId xmlns:a16="http://schemas.microsoft.com/office/drawing/2014/main" id="{00000000-0008-0000-0700-0000344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1" i="0" u="none" strike="noStrike" baseline="0">
                  <a:solidFill>
                    <a:srgbClr val="000000"/>
                  </a:solidFill>
                  <a:latin typeface="Aptos Narrow"/>
                </a:rPr>
                <a:t>FILER TIP</a:t>
              </a:r>
              <a:r>
                <a:rPr lang="en-US" sz="1400" b="0" i="0" u="none" strike="noStrike" baseline="0">
                  <a:solidFill>
                    <a:srgbClr val="000000"/>
                  </a:solidFill>
                  <a:latin typeface="Aptos Narrow"/>
                </a:rPr>
                <a:t>: Click to only show tables that require input</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8</xdr:col>
      <xdr:colOff>339725</xdr:colOff>
      <xdr:row>3</xdr:row>
      <xdr:rowOff>1422400</xdr:rowOff>
    </xdr:from>
    <xdr:to>
      <xdr:col>8</xdr:col>
      <xdr:colOff>1236438</xdr:colOff>
      <xdr:row>3</xdr:row>
      <xdr:rowOff>2231294</xdr:rowOff>
    </xdr:to>
    <xdr:pic>
      <xdr:nvPicPr>
        <xdr:cNvPr id="2" name="Picture 1">
          <a:extLst>
            <a:ext uri="{FF2B5EF4-FFF2-40B4-BE49-F238E27FC236}">
              <a16:creationId xmlns:a16="http://schemas.microsoft.com/office/drawing/2014/main" id="{FAF6525E-A43F-46A6-9975-C36E6E3BBEB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289" t="19010" r="27656" b="22377"/>
        <a:stretch>
          <a:fillRect/>
        </a:stretch>
      </xdr:blipFill>
      <xdr:spPr>
        <a:xfrm>
          <a:off x="10144125" y="2235200"/>
          <a:ext cx="888774" cy="818417"/>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EA63AC-3ABD-4F72-8B7C-E8EEC6A52FBC}" name="Table1" displayName="Table1" ref="B17:C61" totalsRowShown="0" headerRowBorderDxfId="19" tableBorderDxfId="18">
  <autoFilter ref="B17:C61" xr:uid="{CFEA63AC-3ABD-4F72-8B7C-E8EEC6A52FBC}"/>
  <sortState xmlns:xlrd2="http://schemas.microsoft.com/office/spreadsheetml/2017/richdata2" ref="B18:C61">
    <sortCondition ref="C17:C61"/>
  </sortState>
  <tableColumns count="2">
    <tableColumn id="1" xr3:uid="{1A6552C7-7941-4DD9-A92F-F200EF778A68}" name="HHS_ID" dataDxfId="17"/>
    <tableColumn id="2" xr3:uid="{EE2E02A4-021B-497F-9A05-57ECE60D8C18}" name="Short HHS Name" dataDxfId="16"/>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9FBBFA9-D507-4C9E-B151-C8C1AB152221}" name="Table8" displayName="Table8" ref="B18:I167" totalsRowShown="0" headerRowDxfId="13" dataDxfId="11" headerRowBorderDxfId="12" tableBorderDxfId="10">
  <autoFilter ref="B18:I167" xr:uid="{69FBBFA9-D507-4C9E-B151-C8C1AB152221}">
    <filterColumn colId="2">
      <filters>
        <filter val="Hospital"/>
      </filters>
    </filterColumn>
  </autoFilter>
  <sortState xmlns:xlrd2="http://schemas.microsoft.com/office/spreadsheetml/2017/richdata2" ref="B21:I166">
    <sortCondition ref="F18:F167"/>
  </sortState>
  <tableColumns count="8">
    <tableColumn id="1" xr3:uid="{B14C5E53-ADE1-4740-BF67-005CE894081B}" name="HHS ID" dataDxfId="9"/>
    <tableColumn id="2" xr3:uid="{232FC524-4D6E-4445-A08B-BBD81DC8E101}" name="HHS Name" dataDxfId="8"/>
    <tableColumn id="3" xr3:uid="{A48A0E6A-D48D-447B-9BE4-ADAAA3F2C729}" name="Org Type" dataDxfId="7"/>
    <tableColumn id="4" xr3:uid="{12363CE7-013A-4DAC-B748-C38B4BCA1658}" name="Org ID" dataDxfId="6"/>
    <tableColumn id="5" xr3:uid="{B15D6CBF-9340-4B57-8181-4F82DE7108D4}" name="Org Name" dataDxfId="5"/>
    <tableColumn id="6" xr3:uid="{58F0B568-7E84-48BD-B0CE-6C86CF2EBCBB}" name="EIN" dataDxfId="4"/>
    <tableColumn id="7" xr3:uid="{32AB346D-D435-4FC6-B47A-C5AB71F3E5F4}" name="EIN Source" dataDxfId="3"/>
    <tableColumn id="8" xr3:uid="{D041A676-94F9-4C0B-9231-F7728077CEAF}" name="Notes" dataDxfId="2"/>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C19DD316-1AB6-4B09-8861-D16FE47BA53E}" name="Table11" displayName="Table11" ref="B4:E21" totalsRowShown="0" headerRowDxfId="26" dataDxfId="24" headerRowBorderDxfId="25">
  <autoFilter ref="B4:E21" xr:uid="{C19DD316-1AB6-4B09-8861-D16FE47BA53E}"/>
  <sortState xmlns:xlrd2="http://schemas.microsoft.com/office/spreadsheetml/2017/richdata2" ref="B5:E21">
    <sortCondition ref="C4:C21"/>
  </sortState>
  <tableColumns count="4">
    <tableColumn id="1" xr3:uid="{6AFD01F1-1DED-436F-9E6A-D34E60764A16}" name="Tab No." dataDxfId="23"/>
    <tableColumn id="2" xr3:uid="{9ED858BF-BF0A-4A72-B76B-161BC11283C2}" name="Term" dataDxfId="22"/>
    <tableColumn id="6" xr3:uid="{EFD3B6D3-40CD-4D0B-B86A-40422E4ED767}" name="Complete Definition" dataDxfId="21"/>
    <tableColumn id="3" xr3:uid="{8181CFF3-B7DE-4C32-AC05-152863144D48}" name="Statute/Regulation (if applicable)" dataDxfId="20"/>
  </tableColumns>
  <tableStyleInfo name="Table Style 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apps.irs.gov/pub/epostcard/cor/043236175_202209_990T_2023101821740315.pdf" TargetMode="External"/><Relationship Id="rId1" Type="http://schemas.openxmlformats.org/officeDocument/2006/relationships/hyperlink" Target="https://apps.irs.gov/pub/epostcard/cor/222768204_202409_990_2026012023855368.pdf" TargetMode="External"/><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hyperlink" Target="https://www.chiamass.gov/wp-content/uploads/docs/g/chia-regs/957-9.pdf" TargetMode="External"/><Relationship Id="rId3" Type="http://schemas.openxmlformats.org/officeDocument/2006/relationships/hyperlink" Target="https://www.chiamass.gov/wp-content/uploads/docs/g/chia-regs/957-9.pdf" TargetMode="External"/><Relationship Id="rId7" Type="http://schemas.openxmlformats.org/officeDocument/2006/relationships/hyperlink" Target="https://www.chiamass.gov/wp-content/uploads/docs/g/chia-regs/957-9.pdf" TargetMode="External"/><Relationship Id="rId12" Type="http://schemas.openxmlformats.org/officeDocument/2006/relationships/table" Target="../tables/table3.xml"/><Relationship Id="rId2" Type="http://schemas.openxmlformats.org/officeDocument/2006/relationships/hyperlink" Target="https://www.chiamass.gov/wp-content/uploads/docs/g/chia-regs/957-9.pdf" TargetMode="External"/><Relationship Id="rId1" Type="http://schemas.openxmlformats.org/officeDocument/2006/relationships/hyperlink" Target="https://uscode.house.gov/view.xhtml?req=granuleid:USC-2000-title26-section856&amp;num=0&amp;edition=2000" TargetMode="External"/><Relationship Id="rId6" Type="http://schemas.openxmlformats.org/officeDocument/2006/relationships/hyperlink" Target="https://www.chiamass.gov/wp-content/uploads/docs/g/chia-regs/957-9.pdf" TargetMode="External"/><Relationship Id="rId11" Type="http://schemas.openxmlformats.org/officeDocument/2006/relationships/printerSettings" Target="../printerSettings/printerSettings4.bin"/><Relationship Id="rId5" Type="http://schemas.openxmlformats.org/officeDocument/2006/relationships/hyperlink" Target="https://www.chiamass.gov/wp-content/uploads/docs/g/chia-regs/957-9.pdf" TargetMode="External"/><Relationship Id="rId10" Type="http://schemas.openxmlformats.org/officeDocument/2006/relationships/hyperlink" Target="https://www.chiamass.gov/wp-content/uploads/docs/g/chia-regs/957-9.pdf" TargetMode="External"/><Relationship Id="rId4" Type="http://schemas.openxmlformats.org/officeDocument/2006/relationships/hyperlink" Target="https://www.chiamass.gov/wp-content/uploads/docs/g/chia-regs/957-9.pdf" TargetMode="External"/><Relationship Id="rId9" Type="http://schemas.openxmlformats.org/officeDocument/2006/relationships/hyperlink" Target="https://www.chiamass.gov/wp-content/uploads/docs/g/chia-regs/957-9.pdf" TargetMode="Externa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7.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0281F-30B2-4BA2-A1C5-228139550B5C}">
  <sheetPr codeName="Sheet1">
    <tabColor theme="1" tint="0.34998626667073579"/>
  </sheetPr>
  <dimension ref="A1:AW481"/>
  <sheetViews>
    <sheetView topLeftCell="A9" zoomScale="115" zoomScaleNormal="115" workbookViewId="0">
      <selection activeCell="D38" sqref="D38"/>
    </sheetView>
  </sheetViews>
  <sheetFormatPr defaultColWidth="12.54296875" defaultRowHeight="14.5" x14ac:dyDescent="0.35"/>
  <cols>
    <col min="1" max="1" width="4.1796875" style="7" customWidth="1"/>
    <col min="2" max="2" width="12.54296875" style="7"/>
    <col min="3" max="3" width="23" style="7" customWidth="1"/>
    <col min="4" max="4" width="12.54296875" style="7"/>
    <col min="5" max="5" width="12.54296875" style="7" customWidth="1"/>
    <col min="6" max="10" width="12.54296875" style="7"/>
    <col min="11" max="13" width="12.54296875" style="757"/>
    <col min="14" max="16384" width="12.54296875" style="7"/>
  </cols>
  <sheetData>
    <row r="1" spans="1:25" x14ac:dyDescent="0.35">
      <c r="B1" s="92"/>
      <c r="C1" s="92"/>
      <c r="D1" s="92"/>
      <c r="E1" s="92"/>
      <c r="F1" s="92"/>
      <c r="G1" s="92"/>
      <c r="H1" s="92"/>
      <c r="I1" s="92"/>
      <c r="J1" s="92"/>
      <c r="K1" s="767"/>
      <c r="L1" s="767"/>
    </row>
    <row r="2" spans="1:25" x14ac:dyDescent="0.35">
      <c r="A2" s="11"/>
      <c r="B2" s="768" t="s">
        <v>819</v>
      </c>
      <c r="C2" s="769"/>
      <c r="D2" s="769"/>
      <c r="E2" s="769"/>
      <c r="F2" s="769"/>
      <c r="G2" s="769"/>
      <c r="H2" s="769"/>
      <c r="I2" s="769"/>
      <c r="J2" s="769"/>
      <c r="K2" s="770"/>
      <c r="L2" s="771"/>
      <c r="M2" s="759"/>
    </row>
    <row r="3" spans="1:25" x14ac:dyDescent="0.35">
      <c r="A3" s="11"/>
      <c r="B3" s="772" t="s">
        <v>822</v>
      </c>
      <c r="C3" s="773"/>
      <c r="D3" s="773"/>
      <c r="F3" s="773"/>
      <c r="G3" s="773"/>
      <c r="H3" s="773"/>
      <c r="I3" s="773"/>
      <c r="J3" s="773"/>
      <c r="K3" s="774"/>
      <c r="L3" s="775"/>
      <c r="M3" s="759"/>
    </row>
    <row r="4" spans="1:25" x14ac:dyDescent="0.35">
      <c r="A4" s="11"/>
      <c r="B4" s="788" t="s">
        <v>821</v>
      </c>
      <c r="C4" s="766"/>
      <c r="D4" s="766"/>
      <c r="E4" s="766"/>
      <c r="F4" s="766"/>
      <c r="G4" s="766"/>
      <c r="H4" s="766"/>
      <c r="I4" s="766"/>
      <c r="J4" s="766"/>
      <c r="K4" s="776"/>
      <c r="L4" s="777"/>
      <c r="M4" s="759"/>
    </row>
    <row r="5" spans="1:25" x14ac:dyDescent="0.35">
      <c r="A5" s="11"/>
      <c r="B5" s="778" t="s">
        <v>823</v>
      </c>
      <c r="C5" s="779"/>
      <c r="D5" s="779"/>
      <c r="E5" s="779"/>
      <c r="F5" s="779"/>
      <c r="G5" s="779"/>
      <c r="H5" s="779"/>
      <c r="I5" s="779"/>
      <c r="J5" s="779"/>
      <c r="K5" s="780"/>
      <c r="L5" s="781"/>
      <c r="M5" s="759"/>
    </row>
    <row r="6" spans="1:25" ht="15" thickBot="1" x14ac:dyDescent="0.4">
      <c r="B6" s="8"/>
      <c r="C6" s="8"/>
      <c r="D6" s="8"/>
      <c r="E6" s="8"/>
      <c r="F6" s="8"/>
      <c r="G6" s="8"/>
      <c r="H6" s="8"/>
      <c r="I6" s="8"/>
      <c r="J6" s="8"/>
      <c r="K6" s="760"/>
      <c r="L6" s="760"/>
    </row>
    <row r="7" spans="1:25" ht="21.5" thickBot="1" x14ac:dyDescent="0.4">
      <c r="B7" s="81" t="s">
        <v>816</v>
      </c>
      <c r="C7" s="81"/>
      <c r="D7" s="763" t="s">
        <v>800</v>
      </c>
    </row>
    <row r="8" spans="1:25" x14ac:dyDescent="0.35">
      <c r="B8" s="82" t="s">
        <v>0</v>
      </c>
      <c r="C8" s="82"/>
      <c r="D8" s="81"/>
    </row>
    <row r="9" spans="1:25" s="83" customFormat="1" ht="27.75" customHeight="1" x14ac:dyDescent="0.35">
      <c r="A9" s="85"/>
      <c r="B9" s="88" t="s">
        <v>1</v>
      </c>
      <c r="C9" s="88" t="s">
        <v>2</v>
      </c>
      <c r="D9" s="88" t="s">
        <v>3</v>
      </c>
      <c r="E9" s="88" t="s">
        <v>4</v>
      </c>
      <c r="F9" s="88" t="s">
        <v>5</v>
      </c>
      <c r="G9" s="88" t="s">
        <v>6</v>
      </c>
      <c r="H9" s="88" t="s">
        <v>7</v>
      </c>
      <c r="I9" s="86"/>
      <c r="J9" s="86"/>
      <c r="K9" s="758"/>
      <c r="L9" s="758"/>
      <c r="M9" s="758"/>
      <c r="N9" s="84"/>
      <c r="O9" s="84"/>
      <c r="P9" s="84"/>
      <c r="Q9" s="84"/>
      <c r="R9" s="84"/>
      <c r="S9" s="84"/>
      <c r="T9" s="84"/>
      <c r="U9" s="84"/>
      <c r="V9" s="84"/>
      <c r="W9" s="84"/>
      <c r="X9" s="84"/>
    </row>
    <row r="10" spans="1:25" x14ac:dyDescent="0.35">
      <c r="A10" s="11"/>
      <c r="B10" s="89">
        <v>0</v>
      </c>
      <c r="C10" s="317" t="str">
        <f>IF('0a) Instructions &amp; HHS Info'!$F$3="","", '0a) Instructions &amp; HHS Info'!$F$3)</f>
        <v/>
      </c>
      <c r="D10" s="89" t="str">
        <f>IF('0a) Instructions &amp; HHS Info'!$F$4="","", '0a) Instructions &amp; HHS Info'!$F$4)</f>
        <v/>
      </c>
      <c r="E10" s="89" t="str">
        <f>IF('0a) Instructions &amp; HHS Info'!$F$5="","", '0a) Instructions &amp; HHS Info'!$F$5)</f>
        <v/>
      </c>
      <c r="F10" s="90" t="str">
        <f>IF('0a) Instructions &amp; HHS Info'!$F$6="","", '0a) Instructions &amp; HHS Info'!$F$6)</f>
        <v/>
      </c>
      <c r="G10" s="89" t="str">
        <f>IF('0a) Instructions &amp; HHS Info'!$F$7="","", '0a) Instructions &amp; HHS Info'!$F$7)</f>
        <v/>
      </c>
      <c r="H10" s="89" t="str">
        <f>IF('0a) Instructions &amp; HHS Info'!$F$8="","", '0a) Instructions &amp; HHS Info'!$F$8)</f>
        <v/>
      </c>
      <c r="I10" s="87"/>
      <c r="J10" s="87"/>
      <c r="N10" s="9"/>
      <c r="O10" s="9"/>
      <c r="P10" s="9"/>
      <c r="Q10" s="9"/>
      <c r="R10" s="9"/>
      <c r="S10" s="9"/>
      <c r="T10" s="9"/>
      <c r="U10" s="9"/>
      <c r="V10" s="9"/>
      <c r="W10" s="9"/>
      <c r="X10" s="9"/>
    </row>
    <row r="11" spans="1:25" x14ac:dyDescent="0.35">
      <c r="A11" s="11"/>
      <c r="B11" s="12"/>
      <c r="C11" s="12"/>
      <c r="D11" s="12"/>
      <c r="E11" s="12"/>
      <c r="F11" s="12"/>
      <c r="G11" s="12"/>
      <c r="H11" s="12"/>
      <c r="I11" s="12"/>
      <c r="J11" s="97"/>
      <c r="K11" s="759"/>
      <c r="N11" s="9"/>
      <c r="O11" s="9"/>
      <c r="P11" s="9"/>
      <c r="Q11" s="9"/>
      <c r="R11" s="9"/>
      <c r="S11" s="9"/>
      <c r="T11" s="9"/>
      <c r="U11" s="9"/>
      <c r="V11" s="9"/>
      <c r="W11" s="9"/>
      <c r="X11" s="9"/>
      <c r="Y11" s="9"/>
    </row>
    <row r="12" spans="1:25" ht="15" thickBot="1" x14ac:dyDescent="0.4">
      <c r="A12" s="11"/>
      <c r="B12" s="12"/>
      <c r="C12" s="12"/>
      <c r="D12" s="12"/>
      <c r="E12" s="12"/>
      <c r="F12" s="1"/>
      <c r="G12" s="12"/>
      <c r="H12" s="12"/>
      <c r="I12" s="12"/>
      <c r="J12" s="97"/>
      <c r="K12" s="759"/>
      <c r="N12" s="9"/>
      <c r="O12" s="9"/>
      <c r="P12" s="9"/>
      <c r="Q12" s="9"/>
      <c r="R12" s="9"/>
      <c r="S12" s="9"/>
      <c r="T12" s="9"/>
      <c r="U12" s="9"/>
      <c r="V12" s="9"/>
      <c r="W12" s="9"/>
      <c r="X12" s="9"/>
      <c r="Y12" s="9"/>
    </row>
    <row r="13" spans="1:25" hidden="1" x14ac:dyDescent="0.35">
      <c r="A13" s="11"/>
      <c r="B13" s="12"/>
      <c r="C13" s="12"/>
      <c r="D13" s="12"/>
      <c r="E13" s="12"/>
      <c r="F13" s="1"/>
      <c r="G13" s="12"/>
      <c r="H13" s="12"/>
      <c r="I13" s="12"/>
      <c r="J13" s="97"/>
      <c r="K13" s="759"/>
      <c r="N13" s="9"/>
      <c r="O13" s="9"/>
      <c r="P13" s="9"/>
      <c r="Q13" s="9"/>
      <c r="R13" s="9"/>
      <c r="S13" s="9"/>
      <c r="T13" s="9"/>
      <c r="U13" s="9"/>
      <c r="V13" s="9"/>
      <c r="W13" s="9"/>
      <c r="X13" s="9"/>
      <c r="Y13" s="9"/>
    </row>
    <row r="14" spans="1:25" hidden="1" x14ac:dyDescent="0.35">
      <c r="A14" s="11"/>
      <c r="B14" s="12"/>
      <c r="C14" s="12"/>
      <c r="D14" s="12"/>
      <c r="E14" s="12"/>
      <c r="F14" s="1"/>
      <c r="G14" s="12"/>
      <c r="H14" s="12"/>
      <c r="I14" s="12"/>
      <c r="J14" s="97"/>
      <c r="K14" s="759"/>
      <c r="N14" s="9"/>
      <c r="O14" s="9"/>
      <c r="P14" s="9"/>
      <c r="Q14" s="9"/>
      <c r="R14" s="9"/>
      <c r="S14" s="9"/>
      <c r="T14" s="9"/>
      <c r="U14" s="9"/>
      <c r="V14" s="9"/>
      <c r="W14" s="9"/>
      <c r="X14" s="9"/>
      <c r="Y14" s="9"/>
    </row>
    <row r="15" spans="1:25" hidden="1" x14ac:dyDescent="0.35">
      <c r="A15" s="11"/>
      <c r="B15" s="12"/>
      <c r="C15" s="12"/>
      <c r="D15" s="12"/>
      <c r="E15" s="12"/>
      <c r="F15" s="1"/>
      <c r="G15" s="12"/>
      <c r="H15" s="12"/>
      <c r="I15" s="12"/>
      <c r="J15" s="97"/>
      <c r="K15" s="759"/>
      <c r="N15" s="9"/>
      <c r="O15" s="9"/>
      <c r="P15" s="9"/>
      <c r="Q15" s="9"/>
      <c r="R15" s="9"/>
      <c r="S15" s="9"/>
      <c r="T15" s="9"/>
      <c r="U15" s="9"/>
      <c r="V15" s="9"/>
      <c r="W15" s="9"/>
      <c r="X15" s="9"/>
      <c r="Y15" s="9"/>
    </row>
    <row r="16" spans="1:25" ht="15" hidden="1" thickBot="1" x14ac:dyDescent="0.4">
      <c r="A16" s="11"/>
      <c r="B16" s="12"/>
      <c r="C16" s="12"/>
      <c r="D16" s="12"/>
      <c r="E16" s="12"/>
      <c r="F16" s="1"/>
      <c r="G16" s="12"/>
      <c r="H16" s="12"/>
      <c r="I16" s="12"/>
      <c r="J16" s="97"/>
      <c r="K16" s="759"/>
      <c r="N16" s="9"/>
      <c r="O16" s="9"/>
      <c r="P16" s="9"/>
      <c r="Q16" s="9"/>
      <c r="R16" s="9"/>
      <c r="S16" s="9"/>
      <c r="T16" s="9"/>
      <c r="U16" s="9"/>
      <c r="V16" s="9"/>
      <c r="W16" s="9"/>
      <c r="X16" s="9"/>
      <c r="Y16" s="9"/>
    </row>
    <row r="17" spans="1:26" ht="21.5" thickBot="1" x14ac:dyDescent="0.4">
      <c r="B17" s="81" t="s">
        <v>798</v>
      </c>
      <c r="C17" s="81"/>
      <c r="D17" s="9"/>
      <c r="E17" s="9"/>
      <c r="F17" s="763" t="s">
        <v>800</v>
      </c>
      <c r="G17" s="9"/>
      <c r="H17" s="9"/>
      <c r="I17" s="9"/>
      <c r="J17" s="9"/>
      <c r="N17" s="9"/>
      <c r="O17" s="9"/>
      <c r="P17" s="9"/>
      <c r="Q17" s="9"/>
      <c r="R17" s="9"/>
      <c r="S17" s="9"/>
      <c r="T17" s="9"/>
      <c r="U17" s="9"/>
      <c r="V17" s="9"/>
      <c r="W17" s="9"/>
      <c r="X17" s="9"/>
      <c r="Y17" s="9"/>
    </row>
    <row r="18" spans="1:26" x14ac:dyDescent="0.35">
      <c r="B18" s="82" t="s">
        <v>799</v>
      </c>
      <c r="C18" s="82"/>
      <c r="D18" s="9"/>
      <c r="E18" s="9"/>
      <c r="F18" s="9"/>
      <c r="G18" s="9"/>
      <c r="H18" s="756"/>
      <c r="I18" s="9"/>
      <c r="J18" s="9"/>
      <c r="N18" s="9"/>
      <c r="O18" s="9"/>
      <c r="P18" s="9"/>
      <c r="Q18" s="9"/>
      <c r="R18" s="9"/>
      <c r="S18" s="9"/>
      <c r="T18" s="9"/>
      <c r="U18" s="9"/>
      <c r="V18" s="9"/>
      <c r="W18" s="9"/>
      <c r="X18" s="9"/>
      <c r="Y18" s="9"/>
    </row>
    <row r="19" spans="1:26" ht="28.5" customHeight="1" x14ac:dyDescent="0.35">
      <c r="A19" s="11"/>
      <c r="B19" s="88" t="s">
        <v>1</v>
      </c>
      <c r="C19" s="88" t="s">
        <v>3</v>
      </c>
      <c r="D19" s="88" t="s">
        <v>9</v>
      </c>
      <c r="E19" s="88" t="s">
        <v>10</v>
      </c>
      <c r="F19" s="88" t="s">
        <v>12</v>
      </c>
      <c r="G19" s="755" t="s">
        <v>797</v>
      </c>
      <c r="I19" s="109"/>
      <c r="J19" s="109"/>
      <c r="K19" s="170"/>
      <c r="L19" s="170"/>
      <c r="M19" s="170"/>
      <c r="N19" s="109"/>
      <c r="O19" s="109"/>
      <c r="P19" s="109"/>
      <c r="Q19" s="109"/>
      <c r="R19" s="109"/>
      <c r="S19" s="109"/>
      <c r="T19" s="109"/>
      <c r="U19" s="109"/>
      <c r="V19" s="9"/>
      <c r="W19" s="9"/>
      <c r="X19" s="9"/>
      <c r="Y19" s="9"/>
    </row>
    <row r="20" spans="1:26" x14ac:dyDescent="0.35">
      <c r="A20" s="11"/>
      <c r="B20" s="89" t="str">
        <f>IF($D20="", "", 1)</f>
        <v/>
      </c>
      <c r="C20" s="89" t="str">
        <f>IF('0a) Instructions &amp; HHS Info'!$F$4="","", IF($D20="","",'0a) Instructions &amp; HHS Info'!$F$4))</f>
        <v/>
      </c>
      <c r="D20" s="317" t="str" cm="1">
        <f t="array" ref="D20">_xlfn._xlws.FILTER('1) Identify Affiliated Entities'!D10:D31&amp;"", ('1) Identify Affiliated Entities'!D10:D31 &lt;&gt; "")*('1) Identify Affiliated Entities'!D10:D31 &lt;&gt; "(No HHS selected.)"), "")</f>
        <v/>
      </c>
      <c r="E20" s="754" t="str">
        <f>_xlfn.LET(
_xlpm.orgRow,MATCH(D20,_ref_data!$F$19:$F$167,0),
_xlpm.orgID,INDEX(_ref_data!$E$19:$E$167,_xlpm.orgRow),
IF(D20="","",_xlpm.orgID))</f>
        <v/>
      </c>
      <c r="F20" s="754" t="str">
        <f>_xlfn.LET(
_xlpm.orgRow,MATCH(D20,_ref_data!$F$19:$F$167,0),
_xlpm.EIN,SUBSTITUTE(INDEX(_ref_data!$G$19:$G$167,_xlpm.orgRow), "-", ""),
IF(D20="","",_xlpm.EIN))</f>
        <v/>
      </c>
      <c r="G20" s="754" t="str">
        <f>_xlfn.LET(
_xlpm.orgRow,MATCH($D20,'1) Identify Affiliated Entities'!$D$10:$D$31,0),
_xlpm.y,INDEX('1) Identify Affiliated Entities'!$E$10:$E$31,_xlpm.orgRow),
IF($D20="","",_xlpm.y*1))</f>
        <v/>
      </c>
      <c r="H20" s="109"/>
      <c r="I20" s="109"/>
      <c r="J20" s="109"/>
      <c r="K20" s="170"/>
      <c r="L20" s="170"/>
      <c r="M20" s="170"/>
      <c r="N20" s="109"/>
      <c r="O20" s="109"/>
      <c r="P20" s="109"/>
      <c r="Q20" s="109"/>
      <c r="R20" s="109"/>
      <c r="S20" s="109"/>
      <c r="T20" s="109"/>
      <c r="U20" s="109"/>
      <c r="V20" s="9"/>
      <c r="W20" s="9"/>
      <c r="X20" s="9"/>
      <c r="Y20" s="9"/>
      <c r="Z20" s="9"/>
    </row>
    <row r="21" spans="1:26" x14ac:dyDescent="0.35">
      <c r="A21" s="11"/>
      <c r="B21" s="89" t="str">
        <f t="shared" ref="B21:B40" si="0">IF($D21="", "", 1)</f>
        <v/>
      </c>
      <c r="C21" s="89" t="str">
        <f>IF('0a) Instructions &amp; HHS Info'!$F$4="","", IF($D21="","",'0a) Instructions &amp; HHS Info'!$F$4))</f>
        <v/>
      </c>
      <c r="D21" s="317"/>
      <c r="E21" s="754" t="str">
        <f>_xlfn.LET(
_xlpm.orgRow,MATCH(D21,_ref_data!$F$19:$F$167,0),
_xlpm.orgID,INDEX(_ref_data!$E$19:$E$167,_xlpm.orgRow),
IF(D21="","",_xlpm.orgID))</f>
        <v/>
      </c>
      <c r="F21" s="754" t="str">
        <f>_xlfn.LET(
_xlpm.orgRow,MATCH(D21,_ref_data!$F$19:$F$167,0),
_xlpm.EIN,SUBSTITUTE(INDEX(_ref_data!$G$19:$G$167,_xlpm.orgRow), "-", ""),
IF(D21="","",_xlpm.EIN))</f>
        <v/>
      </c>
      <c r="G21" s="754" t="str">
        <f>_xlfn.LET(
_xlpm.orgRow,MATCH($D21,'1) Identify Affiliated Entities'!$D$10:$D$31,0),
_xlpm.y,INDEX('1) Identify Affiliated Entities'!$E$10:$E$31,_xlpm.orgRow),
IF($D21="","",_xlpm.y*1))</f>
        <v/>
      </c>
      <c r="H21" s="109"/>
      <c r="I21" s="109"/>
      <c r="J21" s="109"/>
      <c r="K21" s="170"/>
      <c r="L21" s="170"/>
      <c r="M21" s="170"/>
      <c r="N21" s="109"/>
      <c r="O21" s="109"/>
      <c r="P21" s="109"/>
      <c r="Q21" s="109"/>
      <c r="R21" s="109"/>
      <c r="S21" s="109"/>
      <c r="T21" s="109"/>
      <c r="U21" s="109"/>
      <c r="V21" s="9"/>
      <c r="W21" s="9"/>
      <c r="X21" s="9"/>
      <c r="Y21" s="9"/>
      <c r="Z21" s="9"/>
    </row>
    <row r="22" spans="1:26" x14ac:dyDescent="0.35">
      <c r="A22" s="11"/>
      <c r="B22" s="89" t="str">
        <f t="shared" si="0"/>
        <v/>
      </c>
      <c r="C22" s="89" t="str">
        <f>IF('0a) Instructions &amp; HHS Info'!$F$4="","", IF($D22="","",'0a) Instructions &amp; HHS Info'!$F$4))</f>
        <v/>
      </c>
      <c r="D22" s="317"/>
      <c r="E22" s="754" t="str">
        <f>_xlfn.LET(
_xlpm.orgRow,MATCH(D22,_ref_data!$F$19:$F$167,0),
_xlpm.orgID,INDEX(_ref_data!$E$19:$E$167,_xlpm.orgRow),
IF(D22="","",_xlpm.orgID))</f>
        <v/>
      </c>
      <c r="F22" s="754" t="str">
        <f>_xlfn.LET(
_xlpm.orgRow,MATCH(D22,_ref_data!$F$19:$F$167,0),
_xlpm.EIN,SUBSTITUTE(INDEX(_ref_data!$G$19:$G$167,_xlpm.orgRow), "-", ""),
IF(D22="","",_xlpm.EIN))</f>
        <v/>
      </c>
      <c r="G22" s="754" t="str">
        <f>_xlfn.LET(
_xlpm.orgRow,MATCH($D22,'1) Identify Affiliated Entities'!$D$10:$D$31,0),
_xlpm.y,INDEX('1) Identify Affiliated Entities'!$E$10:$E$31,_xlpm.orgRow),
IF($D22="","",_xlpm.y*1))</f>
        <v/>
      </c>
      <c r="H22" s="109"/>
      <c r="I22" s="109"/>
      <c r="J22" s="109"/>
      <c r="K22" s="170"/>
      <c r="L22" s="170"/>
      <c r="M22" s="170"/>
      <c r="N22" s="109"/>
      <c r="O22" s="109"/>
      <c r="P22" s="109"/>
      <c r="Q22" s="109"/>
      <c r="R22" s="109"/>
      <c r="S22" s="109"/>
      <c r="T22" s="109"/>
      <c r="U22" s="109"/>
      <c r="V22" s="9"/>
      <c r="W22" s="9"/>
      <c r="X22" s="9"/>
      <c r="Y22" s="9"/>
      <c r="Z22" s="9"/>
    </row>
    <row r="23" spans="1:26" x14ac:dyDescent="0.35">
      <c r="A23" s="11"/>
      <c r="B23" s="89" t="str">
        <f t="shared" si="0"/>
        <v/>
      </c>
      <c r="C23" s="89" t="str">
        <f>IF('0a) Instructions &amp; HHS Info'!$F$4="","", IF($D23="","",'0a) Instructions &amp; HHS Info'!$F$4))</f>
        <v/>
      </c>
      <c r="D23" s="317"/>
      <c r="E23" s="754" t="str">
        <f>_xlfn.LET(
_xlpm.orgRow,MATCH(D23,_ref_data!$F$19:$F$167,0),
_xlpm.orgID,INDEX(_ref_data!$E$19:$E$167,_xlpm.orgRow),
IF(D23="","",_xlpm.orgID))</f>
        <v/>
      </c>
      <c r="F23" s="754" t="str">
        <f>_xlfn.LET(
_xlpm.orgRow,MATCH(D23,_ref_data!$F$19:$F$167,0),
_xlpm.EIN,SUBSTITUTE(INDEX(_ref_data!$G$19:$G$167,_xlpm.orgRow), "-", ""),
IF(D23="","",_xlpm.EIN))</f>
        <v/>
      </c>
      <c r="G23" s="754" t="str">
        <f>_xlfn.LET(
_xlpm.orgRow,MATCH($D23,'1) Identify Affiliated Entities'!$D$10:$D$31,0),
_xlpm.y,INDEX('1) Identify Affiliated Entities'!$E$10:$E$31,_xlpm.orgRow),
IF($D23="","",_xlpm.y*1))</f>
        <v/>
      </c>
      <c r="H23" s="109"/>
      <c r="I23" s="109"/>
      <c r="J23" s="109"/>
      <c r="K23" s="170"/>
      <c r="L23" s="170"/>
      <c r="M23" s="170"/>
      <c r="N23" s="109"/>
      <c r="O23" s="109"/>
      <c r="P23" s="109"/>
      <c r="Q23" s="109"/>
      <c r="R23" s="109"/>
      <c r="S23" s="109"/>
      <c r="T23" s="109"/>
      <c r="U23" s="109"/>
      <c r="V23" s="9"/>
      <c r="W23" s="9"/>
      <c r="X23" s="9"/>
      <c r="Y23" s="9"/>
      <c r="Z23" s="9"/>
    </row>
    <row r="24" spans="1:26" x14ac:dyDescent="0.35">
      <c r="A24" s="11"/>
      <c r="B24" s="89" t="str">
        <f t="shared" si="0"/>
        <v/>
      </c>
      <c r="C24" s="89" t="str">
        <f>IF('0a) Instructions &amp; HHS Info'!$F$4="","", IF($D24="","",'0a) Instructions &amp; HHS Info'!$F$4))</f>
        <v/>
      </c>
      <c r="D24" s="317"/>
      <c r="E24" s="754" t="str">
        <f>_xlfn.LET(
_xlpm.orgRow,MATCH(D24,_ref_data!$F$19:$F$167,0),
_xlpm.orgID,INDEX(_ref_data!$E$19:$E$167,_xlpm.orgRow),
IF(D24="","",_xlpm.orgID))</f>
        <v/>
      </c>
      <c r="F24" s="754" t="str">
        <f>_xlfn.LET(
_xlpm.orgRow,MATCH(D24,_ref_data!$F$19:$F$167,0),
_xlpm.EIN,SUBSTITUTE(INDEX(_ref_data!$G$19:$G$167,_xlpm.orgRow), "-", ""),
IF(D24="","",_xlpm.EIN))</f>
        <v/>
      </c>
      <c r="G24" s="754" t="str">
        <f>_xlfn.LET(
_xlpm.orgRow,MATCH($D24,'1) Identify Affiliated Entities'!$D$10:$D$31,0),
_xlpm.y,INDEX('1) Identify Affiliated Entities'!$E$10:$E$31,_xlpm.orgRow),
IF($D24="","",_xlpm.y*1))</f>
        <v/>
      </c>
      <c r="H24" s="109"/>
      <c r="I24" s="109"/>
      <c r="J24" s="109"/>
      <c r="K24" s="170"/>
      <c r="L24" s="170"/>
      <c r="M24" s="170"/>
      <c r="N24" s="109"/>
      <c r="O24" s="109"/>
      <c r="P24" s="109"/>
      <c r="Q24" s="109"/>
      <c r="R24" s="109"/>
      <c r="S24" s="109"/>
      <c r="T24" s="109"/>
      <c r="U24" s="109"/>
      <c r="V24" s="9"/>
      <c r="W24" s="9"/>
      <c r="X24" s="9"/>
      <c r="Y24" s="9"/>
      <c r="Z24" s="9"/>
    </row>
    <row r="25" spans="1:26" x14ac:dyDescent="0.35">
      <c r="A25" s="11"/>
      <c r="B25" s="89" t="str">
        <f t="shared" si="0"/>
        <v/>
      </c>
      <c r="C25" s="89" t="str">
        <f>IF('0a) Instructions &amp; HHS Info'!$F$4="","", IF($D25="","",'0a) Instructions &amp; HHS Info'!$F$4))</f>
        <v/>
      </c>
      <c r="D25" s="317"/>
      <c r="E25" s="754" t="str">
        <f>_xlfn.LET(
_xlpm.orgRow,MATCH(D25,_ref_data!$F$19:$F$167,0),
_xlpm.orgID,INDEX(_ref_data!$E$19:$E$167,_xlpm.orgRow),
IF(D25="","",_xlpm.orgID))</f>
        <v/>
      </c>
      <c r="F25" s="754" t="str">
        <f>_xlfn.LET(
_xlpm.orgRow,MATCH(D25,_ref_data!$F$19:$F$167,0),
_xlpm.EIN,SUBSTITUTE(INDEX(_ref_data!$G$19:$G$167,_xlpm.orgRow), "-", ""),
IF(D25="","",_xlpm.EIN))</f>
        <v/>
      </c>
      <c r="G25" s="754" t="str">
        <f>_xlfn.LET(
_xlpm.orgRow,MATCH($D25,'1) Identify Affiliated Entities'!$D$10:$D$31,0),
_xlpm.y,INDEX('1) Identify Affiliated Entities'!$E$10:$E$31,_xlpm.orgRow),
IF($D25="","",_xlpm.y*1))</f>
        <v/>
      </c>
      <c r="H25" s="109"/>
      <c r="I25" s="109"/>
      <c r="J25" s="109"/>
      <c r="K25" s="170"/>
      <c r="L25" s="170"/>
      <c r="M25" s="170"/>
      <c r="N25" s="109"/>
      <c r="O25" s="109"/>
      <c r="P25" s="109"/>
      <c r="Q25" s="109"/>
      <c r="R25" s="109"/>
      <c r="S25" s="109"/>
      <c r="T25" s="109"/>
      <c r="U25" s="109"/>
      <c r="V25" s="9"/>
      <c r="W25" s="9"/>
      <c r="X25" s="9"/>
      <c r="Y25" s="9"/>
      <c r="Z25" s="9"/>
    </row>
    <row r="26" spans="1:26" x14ac:dyDescent="0.35">
      <c r="A26" s="11"/>
      <c r="B26" s="89" t="str">
        <f t="shared" si="0"/>
        <v/>
      </c>
      <c r="C26" s="89" t="str">
        <f>IF('0a) Instructions &amp; HHS Info'!$F$4="","", IF($D26="","",'0a) Instructions &amp; HHS Info'!$F$4))</f>
        <v/>
      </c>
      <c r="D26" s="317"/>
      <c r="E26" s="754" t="str">
        <f>_xlfn.LET(
_xlpm.orgRow,MATCH(D26,_ref_data!$F$19:$F$167,0),
_xlpm.orgID,INDEX(_ref_data!$E$19:$E$167,_xlpm.orgRow),
IF(D26="","",_xlpm.orgID))</f>
        <v/>
      </c>
      <c r="F26" s="754" t="str">
        <f>_xlfn.LET(
_xlpm.orgRow,MATCH(D26,_ref_data!$F$19:$F$167,0),
_xlpm.EIN,SUBSTITUTE(INDEX(_ref_data!$G$19:$G$167,_xlpm.orgRow), "-", ""),
IF(D26="","",_xlpm.EIN))</f>
        <v/>
      </c>
      <c r="G26" s="754" t="str">
        <f>_xlfn.LET(
_xlpm.orgRow,MATCH($D26,'1) Identify Affiliated Entities'!$D$10:$D$31,0),
_xlpm.y,INDEX('1) Identify Affiliated Entities'!$E$10:$E$31,_xlpm.orgRow),
IF($D26="","",_xlpm.y*1))</f>
        <v/>
      </c>
      <c r="H26" s="109"/>
      <c r="I26" s="109"/>
      <c r="J26" s="109"/>
      <c r="K26" s="170"/>
      <c r="L26" s="170"/>
      <c r="M26" s="170"/>
      <c r="N26" s="109"/>
      <c r="O26" s="109"/>
      <c r="P26" s="109"/>
      <c r="Q26" s="109"/>
      <c r="R26" s="109"/>
      <c r="S26" s="109"/>
      <c r="T26" s="109"/>
      <c r="U26" s="109"/>
      <c r="V26" s="9"/>
      <c r="W26" s="9"/>
      <c r="X26" s="9"/>
      <c r="Y26" s="9"/>
      <c r="Z26" s="9"/>
    </row>
    <row r="27" spans="1:26" x14ac:dyDescent="0.35">
      <c r="A27" s="11"/>
      <c r="B27" s="89" t="str">
        <f t="shared" si="0"/>
        <v/>
      </c>
      <c r="C27" s="89" t="str">
        <f>IF('0a) Instructions &amp; HHS Info'!$F$4="","", IF($D27="","",'0a) Instructions &amp; HHS Info'!$F$4))</f>
        <v/>
      </c>
      <c r="D27" s="317"/>
      <c r="E27" s="754" t="str">
        <f>_xlfn.LET(
_xlpm.orgRow,MATCH(D27,_ref_data!$F$19:$F$167,0),
_xlpm.orgID,INDEX(_ref_data!$E$19:$E$167,_xlpm.orgRow),
IF(D27="","",_xlpm.orgID))</f>
        <v/>
      </c>
      <c r="F27" s="754" t="str">
        <f>_xlfn.LET(
_xlpm.orgRow,MATCH(D27,_ref_data!$F$19:$F$167,0),
_xlpm.EIN,SUBSTITUTE(INDEX(_ref_data!$G$19:$G$167,_xlpm.orgRow), "-", ""),
IF(D27="","",_xlpm.EIN))</f>
        <v/>
      </c>
      <c r="G27" s="754" t="str">
        <f>_xlfn.LET(
_xlpm.orgRow,MATCH($D27,'1) Identify Affiliated Entities'!$D$10:$D$31,0),
_xlpm.y,INDEX('1) Identify Affiliated Entities'!$E$10:$E$31,_xlpm.orgRow),
IF($D27="","",_xlpm.y*1))</f>
        <v/>
      </c>
      <c r="H27" s="109"/>
      <c r="I27" s="109"/>
      <c r="J27" s="109"/>
      <c r="K27" s="170"/>
      <c r="L27" s="170"/>
      <c r="M27" s="170"/>
      <c r="N27" s="109"/>
      <c r="O27" s="109"/>
      <c r="P27" s="109"/>
      <c r="Q27" s="109"/>
      <c r="R27" s="109"/>
      <c r="S27" s="109"/>
      <c r="T27" s="109"/>
      <c r="U27" s="109"/>
      <c r="V27" s="9"/>
      <c r="W27" s="9"/>
      <c r="X27" s="9"/>
      <c r="Y27" s="9"/>
      <c r="Z27" s="9"/>
    </row>
    <row r="28" spans="1:26" x14ac:dyDescent="0.35">
      <c r="A28" s="11"/>
      <c r="B28" s="89" t="str">
        <f t="shared" si="0"/>
        <v/>
      </c>
      <c r="C28" s="89" t="str">
        <f>IF('0a) Instructions &amp; HHS Info'!$F$4="","", IF($D28="","",'0a) Instructions &amp; HHS Info'!$F$4))</f>
        <v/>
      </c>
      <c r="D28" s="317"/>
      <c r="E28" s="754" t="str">
        <f>_xlfn.LET(
_xlpm.orgRow,MATCH(D28,_ref_data!$F$19:$F$167,0),
_xlpm.orgID,INDEX(_ref_data!$E$19:$E$167,_xlpm.orgRow),
IF(D28="","",_xlpm.orgID))</f>
        <v/>
      </c>
      <c r="F28" s="754" t="str">
        <f>_xlfn.LET(
_xlpm.orgRow,MATCH(D28,_ref_data!$F$19:$F$167,0),
_xlpm.EIN,SUBSTITUTE(INDEX(_ref_data!$G$19:$G$167,_xlpm.orgRow), "-", ""),
IF(D28="","",_xlpm.EIN))</f>
        <v/>
      </c>
      <c r="G28" s="754" t="str">
        <f>_xlfn.LET(
_xlpm.orgRow,MATCH($D28,'1) Identify Affiliated Entities'!$D$10:$D$31,0),
_xlpm.y,INDEX('1) Identify Affiliated Entities'!$E$10:$E$31,_xlpm.orgRow),
IF($D28="","",_xlpm.y*1))</f>
        <v/>
      </c>
      <c r="H28" s="109"/>
      <c r="I28" s="109"/>
      <c r="J28" s="109"/>
      <c r="K28" s="170"/>
      <c r="L28" s="170"/>
      <c r="M28" s="170"/>
      <c r="N28" s="109"/>
      <c r="O28" s="109"/>
      <c r="P28" s="109"/>
      <c r="Q28" s="109"/>
      <c r="R28" s="109"/>
      <c r="S28" s="109"/>
      <c r="T28" s="109"/>
      <c r="U28" s="109"/>
      <c r="V28" s="9"/>
      <c r="W28" s="9"/>
      <c r="X28" s="9"/>
      <c r="Y28" s="9"/>
      <c r="Z28" s="9"/>
    </row>
    <row r="29" spans="1:26" x14ac:dyDescent="0.35">
      <c r="A29" s="11"/>
      <c r="B29" s="89" t="str">
        <f t="shared" si="0"/>
        <v/>
      </c>
      <c r="C29" s="89" t="str">
        <f>IF('0a) Instructions &amp; HHS Info'!$F$4="","", IF($D29="","",'0a) Instructions &amp; HHS Info'!$F$4))</f>
        <v/>
      </c>
      <c r="D29" s="317"/>
      <c r="E29" s="754" t="str">
        <f>_xlfn.LET(
_xlpm.orgRow,MATCH(D29,_ref_data!$F$19:$F$167,0),
_xlpm.orgID,INDEX(_ref_data!$E$19:$E$167,_xlpm.orgRow),
IF(D29="","",_xlpm.orgID))</f>
        <v/>
      </c>
      <c r="F29" s="754" t="str">
        <f>_xlfn.LET(
_xlpm.orgRow,MATCH(D29,_ref_data!$F$19:$F$167,0),
_xlpm.EIN,SUBSTITUTE(INDEX(_ref_data!$G$19:$G$167,_xlpm.orgRow), "-", ""),
IF(D29="","",_xlpm.EIN))</f>
        <v/>
      </c>
      <c r="G29" s="754" t="str">
        <f>_xlfn.LET(
_xlpm.orgRow,MATCH($D29,'1) Identify Affiliated Entities'!$D$10:$D$31,0),
_xlpm.y,INDEX('1) Identify Affiliated Entities'!$E$10:$E$31,_xlpm.orgRow),
IF($D29="","",_xlpm.y*1))</f>
        <v/>
      </c>
      <c r="H29" s="109"/>
      <c r="I29" s="109"/>
      <c r="J29" s="109"/>
      <c r="K29" s="170"/>
      <c r="L29" s="170"/>
      <c r="M29" s="170"/>
      <c r="N29" s="109"/>
      <c r="O29" s="109"/>
      <c r="P29" s="109"/>
      <c r="Q29" s="109"/>
      <c r="R29" s="109"/>
      <c r="S29" s="109"/>
      <c r="T29" s="109"/>
      <c r="U29" s="109"/>
    </row>
    <row r="30" spans="1:26" x14ac:dyDescent="0.35">
      <c r="A30" s="11"/>
      <c r="B30" s="89" t="str">
        <f t="shared" si="0"/>
        <v/>
      </c>
      <c r="C30" s="89" t="str">
        <f>IF('0a) Instructions &amp; HHS Info'!$F$4="","", IF($D30="","",'0a) Instructions &amp; HHS Info'!$F$4))</f>
        <v/>
      </c>
      <c r="D30" s="317"/>
      <c r="E30" s="754" t="str">
        <f>_xlfn.LET(
_xlpm.orgRow,MATCH(D30,_ref_data!$F$19:$F$167,0),
_xlpm.orgID,INDEX(_ref_data!$E$19:$E$167,_xlpm.orgRow),
IF(D30="","",_xlpm.orgID))</f>
        <v/>
      </c>
      <c r="F30" s="754" t="str">
        <f>_xlfn.LET(
_xlpm.orgRow,MATCH(D30,_ref_data!$F$19:$F$167,0),
_xlpm.EIN,SUBSTITUTE(INDEX(_ref_data!$G$19:$G$167,_xlpm.orgRow), "-", ""),
IF(D30="","",_xlpm.EIN))</f>
        <v/>
      </c>
      <c r="G30" s="754" t="str">
        <f>_xlfn.LET(
_xlpm.orgRow,MATCH($D30,'1) Identify Affiliated Entities'!$D$10:$D$31,0),
_xlpm.y,INDEX('1) Identify Affiliated Entities'!$E$10:$E$31,_xlpm.orgRow),
IF($D30="","",_xlpm.y*1))</f>
        <v/>
      </c>
      <c r="H30" s="109"/>
      <c r="I30" s="109"/>
      <c r="J30" s="109"/>
      <c r="K30" s="170"/>
      <c r="L30" s="170"/>
      <c r="M30" s="170"/>
      <c r="N30" s="109"/>
      <c r="O30" s="109"/>
      <c r="P30" s="109"/>
      <c r="Q30" s="109"/>
      <c r="R30" s="109"/>
      <c r="S30" s="109"/>
      <c r="T30" s="109"/>
      <c r="U30" s="109"/>
    </row>
    <row r="31" spans="1:26" x14ac:dyDescent="0.35">
      <c r="A31" s="11"/>
      <c r="B31" s="89" t="str">
        <f t="shared" si="0"/>
        <v/>
      </c>
      <c r="C31" s="89" t="str">
        <f>IF('0a) Instructions &amp; HHS Info'!$F$4="","", IF($D31="","",'0a) Instructions &amp; HHS Info'!$F$4))</f>
        <v/>
      </c>
      <c r="D31" s="317"/>
      <c r="E31" s="754" t="str">
        <f>_xlfn.LET(
_xlpm.orgRow,MATCH(D31,_ref_data!$F$19:$F$167,0),
_xlpm.orgID,INDEX(_ref_data!$E$19:$E$167,_xlpm.orgRow),
IF(D31="","",_xlpm.orgID))</f>
        <v/>
      </c>
      <c r="F31" s="754" t="str">
        <f>_xlfn.LET(
_xlpm.orgRow,MATCH(D31,_ref_data!$F$19:$F$167,0),
_xlpm.EIN,SUBSTITUTE(INDEX(_ref_data!$G$19:$G$167,_xlpm.orgRow), "-", ""),
IF(D31="","",_xlpm.EIN))</f>
        <v/>
      </c>
      <c r="G31" s="754" t="str">
        <f>_xlfn.LET(
_xlpm.orgRow,MATCH($D31,'1) Identify Affiliated Entities'!$D$10:$D$31,0),
_xlpm.y,INDEX('1) Identify Affiliated Entities'!$E$10:$E$31,_xlpm.orgRow),
IF($D31="","",_xlpm.y*1))</f>
        <v/>
      </c>
      <c r="H31" s="109"/>
      <c r="I31" s="109"/>
      <c r="J31" s="109"/>
      <c r="K31" s="170"/>
      <c r="L31" s="170"/>
      <c r="M31" s="170"/>
      <c r="N31" s="109"/>
      <c r="O31" s="109"/>
      <c r="P31" s="109"/>
      <c r="Q31" s="109"/>
      <c r="R31" s="109"/>
      <c r="S31" s="109"/>
      <c r="T31" s="109"/>
      <c r="U31" s="109"/>
    </row>
    <row r="32" spans="1:26" x14ac:dyDescent="0.35">
      <c r="A32" s="11"/>
      <c r="B32" s="89" t="str">
        <f t="shared" si="0"/>
        <v/>
      </c>
      <c r="C32" s="89" t="str">
        <f>IF('0a) Instructions &amp; HHS Info'!$F$4="","", IF($D32="","",'0a) Instructions &amp; HHS Info'!$F$4))</f>
        <v/>
      </c>
      <c r="D32" s="317"/>
      <c r="E32" s="754" t="str">
        <f>_xlfn.LET(
_xlpm.orgRow,MATCH(D32,_ref_data!$F$19:$F$167,0),
_xlpm.orgID,INDEX(_ref_data!$E$19:$E$167,_xlpm.orgRow),
IF(D32="","",_xlpm.orgID))</f>
        <v/>
      </c>
      <c r="F32" s="754" t="str">
        <f>_xlfn.LET(
_xlpm.orgRow,MATCH(D32,_ref_data!$F$19:$F$167,0),
_xlpm.EIN,SUBSTITUTE(INDEX(_ref_data!$G$19:$G$167,_xlpm.orgRow), "-", ""),
IF(D32="","",_xlpm.EIN))</f>
        <v/>
      </c>
      <c r="G32" s="754" t="str">
        <f>_xlfn.LET(
_xlpm.orgRow,MATCH($D32,'1) Identify Affiliated Entities'!$D$10:$D$31,0),
_xlpm.y,INDEX('1) Identify Affiliated Entities'!$E$10:$E$31,_xlpm.orgRow),
IF($D32="","",_xlpm.y*1))</f>
        <v/>
      </c>
      <c r="H32" s="109"/>
      <c r="I32" s="109"/>
      <c r="J32" s="109"/>
      <c r="K32" s="170"/>
      <c r="L32" s="170"/>
      <c r="M32" s="170"/>
      <c r="N32" s="109"/>
      <c r="O32" s="109"/>
      <c r="P32" s="109"/>
      <c r="Q32" s="109"/>
      <c r="R32" s="109"/>
      <c r="S32" s="109"/>
      <c r="T32" s="109"/>
      <c r="U32" s="109"/>
    </row>
    <row r="33" spans="1:25" x14ac:dyDescent="0.35">
      <c r="A33" s="11"/>
      <c r="B33" s="89" t="str">
        <f t="shared" si="0"/>
        <v/>
      </c>
      <c r="C33" s="89" t="str">
        <f>IF('0a) Instructions &amp; HHS Info'!$F$4="","", IF($D33="","",'0a) Instructions &amp; HHS Info'!$F$4))</f>
        <v/>
      </c>
      <c r="D33" s="317"/>
      <c r="E33" s="754" t="str">
        <f>_xlfn.LET(
_xlpm.orgRow,MATCH(D33,_ref_data!$F$19:$F$167,0),
_xlpm.orgID,INDEX(_ref_data!$E$19:$E$167,_xlpm.orgRow),
IF(D33="","",_xlpm.orgID))</f>
        <v/>
      </c>
      <c r="F33" s="754" t="str">
        <f>_xlfn.LET(
_xlpm.orgRow,MATCH(D33,_ref_data!$F$19:$F$167,0),
_xlpm.EIN,SUBSTITUTE(INDEX(_ref_data!$G$19:$G$167,_xlpm.orgRow), "-", ""),
IF(D33="","",_xlpm.EIN))</f>
        <v/>
      </c>
      <c r="G33" s="754" t="str">
        <f>_xlfn.LET(
_xlpm.orgRow,MATCH($D33,'1) Identify Affiliated Entities'!$D$10:$D$31,0),
_xlpm.y,INDEX('1) Identify Affiliated Entities'!$E$10:$E$31,_xlpm.orgRow),
IF($D33="","",_xlpm.y*1))</f>
        <v/>
      </c>
      <c r="H33" s="109"/>
      <c r="I33" s="109"/>
      <c r="J33" s="109"/>
      <c r="K33" s="170"/>
      <c r="L33" s="170"/>
      <c r="M33" s="170"/>
      <c r="N33" s="109"/>
      <c r="O33" s="109"/>
      <c r="P33" s="109"/>
      <c r="Q33" s="109"/>
      <c r="R33" s="109"/>
      <c r="S33" s="109"/>
      <c r="T33" s="109"/>
      <c r="U33" s="109"/>
    </row>
    <row r="34" spans="1:25" x14ac:dyDescent="0.35">
      <c r="A34" s="11"/>
      <c r="B34" s="89" t="str">
        <f t="shared" si="0"/>
        <v/>
      </c>
      <c r="C34" s="89" t="str">
        <f>IF('0a) Instructions &amp; HHS Info'!$F$4="","", IF($D34="","",'0a) Instructions &amp; HHS Info'!$F$4))</f>
        <v/>
      </c>
      <c r="D34" s="317"/>
      <c r="E34" s="754" t="str">
        <f>_xlfn.LET(
_xlpm.orgRow,MATCH(D34,_ref_data!$F$19:$F$167,0),
_xlpm.orgID,INDEX(_ref_data!$E$19:$E$167,_xlpm.orgRow),
IF(D34="","",_xlpm.orgID))</f>
        <v/>
      </c>
      <c r="F34" s="754" t="str">
        <f>_xlfn.LET(
_xlpm.orgRow,MATCH(D34,_ref_data!$F$19:$F$167,0),
_xlpm.EIN,SUBSTITUTE(INDEX(_ref_data!$G$19:$G$167,_xlpm.orgRow), "-", ""),
IF(D34="","",_xlpm.EIN))</f>
        <v/>
      </c>
      <c r="G34" s="754" t="str">
        <f>_xlfn.LET(
_xlpm.orgRow,MATCH($D34,'1) Identify Affiliated Entities'!$D$10:$D$31,0),
_xlpm.y,INDEX('1) Identify Affiliated Entities'!$E$10:$E$31,_xlpm.orgRow),
IF($D34="","",_xlpm.y*1))</f>
        <v/>
      </c>
      <c r="H34" s="109"/>
      <c r="I34" s="109"/>
      <c r="J34" s="109"/>
      <c r="K34" s="170"/>
      <c r="L34" s="170"/>
      <c r="M34" s="170"/>
      <c r="N34" s="109"/>
      <c r="O34" s="109"/>
      <c r="P34" s="109"/>
      <c r="Q34" s="109"/>
      <c r="R34" s="109"/>
      <c r="S34" s="109"/>
      <c r="T34" s="109"/>
      <c r="U34" s="109"/>
    </row>
    <row r="35" spans="1:25" x14ac:dyDescent="0.35">
      <c r="A35" s="11"/>
      <c r="B35" s="89" t="str">
        <f t="shared" si="0"/>
        <v/>
      </c>
      <c r="C35" s="89" t="str">
        <f>IF('0a) Instructions &amp; HHS Info'!$F$4="","", IF($D35="","",'0a) Instructions &amp; HHS Info'!$F$4))</f>
        <v/>
      </c>
      <c r="D35" s="317"/>
      <c r="E35" s="754" t="str">
        <f>_xlfn.LET(
_xlpm.orgRow,MATCH(D35,_ref_data!$F$19:$F$167,0),
_xlpm.orgID,INDEX(_ref_data!$E$19:$E$167,_xlpm.orgRow),
IF(D35="","",_xlpm.orgID))</f>
        <v/>
      </c>
      <c r="F35" s="754" t="str">
        <f>_xlfn.LET(
_xlpm.orgRow,MATCH(D35,_ref_data!$F$19:$F$167,0),
_xlpm.EIN,SUBSTITUTE(INDEX(_ref_data!$G$19:$G$167,_xlpm.orgRow), "-", ""),
IF(D35="","",_xlpm.EIN))</f>
        <v/>
      </c>
      <c r="G35" s="754" t="str">
        <f>_xlfn.LET(
_xlpm.orgRow,MATCH($D35,'1) Identify Affiliated Entities'!$D$10:$D$31,0),
_xlpm.y,INDEX('1) Identify Affiliated Entities'!$E$10:$E$31,_xlpm.orgRow),
IF($D35="","",_xlpm.y*1))</f>
        <v/>
      </c>
      <c r="H35" s="109"/>
      <c r="I35" s="109"/>
      <c r="J35" s="109"/>
      <c r="K35" s="170"/>
      <c r="L35" s="170"/>
      <c r="M35" s="170"/>
      <c r="N35" s="109"/>
      <c r="O35" s="109"/>
      <c r="P35" s="109"/>
      <c r="Q35" s="109"/>
      <c r="R35" s="109"/>
      <c r="S35" s="109"/>
      <c r="T35" s="109"/>
      <c r="U35" s="109"/>
    </row>
    <row r="36" spans="1:25" x14ac:dyDescent="0.35">
      <c r="A36" s="11"/>
      <c r="B36" s="89" t="str">
        <f t="shared" si="0"/>
        <v/>
      </c>
      <c r="C36" s="89" t="str">
        <f>IF('0a) Instructions &amp; HHS Info'!$F$4="","", IF($D36="","",'0a) Instructions &amp; HHS Info'!$F$4))</f>
        <v/>
      </c>
      <c r="D36" s="317"/>
      <c r="E36" s="754" t="str">
        <f>_xlfn.LET(
_xlpm.orgRow,MATCH(D36,_ref_data!$F$19:$F$167,0),
_xlpm.orgID,INDEX(_ref_data!$E$19:$E$167,_xlpm.orgRow),
IF(D36="","",_xlpm.orgID))</f>
        <v/>
      </c>
      <c r="F36" s="754" t="str">
        <f>_xlfn.LET(
_xlpm.orgRow,MATCH(D36,_ref_data!$F$19:$F$167,0),
_xlpm.EIN,SUBSTITUTE(INDEX(_ref_data!$G$19:$G$167,_xlpm.orgRow), "-", ""),
IF(D36="","",_xlpm.EIN))</f>
        <v/>
      </c>
      <c r="G36" s="754" t="str">
        <f>_xlfn.LET(
_xlpm.orgRow,MATCH($D36,'1) Identify Affiliated Entities'!$D$10:$D$31,0),
_xlpm.y,INDEX('1) Identify Affiliated Entities'!$E$10:$E$31,_xlpm.orgRow),
IF($D36="","",_xlpm.y*1))</f>
        <v/>
      </c>
      <c r="H36" s="109"/>
      <c r="I36" s="109"/>
      <c r="J36" s="109"/>
      <c r="K36" s="170"/>
      <c r="L36" s="170"/>
      <c r="M36" s="170"/>
      <c r="N36" s="109"/>
      <c r="O36" s="109"/>
      <c r="P36" s="109"/>
      <c r="Q36" s="109"/>
      <c r="R36" s="109"/>
      <c r="S36" s="109"/>
      <c r="T36" s="109"/>
      <c r="U36" s="109"/>
    </row>
    <row r="37" spans="1:25" x14ac:dyDescent="0.35">
      <c r="A37" s="11"/>
      <c r="B37" s="89" t="str">
        <f t="shared" si="0"/>
        <v/>
      </c>
      <c r="C37" s="89" t="str">
        <f>IF('0a) Instructions &amp; HHS Info'!$F$4="","", IF($D37="","",'0a) Instructions &amp; HHS Info'!$F$4))</f>
        <v/>
      </c>
      <c r="D37" s="317"/>
      <c r="E37" s="754" t="str">
        <f>_xlfn.LET(
_xlpm.orgRow,MATCH(D37,_ref_data!$F$19:$F$167,0),
_xlpm.orgID,INDEX(_ref_data!$E$19:$E$167,_xlpm.orgRow),
IF(D37="","",_xlpm.orgID))</f>
        <v/>
      </c>
      <c r="F37" s="754" t="str">
        <f>_xlfn.LET(
_xlpm.orgRow,MATCH(D37,_ref_data!$F$19:$F$167,0),
_xlpm.EIN,SUBSTITUTE(INDEX(_ref_data!$G$19:$G$167,_xlpm.orgRow), "-", ""),
IF(D37="","",_xlpm.EIN))</f>
        <v/>
      </c>
      <c r="G37" s="754" t="str">
        <f>_xlfn.LET(
_xlpm.orgRow,MATCH($D37,'1) Identify Affiliated Entities'!$D$10:$D$31,0),
_xlpm.y,INDEX('1) Identify Affiliated Entities'!$E$10:$E$31,_xlpm.orgRow),
IF($D37="","",_xlpm.y*1))</f>
        <v/>
      </c>
      <c r="H37" s="109"/>
      <c r="I37" s="109"/>
      <c r="J37" s="109"/>
      <c r="K37" s="170"/>
      <c r="L37" s="170"/>
      <c r="M37" s="170"/>
      <c r="N37" s="109"/>
      <c r="O37" s="109"/>
      <c r="P37" s="109"/>
      <c r="Q37" s="109"/>
      <c r="R37" s="109"/>
      <c r="S37" s="109"/>
      <c r="T37" s="109"/>
      <c r="U37" s="109"/>
    </row>
    <row r="38" spans="1:25" x14ac:dyDescent="0.35">
      <c r="A38" s="11"/>
      <c r="B38" s="89" t="str">
        <f t="shared" si="0"/>
        <v/>
      </c>
      <c r="C38" s="89" t="str">
        <f>IF('0a) Instructions &amp; HHS Info'!$F$4="","", IF($D38="","",'0a) Instructions &amp; HHS Info'!$F$4))</f>
        <v/>
      </c>
      <c r="D38" s="317"/>
      <c r="E38" s="754" t="str">
        <f>_xlfn.LET(
_xlpm.orgRow,MATCH(D38,_ref_data!$F$19:$F$167,0),
_xlpm.orgID,INDEX(_ref_data!$E$19:$E$167,_xlpm.orgRow),
IF(D38="","",_xlpm.orgID))</f>
        <v/>
      </c>
      <c r="F38" s="754" t="str">
        <f>_xlfn.LET(
_xlpm.orgRow,MATCH(D38,_ref_data!$F$19:$F$167,0),
_xlpm.EIN,SUBSTITUTE(INDEX(_ref_data!$G$19:$G$167,_xlpm.orgRow), "-", ""),
IF(D38="","",_xlpm.EIN))</f>
        <v/>
      </c>
      <c r="G38" s="754" t="str">
        <f>_xlfn.LET(
_xlpm.orgRow,MATCH($D38,'1) Identify Affiliated Entities'!$D$10:$D$31,0),
_xlpm.y,INDEX('1) Identify Affiliated Entities'!$E$10:$E$31,_xlpm.orgRow),
IF($D38="","",_xlpm.y*1))</f>
        <v/>
      </c>
      <c r="H38" s="109"/>
      <c r="I38" s="109"/>
      <c r="J38" s="109"/>
      <c r="K38" s="170"/>
      <c r="L38" s="170"/>
      <c r="M38" s="170"/>
      <c r="N38" s="109"/>
      <c r="O38" s="109"/>
      <c r="P38" s="109"/>
      <c r="Q38" s="109"/>
      <c r="R38" s="109"/>
      <c r="S38" s="109"/>
      <c r="T38" s="109"/>
      <c r="U38" s="109"/>
    </row>
    <row r="39" spans="1:25" x14ac:dyDescent="0.35">
      <c r="A39" s="11"/>
      <c r="B39" s="89" t="str">
        <f t="shared" si="0"/>
        <v/>
      </c>
      <c r="C39" s="89" t="str">
        <f>IF('0a) Instructions &amp; HHS Info'!$F$4="","", IF($D39="","",'0a) Instructions &amp; HHS Info'!$F$4))</f>
        <v/>
      </c>
      <c r="D39" s="317"/>
      <c r="E39" s="754" t="str">
        <f>_xlfn.LET(
_xlpm.orgRow,MATCH(D39,_ref_data!$F$19:$F$167,0),
_xlpm.orgID,INDEX(_ref_data!$E$19:$E$167,_xlpm.orgRow),
IF(D39="","",_xlpm.orgID))</f>
        <v/>
      </c>
      <c r="F39" s="754" t="str">
        <f>_xlfn.LET(
_xlpm.orgRow,MATCH(D39,_ref_data!$F$19:$F$167,0),
_xlpm.EIN,SUBSTITUTE(INDEX(_ref_data!$G$19:$G$167,_xlpm.orgRow), "-", ""),
IF(D39="","",_xlpm.EIN))</f>
        <v/>
      </c>
      <c r="G39" s="754" t="str">
        <f>_xlfn.LET(
_xlpm.orgRow,MATCH($D39,'1) Identify Affiliated Entities'!$D$10:$D$31,0),
_xlpm.y,INDEX('1) Identify Affiliated Entities'!$E$10:$E$31,_xlpm.orgRow),
IF($D39="","",_xlpm.y*1))</f>
        <v/>
      </c>
      <c r="H39" s="109"/>
      <c r="I39" s="109"/>
      <c r="J39" s="109"/>
      <c r="K39" s="170"/>
      <c r="L39" s="170"/>
      <c r="M39" s="170"/>
      <c r="N39" s="109"/>
      <c r="O39" s="109"/>
      <c r="P39" s="109"/>
      <c r="Q39" s="109"/>
      <c r="R39" s="109"/>
      <c r="S39" s="109"/>
      <c r="T39" s="109"/>
      <c r="U39" s="109"/>
    </row>
    <row r="40" spans="1:25" s="92" customFormat="1" x14ac:dyDescent="0.35">
      <c r="A40" s="91"/>
      <c r="B40" s="89" t="str">
        <f t="shared" si="0"/>
        <v/>
      </c>
      <c r="C40" s="89" t="str">
        <f>IF('0a) Instructions &amp; HHS Info'!$F$4="","", IF($D40="","",'0a) Instructions &amp; HHS Info'!$F$4))</f>
        <v/>
      </c>
      <c r="D40" s="317"/>
      <c r="E40" s="754" t="str">
        <f>_xlfn.LET(
_xlpm.orgRow,MATCH(D40,_ref_data!$F$19:$F$167,0),
_xlpm.orgID,INDEX(_ref_data!$E$19:$E$167,_xlpm.orgRow),
IF(D40="","",_xlpm.orgID))</f>
        <v/>
      </c>
      <c r="F40" s="754" t="str">
        <f>_xlfn.LET(
_xlpm.orgRow,MATCH(D40,_ref_data!$F$19:$F$167,0),
_xlpm.EIN,SUBSTITUTE(INDEX(_ref_data!$G$19:$G$167,_xlpm.orgRow), "-", ""),
IF(D40="","",_xlpm.EIN))</f>
        <v/>
      </c>
      <c r="G40" s="754" t="str">
        <f>_xlfn.LET(
_xlpm.orgRow,MATCH($D40,'1) Identify Affiliated Entities'!$D$10:$D$31,0),
_xlpm.y,INDEX('1) Identify Affiliated Entities'!$E$10:$E$31,_xlpm.orgRow),
IF($D40="","",_xlpm.y*1))</f>
        <v/>
      </c>
      <c r="H40" s="109"/>
      <c r="I40" s="109"/>
      <c r="J40" s="109"/>
      <c r="K40" s="170"/>
      <c r="L40" s="170"/>
      <c r="M40" s="170"/>
      <c r="N40" s="109"/>
      <c r="O40" s="109"/>
      <c r="P40" s="109"/>
      <c r="Q40" s="109"/>
      <c r="R40" s="109"/>
      <c r="S40" s="109"/>
      <c r="T40" s="109"/>
      <c r="U40" s="109"/>
    </row>
    <row r="41" spans="1:25" x14ac:dyDescent="0.35">
      <c r="B41" s="12"/>
      <c r="C41" s="12"/>
      <c r="D41" s="12"/>
      <c r="E41" s="12"/>
      <c r="F41" s="12"/>
      <c r="G41" s="12"/>
      <c r="H41" s="12"/>
      <c r="I41" s="12"/>
      <c r="J41" s="12"/>
      <c r="K41" s="760"/>
      <c r="L41" s="760"/>
      <c r="M41" s="760"/>
      <c r="N41" s="12"/>
      <c r="O41" s="12"/>
      <c r="P41" s="12"/>
      <c r="Q41" s="9"/>
      <c r="R41" s="9"/>
      <c r="S41" s="9"/>
      <c r="T41" s="9"/>
    </row>
    <row r="42" spans="1:25" ht="15" thickBot="1" x14ac:dyDescent="0.4">
      <c r="B42" s="12"/>
      <c r="C42" s="12"/>
      <c r="D42" s="12"/>
      <c r="E42" s="1"/>
      <c r="F42" s="12"/>
      <c r="G42" s="12"/>
      <c r="H42" s="12"/>
      <c r="I42" s="12"/>
      <c r="J42" s="12"/>
      <c r="K42" s="760"/>
      <c r="L42" s="760"/>
      <c r="M42" s="760"/>
      <c r="N42" s="12"/>
      <c r="O42" s="12"/>
      <c r="P42" s="12"/>
      <c r="Q42" s="9"/>
      <c r="R42" s="9"/>
      <c r="S42" s="9"/>
      <c r="T42" s="9"/>
    </row>
    <row r="43" spans="1:25" hidden="1" x14ac:dyDescent="0.35">
      <c r="B43" s="12"/>
      <c r="C43" s="12"/>
      <c r="D43" s="12"/>
      <c r="E43" s="1"/>
      <c r="F43" s="12"/>
      <c r="G43" s="12"/>
      <c r="H43" s="12"/>
      <c r="I43" s="12"/>
      <c r="J43" s="12"/>
      <c r="K43" s="760"/>
      <c r="L43" s="760"/>
      <c r="M43" s="760"/>
      <c r="N43" s="12"/>
      <c r="O43" s="12"/>
      <c r="P43" s="12"/>
      <c r="Q43" s="9"/>
      <c r="R43" s="9"/>
      <c r="S43" s="9"/>
      <c r="T43" s="9"/>
    </row>
    <row r="44" spans="1:25" hidden="1" x14ac:dyDescent="0.35">
      <c r="B44" s="12"/>
      <c r="C44" s="12"/>
      <c r="D44" s="12"/>
      <c r="E44" s="1"/>
      <c r="F44" s="12"/>
      <c r="G44" s="12"/>
      <c r="H44" s="12"/>
      <c r="I44" s="12"/>
      <c r="J44" s="12"/>
      <c r="K44" s="760"/>
      <c r="L44" s="760"/>
      <c r="M44" s="760"/>
      <c r="N44" s="12"/>
      <c r="O44" s="12"/>
      <c r="P44" s="12"/>
      <c r="Q44" s="9"/>
      <c r="R44" s="9"/>
      <c r="S44" s="9"/>
      <c r="T44" s="9"/>
    </row>
    <row r="45" spans="1:25" hidden="1" x14ac:dyDescent="0.35">
      <c r="B45" s="12"/>
      <c r="C45" s="12"/>
      <c r="D45" s="12"/>
      <c r="E45" s="1"/>
      <c r="F45" s="12"/>
      <c r="G45" s="12"/>
      <c r="H45" s="12"/>
      <c r="I45" s="12"/>
      <c r="J45" s="12"/>
      <c r="K45" s="760"/>
      <c r="L45" s="760"/>
      <c r="M45" s="760"/>
      <c r="N45" s="12"/>
      <c r="O45" s="12"/>
      <c r="P45" s="12"/>
      <c r="Q45" s="9"/>
      <c r="R45" s="9"/>
      <c r="S45" s="9"/>
      <c r="T45" s="9"/>
    </row>
    <row r="46" spans="1:25" ht="15" hidden="1" thickBot="1" x14ac:dyDescent="0.4">
      <c r="B46" s="12"/>
      <c r="C46" s="12"/>
      <c r="D46" s="12"/>
      <c r="E46" s="1"/>
      <c r="F46" s="12"/>
      <c r="G46" s="12"/>
      <c r="H46" s="12"/>
      <c r="I46" s="12"/>
      <c r="J46" s="12"/>
      <c r="K46" s="760"/>
      <c r="L46" s="760"/>
      <c r="M46" s="760"/>
      <c r="N46" s="12"/>
      <c r="O46" s="12"/>
      <c r="P46" s="12"/>
      <c r="Q46" s="9"/>
      <c r="R46" s="9"/>
      <c r="S46" s="9"/>
      <c r="T46" s="9"/>
    </row>
    <row r="47" spans="1:25" ht="21.5" thickBot="1" x14ac:dyDescent="0.4">
      <c r="B47" s="81" t="s">
        <v>815</v>
      </c>
      <c r="C47" s="12"/>
      <c r="D47" s="12"/>
      <c r="E47" s="763" t="s">
        <v>800</v>
      </c>
      <c r="G47" s="12"/>
      <c r="H47" s="12"/>
      <c r="I47" s="12"/>
      <c r="J47" s="12"/>
      <c r="K47" s="760"/>
      <c r="L47" s="760"/>
      <c r="M47" s="760"/>
      <c r="N47" s="12"/>
      <c r="O47" s="12"/>
      <c r="P47" s="12"/>
      <c r="Q47" s="9"/>
      <c r="R47" s="9"/>
      <c r="S47" s="9"/>
      <c r="T47" s="9"/>
    </row>
    <row r="48" spans="1:25" x14ac:dyDescent="0.35">
      <c r="B48" s="82" t="s">
        <v>8</v>
      </c>
      <c r="C48" s="82"/>
      <c r="D48" s="9"/>
      <c r="E48" s="9"/>
      <c r="F48" s="9"/>
      <c r="G48" s="9"/>
      <c r="H48" s="9"/>
      <c r="I48" s="9"/>
      <c r="J48" s="9"/>
      <c r="N48" s="9"/>
      <c r="O48" s="9"/>
      <c r="P48" s="9"/>
      <c r="Q48" s="9"/>
      <c r="R48" s="9"/>
      <c r="S48" s="9"/>
      <c r="T48" s="9"/>
      <c r="U48" s="9"/>
      <c r="V48" s="9"/>
      <c r="W48" s="9"/>
      <c r="X48" s="9"/>
      <c r="Y48" s="9"/>
    </row>
    <row r="49" spans="1:25" ht="28.5" customHeight="1" x14ac:dyDescent="0.35">
      <c r="A49" s="11"/>
      <c r="B49" s="88" t="s">
        <v>1</v>
      </c>
      <c r="C49" s="88" t="s">
        <v>3</v>
      </c>
      <c r="D49" s="88" t="s">
        <v>9</v>
      </c>
      <c r="E49" s="88" t="s">
        <v>10</v>
      </c>
      <c r="F49" s="88" t="s">
        <v>12</v>
      </c>
      <c r="G49" s="88" t="s">
        <v>11</v>
      </c>
      <c r="H49" s="88" t="s">
        <v>13</v>
      </c>
      <c r="I49" s="88" t="s">
        <v>14</v>
      </c>
      <c r="J49" s="88" t="s">
        <v>15</v>
      </c>
      <c r="K49" s="761" t="s">
        <v>16</v>
      </c>
      <c r="L49" s="761" t="s">
        <v>17</v>
      </c>
      <c r="M49" s="761" t="s">
        <v>18</v>
      </c>
      <c r="N49" s="88" t="s">
        <v>19</v>
      </c>
      <c r="O49" s="88" t="s">
        <v>20</v>
      </c>
      <c r="P49" s="88" t="s">
        <v>21</v>
      </c>
      <c r="Q49" s="88" t="s">
        <v>22</v>
      </c>
      <c r="R49" s="88" t="s">
        <v>23</v>
      </c>
      <c r="S49" s="88" t="s">
        <v>24</v>
      </c>
      <c r="T49" s="88" t="s">
        <v>25</v>
      </c>
      <c r="U49" s="88" t="s">
        <v>26</v>
      </c>
      <c r="V49"/>
      <c r="W49" s="9"/>
      <c r="X49" s="9"/>
      <c r="Y49" s="9"/>
    </row>
    <row r="50" spans="1:25" s="830" customFormat="1" x14ac:dyDescent="0.35">
      <c r="A50" s="831"/>
      <c r="B50" s="826" t="str">
        <f>IF($D50="", "", 1)</f>
        <v/>
      </c>
      <c r="C50" s="826" t="str">
        <f>IF('0a) Instructions &amp; HHS Info'!$F$4="","", IF($D50="","",'0a) Instructions &amp; HHS Info'!$F$4))</f>
        <v/>
      </c>
      <c r="D50" s="827" t="str" cm="1">
        <f t="array" ref="D50">_xlfn._xlws.FILTER('1) Identify Affiliated Entities'!D36:D57&amp;"", '1) Identify Affiliated Entities'!D36:D57 &lt;&gt; "", "")</f>
        <v/>
      </c>
      <c r="E50" s="828" t="str">
        <f>_xlfn.LET(
_xlpm.orgRow,MATCH(D50,_ref_data!$F$19:$F$167,0),
_xlpm.orgID,INDEX(_ref_data!$E$19:$E$167,_xlpm.orgRow),
IF(D50="","",_xlpm.orgID))</f>
        <v/>
      </c>
      <c r="F50" s="828" t="str">
        <f>_xlfn.LET(
_xlpm.orgRow,MATCH(D50,_ref_data!$F$19:$F$167,0),
_xlpm.EIN,SUBSTITUTE(INDEX(_ref_data!$G$19:$G$167,_xlpm.orgRow), "-", ""),
IF(D50="","",_xlpm.EIN))</f>
        <v/>
      </c>
      <c r="G50" s="826" t="str">
        <f>_xlfn.LET(
_xlpm.orgRow,MATCH(D50,_ref_data!$F$19:$F$167,0),
_xlpm.orgType,INDEX(_ref_data!$D$19:$D$167,_xlpm.orgRow),
IF(D50="","",_xlpm.orgType))</f>
        <v/>
      </c>
      <c r="H50" s="826" t="str" cm="1">
        <f t="array" ref="H50">_xlfn._xlws.FILTER('1) Identify Affiliated Entities'!E36:J57&amp;"", '1) Identify Affiliated Entities'!E36:E57 &lt;&gt; "", "")</f>
        <v/>
      </c>
      <c r="I50" s="826"/>
      <c r="J50" s="826"/>
      <c r="K50" s="826"/>
      <c r="L50" s="826"/>
      <c r="M50" s="829"/>
      <c r="N50" s="829" t="str" cm="1">
        <f t="array" ref="N50">_xlfn.LET(
_xlpm.row,MATCH($D50&amp;$I50,'1) Identify Affiliated Entities'!$D$36:$D$57 &amp; '1) Identify Affiliated Entities'!$F$36:$F$57,0),
_xlpm.start_col,'1) Identify Affiliated Entities'!$K$36:$K$57,
_xlpm.val,INDEX(_xlpm.start_col,_xlpm.row),
IF($D50="","",
IF($I50="","",
IF(_xlpm.val&amp;""="", "", _xlpm.val))))</f>
        <v/>
      </c>
      <c r="O50" s="829" t="str" cm="1">
        <f t="array" ref="O50">_xlfn.LET(
_xlpm.row,MATCH($D50&amp;$I50,'1) Identify Affiliated Entities'!$D$36:$D$57 &amp; '1) Identify Affiliated Entities'!$F$36:$F$57,0),
_xlpm.start_col,'1) Identify Affiliated Entities'!$L$36:$L$57,
_xlpm.val,INDEX(_xlpm.start_col,_xlpm.row),
IF($D50="","",
IF($I50="","",
IF(_xlpm.val&amp;""="", "", _xlpm.val))))</f>
        <v/>
      </c>
      <c r="P50" s="826" t="str" cm="1">
        <f t="array" ref="P50">_xlfn.LET(
_xlpm.row, MATCH($D50 &amp; $H50, '1) Identify Affiliated Entities'!$D$62:$D$83 &amp; '1) Identify Affiliated Entities'!$E$62:$E$83,0),
_xlpm.chkBoxes, '1) Identify Affiliated Entities'!$G$62:$L$83,
_xlpm.val,INDEX(_xlpm.chkBoxes,_xlpm.row,1),
IF($D50="","",
  IF($H50="","",
  _xlpm.val*1)))</f>
        <v/>
      </c>
      <c r="Q50" s="826" t="str" cm="1">
        <f t="array" ref="Q50">_xlfn.LET(
_xlpm.row, MATCH($D50 &amp; $H50, '1) Identify Affiliated Entities'!$D$62:$D$83 &amp; '1) Identify Affiliated Entities'!$E$62:$E$83,0),
_xlpm.chkBoxes, '1) Identify Affiliated Entities'!$G$62:$L$83,
_xlpm.val,INDEX(_xlpm.chkBoxes,_xlpm.row,2),
IF($D50="","",
  IF($H50="","",
  _xlpm.val*1)))</f>
        <v/>
      </c>
      <c r="R50" s="826" t="str" cm="1">
        <f t="array" ref="R50">_xlfn.LET(
_xlpm.row, MATCH($D50 &amp; $H50, '1) Identify Affiliated Entities'!$D$62:$D$83 &amp; '1) Identify Affiliated Entities'!$E$62:$E$83,0),
_xlpm.chkBoxes, '1) Identify Affiliated Entities'!$G$62:$L$83,
_xlpm.val,INDEX(_xlpm.chkBoxes,_xlpm.row,3),
IF($D50="","",
  IF($H50="","",
  _xlpm.val*1)))</f>
        <v/>
      </c>
      <c r="S50" s="826" t="str" cm="1">
        <f t="array" ref="S50">_xlfn.LET(
_xlpm.row, MATCH($D50 &amp; $H50, '1) Identify Affiliated Entities'!$D$62:$D$83 &amp; '1) Identify Affiliated Entities'!$E$62:$E$83,0),
_xlpm.chkBoxes, '1) Identify Affiliated Entities'!$G$62:$L$83,
_xlpm.val,INDEX(_xlpm.chkBoxes,_xlpm.row,4),
IF($D50="","",
  IF($H50="","",
  _xlpm.val*1)))</f>
        <v/>
      </c>
      <c r="T50" s="826" t="str" cm="1">
        <f t="array" ref="T50">_xlfn.LET(
_xlpm.row, MATCH($D50 &amp; $H50, '1) Identify Affiliated Entities'!$D$62:$D$83 &amp; '1) Identify Affiliated Entities'!$E$62:$E$83,0),
_xlpm.chkBoxes, '1) Identify Affiliated Entities'!$G$62:$L$83,
_xlpm.val,INDEX(_xlpm.chkBoxes,_xlpm.row,5),
IF($D50="","",
  IF($H50="","",
  _xlpm.val*1)))</f>
        <v/>
      </c>
      <c r="U50" s="826" t="str" cm="1">
        <f t="array" ref="U50">_xlfn.LET(
_xlpm.row, MATCH($D50 &amp; $H50, '1) Identify Affiliated Entities'!$D$62:$D$83 &amp; '1) Identify Affiliated Entities'!$E$62:$E$83,0),
_xlpm.chkBoxes, '1) Identify Affiliated Entities'!$G$62:$L$83,
_xlpm.val,INDEX(_xlpm.chkBoxes,_xlpm.row,6),
IF($D50="","",
  IF($H50="","",
  _xlpm.val*1)))</f>
        <v/>
      </c>
    </row>
    <row r="51" spans="1:25" s="830" customFormat="1" x14ac:dyDescent="0.35">
      <c r="A51" s="831"/>
      <c r="B51" s="826" t="str">
        <f t="shared" ref="B51:B70" si="1">IF($D51="", "", 1)</f>
        <v/>
      </c>
      <c r="C51" s="826" t="str">
        <f>IF('0a) Instructions &amp; HHS Info'!$F$4="","", IF($D51="","",'0a) Instructions &amp; HHS Info'!$F$4))</f>
        <v/>
      </c>
      <c r="D51" s="827"/>
      <c r="E51" s="828" t="str">
        <f>_xlfn.LET(
_xlpm.orgRow,MATCH(D51,_ref_data!$F$19:$F$167,0),
_xlpm.orgID,INDEX(_ref_data!$E$19:$E$167,_xlpm.orgRow),
IF(D51="","",_xlpm.orgID))</f>
        <v/>
      </c>
      <c r="F51" s="828" t="str">
        <f>_xlfn.LET(
_xlpm.orgRow,MATCH(D51,_ref_data!$F$19:$F$167,0),
_xlpm.EIN,SUBSTITUTE(INDEX(_ref_data!$G$19:$G$167,_xlpm.orgRow), "-", ""),
IF(D51="","",_xlpm.EIN))</f>
        <v/>
      </c>
      <c r="G51" s="826" t="str">
        <f>_xlfn.LET(
_xlpm.orgRow,MATCH(D51,_ref_data!$F$19:$F$167,0),
_xlpm.orgType,INDEX(_ref_data!$D$19:$D$167,_xlpm.orgRow),
IF(D51="","",_xlpm.orgType))</f>
        <v/>
      </c>
      <c r="H51" s="826"/>
      <c r="I51" s="826"/>
      <c r="J51" s="826"/>
      <c r="K51" s="826"/>
      <c r="L51" s="826"/>
      <c r="M51" s="829"/>
      <c r="N51" s="829" t="str" cm="1">
        <f t="array" ref="N51">_xlfn.LET(
_xlpm.row,MATCH($D51&amp;$I51,'1) Identify Affiliated Entities'!$D$36:$D$57 &amp; '1) Identify Affiliated Entities'!$F$36:$F$57,0),
_xlpm.start_col,'1) Identify Affiliated Entities'!$K$36:$K$57,
_xlpm.val,INDEX(_xlpm.start_col,_xlpm.row),
IF($D51="","",
IF($I51="","",
IF(_xlpm.val&amp;""="", "", _xlpm.val))))</f>
        <v/>
      </c>
      <c r="O51" s="829" t="str" cm="1">
        <f t="array" ref="O51">_xlfn.LET(
_xlpm.row,MATCH($D51&amp;$I51,'1) Identify Affiliated Entities'!$D$36:$D$57 &amp; '1) Identify Affiliated Entities'!$F$36:$F$57,0),
_xlpm.start_col,'1) Identify Affiliated Entities'!$L$36:$L$57,
_xlpm.val,INDEX(_xlpm.start_col,_xlpm.row),
IF($D51="","",
IF($I51="","",
IF(_xlpm.val&amp;""="", "", _xlpm.val))))</f>
        <v/>
      </c>
      <c r="P51" s="826" t="str" cm="1">
        <f t="array" ref="P51">_xlfn.LET(
_xlpm.row, MATCH($D51 &amp; $H51, '1) Identify Affiliated Entities'!$D$62:$D$83 &amp; '1) Identify Affiliated Entities'!$E$62:$E$83,0),
_xlpm.chkBoxes, '1) Identify Affiliated Entities'!$G$62:$L$83,
_xlpm.val,INDEX(_xlpm.chkBoxes,_xlpm.row,1),
IF($D51="","",
  IF($H51="","",
  _xlpm.val*1)))</f>
        <v/>
      </c>
      <c r="Q51" s="826" t="str" cm="1">
        <f t="array" ref="Q51">_xlfn.LET(
_xlpm.row, MATCH($D51 &amp; $H51, '1) Identify Affiliated Entities'!$D$62:$D$83 &amp; '1) Identify Affiliated Entities'!$E$62:$E$83,0),
_xlpm.chkBoxes, '1) Identify Affiliated Entities'!$G$62:$L$83,
_xlpm.val,INDEX(_xlpm.chkBoxes,_xlpm.row,2),
IF($D51="","",
  IF($H51="","",
  _xlpm.val*1)))</f>
        <v/>
      </c>
      <c r="R51" s="826" t="str" cm="1">
        <f t="array" ref="R51">_xlfn.LET(
_xlpm.row, MATCH($D51 &amp; $H51, '1) Identify Affiliated Entities'!$D$62:$D$83 &amp; '1) Identify Affiliated Entities'!$E$62:$E$83,0),
_xlpm.chkBoxes, '1) Identify Affiliated Entities'!$G$62:$L$83,
_xlpm.val,INDEX(_xlpm.chkBoxes,_xlpm.row,3),
IF($D51="","",
  IF($H51="","",
  _xlpm.val*1)))</f>
        <v/>
      </c>
      <c r="S51" s="826" t="str" cm="1">
        <f t="array" ref="S51">_xlfn.LET(
_xlpm.row, MATCH($D51 &amp; $H51, '1) Identify Affiliated Entities'!$D$62:$D$83 &amp; '1) Identify Affiliated Entities'!$E$62:$E$83,0),
_xlpm.chkBoxes, '1) Identify Affiliated Entities'!$G$62:$L$83,
_xlpm.val,INDEX(_xlpm.chkBoxes,_xlpm.row,4),
IF($D51="","",
  IF($H51="","",
  _xlpm.val*1)))</f>
        <v/>
      </c>
      <c r="T51" s="826" t="str" cm="1">
        <f t="array" ref="T51">_xlfn.LET(
_xlpm.row, MATCH($D51 &amp; $H51, '1) Identify Affiliated Entities'!$D$62:$D$83 &amp; '1) Identify Affiliated Entities'!$E$62:$E$83,0),
_xlpm.chkBoxes, '1) Identify Affiliated Entities'!$G$62:$L$83,
_xlpm.val,INDEX(_xlpm.chkBoxes,_xlpm.row,5),
IF($D51="","",
  IF($H51="","",
  _xlpm.val*1)))</f>
        <v/>
      </c>
      <c r="U51" s="826" t="str" cm="1">
        <f t="array" ref="U51">_xlfn.LET(
_xlpm.row, MATCH($D51 &amp; $H51, '1) Identify Affiliated Entities'!$D$62:$D$83 &amp; '1) Identify Affiliated Entities'!$E$62:$E$83,0),
_xlpm.chkBoxes, '1) Identify Affiliated Entities'!$G$62:$L$83,
_xlpm.val,INDEX(_xlpm.chkBoxes,_xlpm.row,6),
IF($D51="","",
  IF($H51="","",
  _xlpm.val*1)))</f>
        <v/>
      </c>
    </row>
    <row r="52" spans="1:25" s="830" customFormat="1" x14ac:dyDescent="0.35">
      <c r="A52" s="831"/>
      <c r="B52" s="826" t="str">
        <f t="shared" si="1"/>
        <v/>
      </c>
      <c r="C52" s="826" t="str">
        <f>IF('0a) Instructions &amp; HHS Info'!$F$4="","", IF($D52="","",'0a) Instructions &amp; HHS Info'!$F$4))</f>
        <v/>
      </c>
      <c r="D52" s="827"/>
      <c r="E52" s="828" t="str">
        <f>_xlfn.LET(
_xlpm.orgRow,MATCH(D52,_ref_data!$F$19:$F$167,0),
_xlpm.orgID,INDEX(_ref_data!$E$19:$E$167,_xlpm.orgRow),
IF(D52="","",_xlpm.orgID))</f>
        <v/>
      </c>
      <c r="F52" s="828" t="str">
        <f>_xlfn.LET(
_xlpm.orgRow,MATCH(D52,_ref_data!$F$19:$F$167,0),
_xlpm.EIN,SUBSTITUTE(INDEX(_ref_data!$G$19:$G$167,_xlpm.orgRow), "-", ""),
IF(D52="","",_xlpm.EIN))</f>
        <v/>
      </c>
      <c r="G52" s="826" t="str">
        <f>_xlfn.LET(
_xlpm.orgRow,MATCH(D52,_ref_data!$F$19:$F$167,0),
_xlpm.orgType,INDEX(_ref_data!$D$19:$D$167,_xlpm.orgRow),
IF(D52="","",_xlpm.orgType))</f>
        <v/>
      </c>
      <c r="H52" s="826"/>
      <c r="I52" s="826"/>
      <c r="J52" s="826"/>
      <c r="K52" s="826"/>
      <c r="L52" s="826"/>
      <c r="M52" s="829"/>
      <c r="N52" s="829" t="str" cm="1">
        <f t="array" ref="N52">_xlfn.LET(
_xlpm.row,MATCH($D52&amp;$I52,'1) Identify Affiliated Entities'!$D$36:$D$57 &amp; '1) Identify Affiliated Entities'!$F$36:$F$57,0),
_xlpm.start_col,'1) Identify Affiliated Entities'!$K$36:$K$57,
_xlpm.val,INDEX(_xlpm.start_col,_xlpm.row),
IF($D52="","",
IF($I52="","",
IF(_xlpm.val&amp;""="", "", _xlpm.val))))</f>
        <v/>
      </c>
      <c r="O52" s="829" t="str" cm="1">
        <f t="array" ref="O52">_xlfn.LET(
_xlpm.row,MATCH($D52&amp;$I52,'1) Identify Affiliated Entities'!$D$36:$D$57 &amp; '1) Identify Affiliated Entities'!$F$36:$F$57,0),
_xlpm.start_col,'1) Identify Affiliated Entities'!$L$36:$L$57,
_xlpm.val,INDEX(_xlpm.start_col,_xlpm.row),
IF($D52="","",
IF($I52="","",
IF(_xlpm.val&amp;""="", "", _xlpm.val))))</f>
        <v/>
      </c>
      <c r="P52" s="826" t="str" cm="1">
        <f t="array" ref="P52">_xlfn.LET(
_xlpm.row, MATCH($D52 &amp; $H52, '1) Identify Affiliated Entities'!$D$62:$D$83 &amp; '1) Identify Affiliated Entities'!$E$62:$E$83,0),
_xlpm.chkBoxes, '1) Identify Affiliated Entities'!$G$62:$L$83,
_xlpm.val,INDEX(_xlpm.chkBoxes,_xlpm.row,1),
IF($D52="","",
  IF($H52="","",
  _xlpm.val*1)))</f>
        <v/>
      </c>
      <c r="Q52" s="826" t="str" cm="1">
        <f t="array" ref="Q52">_xlfn.LET(
_xlpm.row, MATCH($D52 &amp; $H52, '1) Identify Affiliated Entities'!$D$62:$D$83 &amp; '1) Identify Affiliated Entities'!$E$62:$E$83,0),
_xlpm.chkBoxes, '1) Identify Affiliated Entities'!$G$62:$L$83,
_xlpm.val,INDEX(_xlpm.chkBoxes,_xlpm.row,2),
IF($D52="","",
  IF($H52="","",
  _xlpm.val*1)))</f>
        <v/>
      </c>
      <c r="R52" s="826" t="str" cm="1">
        <f t="array" ref="R52">_xlfn.LET(
_xlpm.row, MATCH($D52 &amp; $H52, '1) Identify Affiliated Entities'!$D$62:$D$83 &amp; '1) Identify Affiliated Entities'!$E$62:$E$83,0),
_xlpm.chkBoxes, '1) Identify Affiliated Entities'!$G$62:$L$83,
_xlpm.val,INDEX(_xlpm.chkBoxes,_xlpm.row,3),
IF($D52="","",
  IF($H52="","",
  _xlpm.val*1)))</f>
        <v/>
      </c>
      <c r="S52" s="826" t="str" cm="1">
        <f t="array" ref="S52">_xlfn.LET(
_xlpm.row, MATCH($D52 &amp; $H52, '1) Identify Affiliated Entities'!$D$62:$D$83 &amp; '1) Identify Affiliated Entities'!$E$62:$E$83,0),
_xlpm.chkBoxes, '1) Identify Affiliated Entities'!$G$62:$L$83,
_xlpm.val,INDEX(_xlpm.chkBoxes,_xlpm.row,4),
IF($D52="","",
  IF($H52="","",
  _xlpm.val*1)))</f>
        <v/>
      </c>
      <c r="T52" s="826" t="str" cm="1">
        <f t="array" ref="T52">_xlfn.LET(
_xlpm.row, MATCH($D52 &amp; $H52, '1) Identify Affiliated Entities'!$D$62:$D$83 &amp; '1) Identify Affiliated Entities'!$E$62:$E$83,0),
_xlpm.chkBoxes, '1) Identify Affiliated Entities'!$G$62:$L$83,
_xlpm.val,INDEX(_xlpm.chkBoxes,_xlpm.row,5),
IF($D52="","",
  IF($H52="","",
  _xlpm.val*1)))</f>
        <v/>
      </c>
      <c r="U52" s="826" t="str" cm="1">
        <f t="array" ref="U52">_xlfn.LET(
_xlpm.row, MATCH($D52 &amp; $H52, '1) Identify Affiliated Entities'!$D$62:$D$83 &amp; '1) Identify Affiliated Entities'!$E$62:$E$83,0),
_xlpm.chkBoxes, '1) Identify Affiliated Entities'!$G$62:$L$83,
_xlpm.val,INDEX(_xlpm.chkBoxes,_xlpm.row,6),
IF($D52="","",
  IF($H52="","",
  _xlpm.val*1)))</f>
        <v/>
      </c>
    </row>
    <row r="53" spans="1:25" s="830" customFormat="1" x14ac:dyDescent="0.35">
      <c r="A53" s="831"/>
      <c r="B53" s="826" t="str">
        <f t="shared" si="1"/>
        <v/>
      </c>
      <c r="C53" s="826" t="str">
        <f>IF('0a) Instructions &amp; HHS Info'!$F$4="","", IF($D53="","",'0a) Instructions &amp; HHS Info'!$F$4))</f>
        <v/>
      </c>
      <c r="D53" s="827"/>
      <c r="E53" s="828" t="str">
        <f>_xlfn.LET(
_xlpm.orgRow,MATCH(D53,_ref_data!$F$19:$F$167,0),
_xlpm.orgID,INDEX(_ref_data!$E$19:$E$167,_xlpm.orgRow),
IF(D53="","",_xlpm.orgID))</f>
        <v/>
      </c>
      <c r="F53" s="828" t="str">
        <f>_xlfn.LET(
_xlpm.orgRow,MATCH(D53,_ref_data!$F$19:$F$167,0),
_xlpm.EIN,SUBSTITUTE(INDEX(_ref_data!$G$19:$G$167,_xlpm.orgRow), "-", ""),
IF(D53="","",_xlpm.EIN))</f>
        <v/>
      </c>
      <c r="G53" s="826" t="str">
        <f>_xlfn.LET(
_xlpm.orgRow,MATCH(D53,_ref_data!$F$19:$F$167,0),
_xlpm.orgType,INDEX(_ref_data!$D$19:$D$167,_xlpm.orgRow),
IF(D53="","",_xlpm.orgType))</f>
        <v/>
      </c>
      <c r="H53" s="826"/>
      <c r="I53" s="826"/>
      <c r="J53" s="826"/>
      <c r="K53" s="826"/>
      <c r="L53" s="826"/>
      <c r="M53" s="829"/>
      <c r="N53" s="829" t="str" cm="1">
        <f t="array" ref="N53">_xlfn.LET(
_xlpm.row,MATCH($D53&amp;$I53,'1) Identify Affiliated Entities'!$D$36:$D$57 &amp; '1) Identify Affiliated Entities'!$F$36:$F$57,0),
_xlpm.start_col,'1) Identify Affiliated Entities'!$K$36:$K$57,
_xlpm.val,INDEX(_xlpm.start_col,_xlpm.row),
IF($D53="","",
IF($I53="","",
IF(_xlpm.val&amp;""="", "", _xlpm.val))))</f>
        <v/>
      </c>
      <c r="O53" s="829" t="str" cm="1">
        <f t="array" ref="O53">_xlfn.LET(
_xlpm.row,MATCH($D53&amp;$I53,'1) Identify Affiliated Entities'!$D$36:$D$57 &amp; '1) Identify Affiliated Entities'!$F$36:$F$57,0),
_xlpm.start_col,'1) Identify Affiliated Entities'!$L$36:$L$57,
_xlpm.val,INDEX(_xlpm.start_col,_xlpm.row),
IF($D53="","",
IF($I53="","",
IF(_xlpm.val&amp;""="", "", _xlpm.val))))</f>
        <v/>
      </c>
      <c r="P53" s="826" t="str" cm="1">
        <f t="array" ref="P53">_xlfn.LET(
_xlpm.row, MATCH($D53 &amp; $H53, '1) Identify Affiliated Entities'!$D$62:$D$83 &amp; '1) Identify Affiliated Entities'!$E$62:$E$83,0),
_xlpm.chkBoxes, '1) Identify Affiliated Entities'!$G$62:$L$83,
_xlpm.val,INDEX(_xlpm.chkBoxes,_xlpm.row,1),
IF($D53="","",
  IF($H53="","",
  _xlpm.val*1)))</f>
        <v/>
      </c>
      <c r="Q53" s="826" t="str" cm="1">
        <f t="array" ref="Q53">_xlfn.LET(
_xlpm.row, MATCH($D53 &amp; $H53, '1) Identify Affiliated Entities'!$D$62:$D$83 &amp; '1) Identify Affiliated Entities'!$E$62:$E$83,0),
_xlpm.chkBoxes, '1) Identify Affiliated Entities'!$G$62:$L$83,
_xlpm.val,INDEX(_xlpm.chkBoxes,_xlpm.row,2),
IF($D53="","",
  IF($H53="","",
  _xlpm.val*1)))</f>
        <v/>
      </c>
      <c r="R53" s="826" t="str" cm="1">
        <f t="array" ref="R53">_xlfn.LET(
_xlpm.row, MATCH($D53 &amp; $H53, '1) Identify Affiliated Entities'!$D$62:$D$83 &amp; '1) Identify Affiliated Entities'!$E$62:$E$83,0),
_xlpm.chkBoxes, '1) Identify Affiliated Entities'!$G$62:$L$83,
_xlpm.val,INDEX(_xlpm.chkBoxes,_xlpm.row,3),
IF($D53="","",
  IF($H53="","",
  _xlpm.val*1)))</f>
        <v/>
      </c>
      <c r="S53" s="826" t="str" cm="1">
        <f t="array" ref="S53">_xlfn.LET(
_xlpm.row, MATCH($D53 &amp; $H53, '1) Identify Affiliated Entities'!$D$62:$D$83 &amp; '1) Identify Affiliated Entities'!$E$62:$E$83,0),
_xlpm.chkBoxes, '1) Identify Affiliated Entities'!$G$62:$L$83,
_xlpm.val,INDEX(_xlpm.chkBoxes,_xlpm.row,4),
IF($D53="","",
  IF($H53="","",
  _xlpm.val*1)))</f>
        <v/>
      </c>
      <c r="T53" s="826" t="str" cm="1">
        <f t="array" ref="T53">_xlfn.LET(
_xlpm.row, MATCH($D53 &amp; $H53, '1) Identify Affiliated Entities'!$D$62:$D$83 &amp; '1) Identify Affiliated Entities'!$E$62:$E$83,0),
_xlpm.chkBoxes, '1) Identify Affiliated Entities'!$G$62:$L$83,
_xlpm.val,INDEX(_xlpm.chkBoxes,_xlpm.row,5),
IF($D53="","",
  IF($H53="","",
  _xlpm.val*1)))</f>
        <v/>
      </c>
      <c r="U53" s="826" t="str" cm="1">
        <f t="array" ref="U53">_xlfn.LET(
_xlpm.row, MATCH($D53 &amp; $H53, '1) Identify Affiliated Entities'!$D$62:$D$83 &amp; '1) Identify Affiliated Entities'!$E$62:$E$83,0),
_xlpm.chkBoxes, '1) Identify Affiliated Entities'!$G$62:$L$83,
_xlpm.val,INDEX(_xlpm.chkBoxes,_xlpm.row,6),
IF($D53="","",
  IF($H53="","",
  _xlpm.val*1)))</f>
        <v/>
      </c>
    </row>
    <row r="54" spans="1:25" s="830" customFormat="1" x14ac:dyDescent="0.35">
      <c r="A54" s="831"/>
      <c r="B54" s="826" t="str">
        <f t="shared" si="1"/>
        <v/>
      </c>
      <c r="C54" s="826" t="str">
        <f>IF('0a) Instructions &amp; HHS Info'!$F$4="","", IF($D54="","",'0a) Instructions &amp; HHS Info'!$F$4))</f>
        <v/>
      </c>
      <c r="D54" s="827"/>
      <c r="E54" s="828" t="str">
        <f>_xlfn.LET(
_xlpm.orgRow,MATCH(D54,_ref_data!$F$19:$F$167,0),
_xlpm.orgID,INDEX(_ref_data!$E$19:$E$167,_xlpm.orgRow),
IF(D54="","",_xlpm.orgID))</f>
        <v/>
      </c>
      <c r="F54" s="828" t="str">
        <f>_xlfn.LET(
_xlpm.orgRow,MATCH(D54,_ref_data!$F$19:$F$167,0),
_xlpm.EIN,SUBSTITUTE(INDEX(_ref_data!$G$19:$G$167,_xlpm.orgRow), "-", ""),
IF(D54="","",_xlpm.EIN))</f>
        <v/>
      </c>
      <c r="G54" s="826" t="str">
        <f>_xlfn.LET(
_xlpm.orgRow,MATCH(D54,_ref_data!$F$19:$F$167,0),
_xlpm.orgType,INDEX(_ref_data!$D$19:$D$167,_xlpm.orgRow),
IF(D54="","",_xlpm.orgType))</f>
        <v/>
      </c>
      <c r="H54" s="826"/>
      <c r="I54" s="826"/>
      <c r="J54" s="826"/>
      <c r="K54" s="826"/>
      <c r="L54" s="826"/>
      <c r="M54" s="829"/>
      <c r="N54" s="829" t="str" cm="1">
        <f t="array" ref="N54">_xlfn.LET(
_xlpm.row,MATCH($D54&amp;$I54,'1) Identify Affiliated Entities'!$D$36:$D$57 &amp; '1) Identify Affiliated Entities'!$F$36:$F$57,0),
_xlpm.start_col,'1) Identify Affiliated Entities'!$K$36:$K$57,
_xlpm.val,INDEX(_xlpm.start_col,_xlpm.row),
IF($D54="","",
IF($I54="","",
IF(_xlpm.val&amp;""="", "", _xlpm.val))))</f>
        <v/>
      </c>
      <c r="O54" s="829" t="str" cm="1">
        <f t="array" ref="O54">_xlfn.LET(
_xlpm.row,MATCH($D54&amp;$I54,'1) Identify Affiliated Entities'!$D$36:$D$57 &amp; '1) Identify Affiliated Entities'!$F$36:$F$57,0),
_xlpm.start_col,'1) Identify Affiliated Entities'!$L$36:$L$57,
_xlpm.val,INDEX(_xlpm.start_col,_xlpm.row),
IF($D54="","",
IF($I54="","",
IF(_xlpm.val&amp;""="", "", _xlpm.val))))</f>
        <v/>
      </c>
      <c r="P54" s="826" t="str" cm="1">
        <f t="array" ref="P54">_xlfn.LET(
_xlpm.row, MATCH($D54 &amp; $H54, '1) Identify Affiliated Entities'!$D$62:$D$83 &amp; '1) Identify Affiliated Entities'!$E$62:$E$83,0),
_xlpm.chkBoxes, '1) Identify Affiliated Entities'!$G$62:$L$83,
_xlpm.val,INDEX(_xlpm.chkBoxes,_xlpm.row,1),
IF($D54="","",
  IF($H54="","",
  _xlpm.val*1)))</f>
        <v/>
      </c>
      <c r="Q54" s="826" t="str" cm="1">
        <f t="array" ref="Q54">_xlfn.LET(
_xlpm.row, MATCH($D54 &amp; $H54, '1) Identify Affiliated Entities'!$D$62:$D$83 &amp; '1) Identify Affiliated Entities'!$E$62:$E$83,0),
_xlpm.chkBoxes, '1) Identify Affiliated Entities'!$G$62:$L$83,
_xlpm.val,INDEX(_xlpm.chkBoxes,_xlpm.row,2),
IF($D54="","",
  IF($H54="","",
  _xlpm.val*1)))</f>
        <v/>
      </c>
      <c r="R54" s="826" t="str" cm="1">
        <f t="array" ref="R54">_xlfn.LET(
_xlpm.row, MATCH($D54 &amp; $H54, '1) Identify Affiliated Entities'!$D$62:$D$83 &amp; '1) Identify Affiliated Entities'!$E$62:$E$83,0),
_xlpm.chkBoxes, '1) Identify Affiliated Entities'!$G$62:$L$83,
_xlpm.val,INDEX(_xlpm.chkBoxes,_xlpm.row,3),
IF($D54="","",
  IF($H54="","",
  _xlpm.val*1)))</f>
        <v/>
      </c>
      <c r="S54" s="826" t="str" cm="1">
        <f t="array" ref="S54">_xlfn.LET(
_xlpm.row, MATCH($D54 &amp; $H54, '1) Identify Affiliated Entities'!$D$62:$D$83 &amp; '1) Identify Affiliated Entities'!$E$62:$E$83,0),
_xlpm.chkBoxes, '1) Identify Affiliated Entities'!$G$62:$L$83,
_xlpm.val,INDEX(_xlpm.chkBoxes,_xlpm.row,4),
IF($D54="","",
  IF($H54="","",
  _xlpm.val*1)))</f>
        <v/>
      </c>
      <c r="T54" s="826" t="str" cm="1">
        <f t="array" ref="T54">_xlfn.LET(
_xlpm.row, MATCH($D54 &amp; $H54, '1) Identify Affiliated Entities'!$D$62:$D$83 &amp; '1) Identify Affiliated Entities'!$E$62:$E$83,0),
_xlpm.chkBoxes, '1) Identify Affiliated Entities'!$G$62:$L$83,
_xlpm.val,INDEX(_xlpm.chkBoxes,_xlpm.row,5),
IF($D54="","",
  IF($H54="","",
  _xlpm.val*1)))</f>
        <v/>
      </c>
      <c r="U54" s="826" t="str" cm="1">
        <f t="array" ref="U54">_xlfn.LET(
_xlpm.row, MATCH($D54 &amp; $H54, '1) Identify Affiliated Entities'!$D$62:$D$83 &amp; '1) Identify Affiliated Entities'!$E$62:$E$83,0),
_xlpm.chkBoxes, '1) Identify Affiliated Entities'!$G$62:$L$83,
_xlpm.val,INDEX(_xlpm.chkBoxes,_xlpm.row,6),
IF($D54="","",
  IF($H54="","",
  _xlpm.val*1)))</f>
        <v/>
      </c>
    </row>
    <row r="55" spans="1:25" s="830" customFormat="1" x14ac:dyDescent="0.35">
      <c r="A55" s="831"/>
      <c r="B55" s="826" t="str">
        <f t="shared" si="1"/>
        <v/>
      </c>
      <c r="C55" s="826" t="str">
        <f>IF('0a) Instructions &amp; HHS Info'!$F$4="","", IF($D55="","",'0a) Instructions &amp; HHS Info'!$F$4))</f>
        <v/>
      </c>
      <c r="D55" s="827"/>
      <c r="E55" s="828" t="str">
        <f>_xlfn.LET(
_xlpm.orgRow,MATCH(D55,_ref_data!$F$19:$F$167,0),
_xlpm.orgID,INDEX(_ref_data!$E$19:$E$167,_xlpm.orgRow),
IF(D55="","",_xlpm.orgID))</f>
        <v/>
      </c>
      <c r="F55" s="828" t="str">
        <f>_xlfn.LET(
_xlpm.orgRow,MATCH(D55,_ref_data!$F$19:$F$167,0),
_xlpm.EIN,SUBSTITUTE(INDEX(_ref_data!$G$19:$G$167,_xlpm.orgRow), "-", ""),
IF(D55="","",_xlpm.EIN))</f>
        <v/>
      </c>
      <c r="G55" s="826" t="str">
        <f>_xlfn.LET(
_xlpm.orgRow,MATCH(D55,_ref_data!$F$19:$F$167,0),
_xlpm.orgType,INDEX(_ref_data!$D$19:$D$167,_xlpm.orgRow),
IF(D55="","",_xlpm.orgType))</f>
        <v/>
      </c>
      <c r="H55" s="826"/>
      <c r="I55" s="826"/>
      <c r="J55" s="826"/>
      <c r="K55" s="826"/>
      <c r="L55" s="826"/>
      <c r="M55" s="829"/>
      <c r="N55" s="829" t="str" cm="1">
        <f t="array" ref="N55">_xlfn.LET(
_xlpm.row,MATCH($D55&amp;$I55,'1) Identify Affiliated Entities'!$D$36:$D$57 &amp; '1) Identify Affiliated Entities'!$F$36:$F$57,0),
_xlpm.start_col,'1) Identify Affiliated Entities'!$K$36:$K$57,
_xlpm.val,INDEX(_xlpm.start_col,_xlpm.row),
IF($D55="","",
IF($I55="","",
IF(_xlpm.val&amp;""="", "", _xlpm.val))))</f>
        <v/>
      </c>
      <c r="O55" s="829" t="str" cm="1">
        <f t="array" ref="O55">_xlfn.LET(
_xlpm.row,MATCH($D55&amp;$I55,'1) Identify Affiliated Entities'!$D$36:$D$57 &amp; '1) Identify Affiliated Entities'!$F$36:$F$57,0),
_xlpm.start_col,'1) Identify Affiliated Entities'!$L$36:$L$57,
_xlpm.val,INDEX(_xlpm.start_col,_xlpm.row),
IF($D55="","",
IF($I55="","",
IF(_xlpm.val&amp;""="", "", _xlpm.val))))</f>
        <v/>
      </c>
      <c r="P55" s="826" t="str" cm="1">
        <f t="array" ref="P55">_xlfn.LET(
_xlpm.row, MATCH($D55 &amp; $H55, '1) Identify Affiliated Entities'!$D$62:$D$83 &amp; '1) Identify Affiliated Entities'!$E$62:$E$83,0),
_xlpm.chkBoxes, '1) Identify Affiliated Entities'!$G$62:$L$83,
_xlpm.val,INDEX(_xlpm.chkBoxes,_xlpm.row,1),
IF($D55="","",
  IF($H55="","",
  _xlpm.val*1)))</f>
        <v/>
      </c>
      <c r="Q55" s="826" t="str" cm="1">
        <f t="array" ref="Q55">_xlfn.LET(
_xlpm.row, MATCH($D55 &amp; $H55, '1) Identify Affiliated Entities'!$D$62:$D$83 &amp; '1) Identify Affiliated Entities'!$E$62:$E$83,0),
_xlpm.chkBoxes, '1) Identify Affiliated Entities'!$G$62:$L$83,
_xlpm.val,INDEX(_xlpm.chkBoxes,_xlpm.row,2),
IF($D55="","",
  IF($H55="","",
  _xlpm.val*1)))</f>
        <v/>
      </c>
      <c r="R55" s="826" t="str" cm="1">
        <f t="array" ref="R55">_xlfn.LET(
_xlpm.row, MATCH($D55 &amp; $H55, '1) Identify Affiliated Entities'!$D$62:$D$83 &amp; '1) Identify Affiliated Entities'!$E$62:$E$83,0),
_xlpm.chkBoxes, '1) Identify Affiliated Entities'!$G$62:$L$83,
_xlpm.val,INDEX(_xlpm.chkBoxes,_xlpm.row,3),
IF($D55="","",
  IF($H55="","",
  _xlpm.val*1)))</f>
        <v/>
      </c>
      <c r="S55" s="826" t="str" cm="1">
        <f t="array" ref="S55">_xlfn.LET(
_xlpm.row, MATCH($D55 &amp; $H55, '1) Identify Affiliated Entities'!$D$62:$D$83 &amp; '1) Identify Affiliated Entities'!$E$62:$E$83,0),
_xlpm.chkBoxes, '1) Identify Affiliated Entities'!$G$62:$L$83,
_xlpm.val,INDEX(_xlpm.chkBoxes,_xlpm.row,4),
IF($D55="","",
  IF($H55="","",
  _xlpm.val*1)))</f>
        <v/>
      </c>
      <c r="T55" s="826" t="str" cm="1">
        <f t="array" ref="T55">_xlfn.LET(
_xlpm.row, MATCH($D55 &amp; $H55, '1) Identify Affiliated Entities'!$D$62:$D$83 &amp; '1) Identify Affiliated Entities'!$E$62:$E$83,0),
_xlpm.chkBoxes, '1) Identify Affiliated Entities'!$G$62:$L$83,
_xlpm.val,INDEX(_xlpm.chkBoxes,_xlpm.row,5),
IF($D55="","",
  IF($H55="","",
  _xlpm.val*1)))</f>
        <v/>
      </c>
      <c r="U55" s="826" t="str" cm="1">
        <f t="array" ref="U55">_xlfn.LET(
_xlpm.row, MATCH($D55 &amp; $H55, '1) Identify Affiliated Entities'!$D$62:$D$83 &amp; '1) Identify Affiliated Entities'!$E$62:$E$83,0),
_xlpm.chkBoxes, '1) Identify Affiliated Entities'!$G$62:$L$83,
_xlpm.val,INDEX(_xlpm.chkBoxes,_xlpm.row,6),
IF($D55="","",
  IF($H55="","",
  _xlpm.val*1)))</f>
        <v/>
      </c>
    </row>
    <row r="56" spans="1:25" s="830" customFormat="1" x14ac:dyDescent="0.35">
      <c r="A56" s="831"/>
      <c r="B56" s="826" t="str">
        <f t="shared" si="1"/>
        <v/>
      </c>
      <c r="C56" s="826" t="str">
        <f>IF('0a) Instructions &amp; HHS Info'!$F$4="","", IF($D56="","",'0a) Instructions &amp; HHS Info'!$F$4))</f>
        <v/>
      </c>
      <c r="D56" s="827"/>
      <c r="E56" s="828" t="str">
        <f>_xlfn.LET(
_xlpm.orgRow,MATCH(D56,_ref_data!$F$19:$F$167,0),
_xlpm.orgID,INDEX(_ref_data!$E$19:$E$167,_xlpm.orgRow),
IF(D56="","",_xlpm.orgID))</f>
        <v/>
      </c>
      <c r="F56" s="828" t="str">
        <f>_xlfn.LET(
_xlpm.orgRow,MATCH(D56,_ref_data!$F$19:$F$167,0),
_xlpm.EIN,SUBSTITUTE(INDEX(_ref_data!$G$19:$G$167,_xlpm.orgRow), "-", ""),
IF(D56="","",_xlpm.EIN))</f>
        <v/>
      </c>
      <c r="G56" s="826" t="str">
        <f>_xlfn.LET(
_xlpm.orgRow,MATCH(D56,_ref_data!$F$19:$F$167,0),
_xlpm.orgType,INDEX(_ref_data!$D$19:$D$167,_xlpm.orgRow),
IF(D56="","",_xlpm.orgType))</f>
        <v/>
      </c>
      <c r="H56" s="826"/>
      <c r="I56" s="826"/>
      <c r="J56" s="826"/>
      <c r="K56" s="826"/>
      <c r="L56" s="826"/>
      <c r="M56" s="829"/>
      <c r="N56" s="829" t="str" cm="1">
        <f t="array" ref="N56">_xlfn.LET(
_xlpm.row,MATCH($D56&amp;$I56,'1) Identify Affiliated Entities'!$D$36:$D$57 &amp; '1) Identify Affiliated Entities'!$F$36:$F$57,0),
_xlpm.start_col,'1) Identify Affiliated Entities'!$K$36:$K$57,
_xlpm.val,INDEX(_xlpm.start_col,_xlpm.row),
IF($D56="","",
IF($I56="","",
IF(_xlpm.val&amp;""="", "", _xlpm.val))))</f>
        <v/>
      </c>
      <c r="O56" s="829" t="str" cm="1">
        <f t="array" ref="O56">_xlfn.LET(
_xlpm.row,MATCH($D56&amp;$I56,'1) Identify Affiliated Entities'!$D$36:$D$57 &amp; '1) Identify Affiliated Entities'!$F$36:$F$57,0),
_xlpm.start_col,'1) Identify Affiliated Entities'!$L$36:$L$57,
_xlpm.val,INDEX(_xlpm.start_col,_xlpm.row),
IF($D56="","",
IF($I56="","",
IF(_xlpm.val&amp;""="", "", _xlpm.val))))</f>
        <v/>
      </c>
      <c r="P56" s="826" t="str" cm="1">
        <f t="array" ref="P56">_xlfn.LET(
_xlpm.row, MATCH($D56 &amp; $H56, '1) Identify Affiliated Entities'!$D$62:$D$83 &amp; '1) Identify Affiliated Entities'!$E$62:$E$83,0),
_xlpm.chkBoxes, '1) Identify Affiliated Entities'!$G$62:$L$83,
_xlpm.val,INDEX(_xlpm.chkBoxes,_xlpm.row,1),
IF($D56="","",
  IF($H56="","",
  _xlpm.val*1)))</f>
        <v/>
      </c>
      <c r="Q56" s="826" t="str" cm="1">
        <f t="array" ref="Q56">_xlfn.LET(
_xlpm.row, MATCH($D56 &amp; $H56, '1) Identify Affiliated Entities'!$D$62:$D$83 &amp; '1) Identify Affiliated Entities'!$E$62:$E$83,0),
_xlpm.chkBoxes, '1) Identify Affiliated Entities'!$G$62:$L$83,
_xlpm.val,INDEX(_xlpm.chkBoxes,_xlpm.row,2),
IF($D56="","",
  IF($H56="","",
  _xlpm.val*1)))</f>
        <v/>
      </c>
      <c r="R56" s="826" t="str" cm="1">
        <f t="array" ref="R56">_xlfn.LET(
_xlpm.row, MATCH($D56 &amp; $H56, '1) Identify Affiliated Entities'!$D$62:$D$83 &amp; '1) Identify Affiliated Entities'!$E$62:$E$83,0),
_xlpm.chkBoxes, '1) Identify Affiliated Entities'!$G$62:$L$83,
_xlpm.val,INDEX(_xlpm.chkBoxes,_xlpm.row,3),
IF($D56="","",
  IF($H56="","",
  _xlpm.val*1)))</f>
        <v/>
      </c>
      <c r="S56" s="826" t="str" cm="1">
        <f t="array" ref="S56">_xlfn.LET(
_xlpm.row, MATCH($D56 &amp; $H56, '1) Identify Affiliated Entities'!$D$62:$D$83 &amp; '1) Identify Affiliated Entities'!$E$62:$E$83,0),
_xlpm.chkBoxes, '1) Identify Affiliated Entities'!$G$62:$L$83,
_xlpm.val,INDEX(_xlpm.chkBoxes,_xlpm.row,4),
IF($D56="","",
  IF($H56="","",
  _xlpm.val*1)))</f>
        <v/>
      </c>
      <c r="T56" s="826" t="str" cm="1">
        <f t="array" ref="T56">_xlfn.LET(
_xlpm.row, MATCH($D56 &amp; $H56, '1) Identify Affiliated Entities'!$D$62:$D$83 &amp; '1) Identify Affiliated Entities'!$E$62:$E$83,0),
_xlpm.chkBoxes, '1) Identify Affiliated Entities'!$G$62:$L$83,
_xlpm.val,INDEX(_xlpm.chkBoxes,_xlpm.row,5),
IF($D56="","",
  IF($H56="","",
  _xlpm.val*1)))</f>
        <v/>
      </c>
      <c r="U56" s="826" t="str" cm="1">
        <f t="array" ref="U56">_xlfn.LET(
_xlpm.row, MATCH($D56 &amp; $H56, '1) Identify Affiliated Entities'!$D$62:$D$83 &amp; '1) Identify Affiliated Entities'!$E$62:$E$83,0),
_xlpm.chkBoxes, '1) Identify Affiliated Entities'!$G$62:$L$83,
_xlpm.val,INDEX(_xlpm.chkBoxes,_xlpm.row,6),
IF($D56="","",
  IF($H56="","",
  _xlpm.val*1)))</f>
        <v/>
      </c>
    </row>
    <row r="57" spans="1:25" s="830" customFormat="1" x14ac:dyDescent="0.35">
      <c r="A57" s="831"/>
      <c r="B57" s="826" t="str">
        <f t="shared" si="1"/>
        <v/>
      </c>
      <c r="C57" s="826" t="str">
        <f>IF('0a) Instructions &amp; HHS Info'!$F$4="","", IF($D57="","",'0a) Instructions &amp; HHS Info'!$F$4))</f>
        <v/>
      </c>
      <c r="D57" s="827"/>
      <c r="E57" s="828" t="str">
        <f>_xlfn.LET(
_xlpm.orgRow,MATCH(D57,_ref_data!$F$19:$F$167,0),
_xlpm.orgID,INDEX(_ref_data!$E$19:$E$167,_xlpm.orgRow),
IF(D57="","",_xlpm.orgID))</f>
        <v/>
      </c>
      <c r="F57" s="828" t="str">
        <f>_xlfn.LET(
_xlpm.orgRow,MATCH(D57,_ref_data!$F$19:$F$167,0),
_xlpm.EIN,SUBSTITUTE(INDEX(_ref_data!$G$19:$G$167,_xlpm.orgRow), "-", ""),
IF(D57="","",_xlpm.EIN))</f>
        <v/>
      </c>
      <c r="G57" s="826" t="str">
        <f>_xlfn.LET(
_xlpm.orgRow,MATCH(D57,_ref_data!$F$19:$F$167,0),
_xlpm.orgType,INDEX(_ref_data!$D$19:$D$167,_xlpm.orgRow),
IF(D57="","",_xlpm.orgType))</f>
        <v/>
      </c>
      <c r="H57" s="826"/>
      <c r="I57" s="826"/>
      <c r="J57" s="826"/>
      <c r="K57" s="826"/>
      <c r="L57" s="826"/>
      <c r="M57" s="829"/>
      <c r="N57" s="829" t="str" cm="1">
        <f t="array" ref="N57">_xlfn.LET(
_xlpm.row,MATCH($D57&amp;$I57,'1) Identify Affiliated Entities'!$D$36:$D$57 &amp; '1) Identify Affiliated Entities'!$F$36:$F$57,0),
_xlpm.start_col,'1) Identify Affiliated Entities'!$K$36:$K$57,
_xlpm.val,INDEX(_xlpm.start_col,_xlpm.row),
IF($D57="","",
IF($I57="","",
IF(_xlpm.val&amp;""="", "", _xlpm.val))))</f>
        <v/>
      </c>
      <c r="O57" s="829" t="str" cm="1">
        <f t="array" ref="O57">_xlfn.LET(
_xlpm.row,MATCH($D57&amp;$I57,'1) Identify Affiliated Entities'!$D$36:$D$57 &amp; '1) Identify Affiliated Entities'!$F$36:$F$57,0),
_xlpm.start_col,'1) Identify Affiliated Entities'!$L$36:$L$57,
_xlpm.val,INDEX(_xlpm.start_col,_xlpm.row),
IF($D57="","",
IF($I57="","",
IF(_xlpm.val&amp;""="", "", _xlpm.val))))</f>
        <v/>
      </c>
      <c r="P57" s="826" t="str" cm="1">
        <f t="array" ref="P57">_xlfn.LET(
_xlpm.row, MATCH($D57 &amp; $H57, '1) Identify Affiliated Entities'!$D$62:$D$83 &amp; '1) Identify Affiliated Entities'!$E$62:$E$83,0),
_xlpm.chkBoxes, '1) Identify Affiliated Entities'!$G$62:$L$83,
_xlpm.val,INDEX(_xlpm.chkBoxes,_xlpm.row,1),
IF($D57="","",
  IF($H57="","",
  _xlpm.val*1)))</f>
        <v/>
      </c>
      <c r="Q57" s="826" t="str" cm="1">
        <f t="array" ref="Q57">_xlfn.LET(
_xlpm.row, MATCH($D57 &amp; $H57, '1) Identify Affiliated Entities'!$D$62:$D$83 &amp; '1) Identify Affiliated Entities'!$E$62:$E$83,0),
_xlpm.chkBoxes, '1) Identify Affiliated Entities'!$G$62:$L$83,
_xlpm.val,INDEX(_xlpm.chkBoxes,_xlpm.row,2),
IF($D57="","",
  IF($H57="","",
  _xlpm.val*1)))</f>
        <v/>
      </c>
      <c r="R57" s="826" t="str" cm="1">
        <f t="array" ref="R57">_xlfn.LET(
_xlpm.row, MATCH($D57 &amp; $H57, '1) Identify Affiliated Entities'!$D$62:$D$83 &amp; '1) Identify Affiliated Entities'!$E$62:$E$83,0),
_xlpm.chkBoxes, '1) Identify Affiliated Entities'!$G$62:$L$83,
_xlpm.val,INDEX(_xlpm.chkBoxes,_xlpm.row,3),
IF($D57="","",
  IF($H57="","",
  _xlpm.val*1)))</f>
        <v/>
      </c>
      <c r="S57" s="826" t="str" cm="1">
        <f t="array" ref="S57">_xlfn.LET(
_xlpm.row, MATCH($D57 &amp; $H57, '1) Identify Affiliated Entities'!$D$62:$D$83 &amp; '1) Identify Affiliated Entities'!$E$62:$E$83,0),
_xlpm.chkBoxes, '1) Identify Affiliated Entities'!$G$62:$L$83,
_xlpm.val,INDEX(_xlpm.chkBoxes,_xlpm.row,4),
IF($D57="","",
  IF($H57="","",
  _xlpm.val*1)))</f>
        <v/>
      </c>
      <c r="T57" s="826" t="str" cm="1">
        <f t="array" ref="T57">_xlfn.LET(
_xlpm.row, MATCH($D57 &amp; $H57, '1) Identify Affiliated Entities'!$D$62:$D$83 &amp; '1) Identify Affiliated Entities'!$E$62:$E$83,0),
_xlpm.chkBoxes, '1) Identify Affiliated Entities'!$G$62:$L$83,
_xlpm.val,INDEX(_xlpm.chkBoxes,_xlpm.row,5),
IF($D57="","",
  IF($H57="","",
  _xlpm.val*1)))</f>
        <v/>
      </c>
      <c r="U57" s="826" t="str" cm="1">
        <f t="array" ref="U57">_xlfn.LET(
_xlpm.row, MATCH($D57 &amp; $H57, '1) Identify Affiliated Entities'!$D$62:$D$83 &amp; '1) Identify Affiliated Entities'!$E$62:$E$83,0),
_xlpm.chkBoxes, '1) Identify Affiliated Entities'!$G$62:$L$83,
_xlpm.val,INDEX(_xlpm.chkBoxes,_xlpm.row,6),
IF($D57="","",
  IF($H57="","",
  _xlpm.val*1)))</f>
        <v/>
      </c>
    </row>
    <row r="58" spans="1:25" s="830" customFormat="1" x14ac:dyDescent="0.35">
      <c r="A58" s="831"/>
      <c r="B58" s="826" t="str">
        <f t="shared" si="1"/>
        <v/>
      </c>
      <c r="C58" s="826" t="str">
        <f>IF('0a) Instructions &amp; HHS Info'!$F$4="","", IF($D58="","",'0a) Instructions &amp; HHS Info'!$F$4))</f>
        <v/>
      </c>
      <c r="D58" s="827"/>
      <c r="E58" s="828" t="str">
        <f>_xlfn.LET(
_xlpm.orgRow,MATCH(D58,_ref_data!$F$19:$F$167,0),
_xlpm.orgID,INDEX(_ref_data!$E$19:$E$167,_xlpm.orgRow),
IF(D58="","",_xlpm.orgID))</f>
        <v/>
      </c>
      <c r="F58" s="828" t="str">
        <f>_xlfn.LET(
_xlpm.orgRow,MATCH(D58,_ref_data!$F$19:$F$167,0),
_xlpm.EIN,SUBSTITUTE(INDEX(_ref_data!$G$19:$G$167,_xlpm.orgRow), "-", ""),
IF(D58="","",_xlpm.EIN))</f>
        <v/>
      </c>
      <c r="G58" s="826" t="str">
        <f>_xlfn.LET(
_xlpm.orgRow,MATCH(D58,_ref_data!$F$19:$F$167,0),
_xlpm.orgType,INDEX(_ref_data!$D$19:$D$167,_xlpm.orgRow),
IF(D58="","",_xlpm.orgType))</f>
        <v/>
      </c>
      <c r="H58" s="826"/>
      <c r="I58" s="826"/>
      <c r="J58" s="826"/>
      <c r="K58" s="826"/>
      <c r="L58" s="826"/>
      <c r="M58" s="829"/>
      <c r="N58" s="829" t="str" cm="1">
        <f t="array" ref="N58">_xlfn.LET(
_xlpm.row,MATCH($D58&amp;$I58,'1) Identify Affiliated Entities'!$D$36:$D$57 &amp; '1) Identify Affiliated Entities'!$F$36:$F$57,0),
_xlpm.start_col,'1) Identify Affiliated Entities'!$K$36:$K$57,
_xlpm.val,INDEX(_xlpm.start_col,_xlpm.row),
IF($D58="","",
IF($I58="","",
IF(_xlpm.val&amp;""="", "", _xlpm.val))))</f>
        <v/>
      </c>
      <c r="O58" s="829" t="str" cm="1">
        <f t="array" ref="O58">_xlfn.LET(
_xlpm.row,MATCH($D58&amp;$I58,'1) Identify Affiliated Entities'!$D$36:$D$57 &amp; '1) Identify Affiliated Entities'!$F$36:$F$57,0),
_xlpm.start_col,'1) Identify Affiliated Entities'!$L$36:$L$57,
_xlpm.val,INDEX(_xlpm.start_col,_xlpm.row),
IF($D58="","",
IF($I58="","",
IF(_xlpm.val&amp;""="", "", _xlpm.val))))</f>
        <v/>
      </c>
      <c r="P58" s="826" t="str" cm="1">
        <f t="array" ref="P58">_xlfn.LET(
_xlpm.row, MATCH($D58 &amp; $H58, '1) Identify Affiliated Entities'!$D$62:$D$83 &amp; '1) Identify Affiliated Entities'!$E$62:$E$83,0),
_xlpm.chkBoxes, '1) Identify Affiliated Entities'!$G$62:$L$83,
_xlpm.val,INDEX(_xlpm.chkBoxes,_xlpm.row,1),
IF($D58="","",
  IF($H58="","",
  _xlpm.val*1)))</f>
        <v/>
      </c>
      <c r="Q58" s="826" t="str" cm="1">
        <f t="array" ref="Q58">_xlfn.LET(
_xlpm.row, MATCH($D58 &amp; $H58, '1) Identify Affiliated Entities'!$D$62:$D$83 &amp; '1) Identify Affiliated Entities'!$E$62:$E$83,0),
_xlpm.chkBoxes, '1) Identify Affiliated Entities'!$G$62:$L$83,
_xlpm.val,INDEX(_xlpm.chkBoxes,_xlpm.row,2),
IF($D58="","",
  IF($H58="","",
  _xlpm.val*1)))</f>
        <v/>
      </c>
      <c r="R58" s="826" t="str" cm="1">
        <f t="array" ref="R58">_xlfn.LET(
_xlpm.row, MATCH($D58 &amp; $H58, '1) Identify Affiliated Entities'!$D$62:$D$83 &amp; '1) Identify Affiliated Entities'!$E$62:$E$83,0),
_xlpm.chkBoxes, '1) Identify Affiliated Entities'!$G$62:$L$83,
_xlpm.val,INDEX(_xlpm.chkBoxes,_xlpm.row,3),
IF($D58="","",
  IF($H58="","",
  _xlpm.val*1)))</f>
        <v/>
      </c>
      <c r="S58" s="826" t="str" cm="1">
        <f t="array" ref="S58">_xlfn.LET(
_xlpm.row, MATCH($D58 &amp; $H58, '1) Identify Affiliated Entities'!$D$62:$D$83 &amp; '1) Identify Affiliated Entities'!$E$62:$E$83,0),
_xlpm.chkBoxes, '1) Identify Affiliated Entities'!$G$62:$L$83,
_xlpm.val,INDEX(_xlpm.chkBoxes,_xlpm.row,4),
IF($D58="","",
  IF($H58="","",
  _xlpm.val*1)))</f>
        <v/>
      </c>
      <c r="T58" s="826" t="str" cm="1">
        <f t="array" ref="T58">_xlfn.LET(
_xlpm.row, MATCH($D58 &amp; $H58, '1) Identify Affiliated Entities'!$D$62:$D$83 &amp; '1) Identify Affiliated Entities'!$E$62:$E$83,0),
_xlpm.chkBoxes, '1) Identify Affiliated Entities'!$G$62:$L$83,
_xlpm.val,INDEX(_xlpm.chkBoxes,_xlpm.row,5),
IF($D58="","",
  IF($H58="","",
  _xlpm.val*1)))</f>
        <v/>
      </c>
      <c r="U58" s="826" t="str" cm="1">
        <f t="array" ref="U58">_xlfn.LET(
_xlpm.row, MATCH($D58 &amp; $H58, '1) Identify Affiliated Entities'!$D$62:$D$83 &amp; '1) Identify Affiliated Entities'!$E$62:$E$83,0),
_xlpm.chkBoxes, '1) Identify Affiliated Entities'!$G$62:$L$83,
_xlpm.val,INDEX(_xlpm.chkBoxes,_xlpm.row,6),
IF($D58="","",
  IF($H58="","",
  _xlpm.val*1)))</f>
        <v/>
      </c>
    </row>
    <row r="59" spans="1:25" s="830" customFormat="1" x14ac:dyDescent="0.35">
      <c r="A59" s="831"/>
      <c r="B59" s="826" t="str">
        <f t="shared" si="1"/>
        <v/>
      </c>
      <c r="C59" s="826" t="str">
        <f>IF('0a) Instructions &amp; HHS Info'!$F$4="","", IF($D59="","",'0a) Instructions &amp; HHS Info'!$F$4))</f>
        <v/>
      </c>
      <c r="D59" s="827"/>
      <c r="E59" s="828" t="str">
        <f>_xlfn.LET(
_xlpm.orgRow,MATCH(D59,_ref_data!$F$19:$F$167,0),
_xlpm.orgID,INDEX(_ref_data!$E$19:$E$167,_xlpm.orgRow),
IF(D59="","",_xlpm.orgID))</f>
        <v/>
      </c>
      <c r="F59" s="828" t="str">
        <f>_xlfn.LET(
_xlpm.orgRow,MATCH(D59,_ref_data!$F$19:$F$167,0),
_xlpm.EIN,SUBSTITUTE(INDEX(_ref_data!$G$19:$G$167,_xlpm.orgRow), "-", ""),
IF(D59="","",_xlpm.EIN))</f>
        <v/>
      </c>
      <c r="G59" s="826" t="str">
        <f>_xlfn.LET(
_xlpm.orgRow,MATCH(D59,_ref_data!$F$19:$F$167,0),
_xlpm.orgType,INDEX(_ref_data!$D$19:$D$167,_xlpm.orgRow),
IF(D59="","",_xlpm.orgType))</f>
        <v/>
      </c>
      <c r="H59" s="826"/>
      <c r="I59" s="826"/>
      <c r="J59" s="826"/>
      <c r="K59" s="826"/>
      <c r="L59" s="826"/>
      <c r="M59" s="829"/>
      <c r="N59" s="829" t="str" cm="1">
        <f t="array" ref="N59">_xlfn.LET(
_xlpm.row,MATCH($D59&amp;$I59,'1) Identify Affiliated Entities'!$D$36:$D$57 &amp; '1) Identify Affiliated Entities'!$F$36:$F$57,0),
_xlpm.start_col,'1) Identify Affiliated Entities'!$K$36:$K$57,
_xlpm.val,INDEX(_xlpm.start_col,_xlpm.row),
IF($D59="","",
IF($I59="","",
IF(_xlpm.val&amp;""="", "", _xlpm.val))))</f>
        <v/>
      </c>
      <c r="O59" s="829" t="str" cm="1">
        <f t="array" ref="O59">_xlfn.LET(
_xlpm.row,MATCH($D59&amp;$I59,'1) Identify Affiliated Entities'!$D$36:$D$57 &amp; '1) Identify Affiliated Entities'!$F$36:$F$57,0),
_xlpm.start_col,'1) Identify Affiliated Entities'!$L$36:$L$57,
_xlpm.val,INDEX(_xlpm.start_col,_xlpm.row),
IF($D59="","",
IF($I59="","",
IF(_xlpm.val&amp;""="", "", _xlpm.val))))</f>
        <v/>
      </c>
      <c r="P59" s="826" t="str" cm="1">
        <f t="array" ref="P59">_xlfn.LET(
_xlpm.row, MATCH($D59 &amp; $H59, '1) Identify Affiliated Entities'!$D$62:$D$83 &amp; '1) Identify Affiliated Entities'!$E$62:$E$83,0),
_xlpm.chkBoxes, '1) Identify Affiliated Entities'!$G$62:$L$83,
_xlpm.val,INDEX(_xlpm.chkBoxes,_xlpm.row,1),
IF($D59="","",
  IF($H59="","",
  _xlpm.val*1)))</f>
        <v/>
      </c>
      <c r="Q59" s="826" t="str" cm="1">
        <f t="array" ref="Q59">_xlfn.LET(
_xlpm.row, MATCH($D59 &amp; $H59, '1) Identify Affiliated Entities'!$D$62:$D$83 &amp; '1) Identify Affiliated Entities'!$E$62:$E$83,0),
_xlpm.chkBoxes, '1) Identify Affiliated Entities'!$G$62:$L$83,
_xlpm.val,INDEX(_xlpm.chkBoxes,_xlpm.row,2),
IF($D59="","",
  IF($H59="","",
  _xlpm.val*1)))</f>
        <v/>
      </c>
      <c r="R59" s="826" t="str" cm="1">
        <f t="array" ref="R59">_xlfn.LET(
_xlpm.row, MATCH($D59 &amp; $H59, '1) Identify Affiliated Entities'!$D$62:$D$83 &amp; '1) Identify Affiliated Entities'!$E$62:$E$83,0),
_xlpm.chkBoxes, '1) Identify Affiliated Entities'!$G$62:$L$83,
_xlpm.val,INDEX(_xlpm.chkBoxes,_xlpm.row,3),
IF($D59="","",
  IF($H59="","",
  _xlpm.val*1)))</f>
        <v/>
      </c>
      <c r="S59" s="826" t="str" cm="1">
        <f t="array" ref="S59">_xlfn.LET(
_xlpm.row, MATCH($D59 &amp; $H59, '1) Identify Affiliated Entities'!$D$62:$D$83 &amp; '1) Identify Affiliated Entities'!$E$62:$E$83,0),
_xlpm.chkBoxes, '1) Identify Affiliated Entities'!$G$62:$L$83,
_xlpm.val,INDEX(_xlpm.chkBoxes,_xlpm.row,4),
IF($D59="","",
  IF($H59="","",
  _xlpm.val*1)))</f>
        <v/>
      </c>
      <c r="T59" s="826" t="str" cm="1">
        <f t="array" ref="T59">_xlfn.LET(
_xlpm.row, MATCH($D59 &amp; $H59, '1) Identify Affiliated Entities'!$D$62:$D$83 &amp; '1) Identify Affiliated Entities'!$E$62:$E$83,0),
_xlpm.chkBoxes, '1) Identify Affiliated Entities'!$G$62:$L$83,
_xlpm.val,INDEX(_xlpm.chkBoxes,_xlpm.row,5),
IF($D59="","",
  IF($H59="","",
  _xlpm.val*1)))</f>
        <v/>
      </c>
      <c r="U59" s="826" t="str" cm="1">
        <f t="array" ref="U59">_xlfn.LET(
_xlpm.row, MATCH($D59 &amp; $H59, '1) Identify Affiliated Entities'!$D$62:$D$83 &amp; '1) Identify Affiliated Entities'!$E$62:$E$83,0),
_xlpm.chkBoxes, '1) Identify Affiliated Entities'!$G$62:$L$83,
_xlpm.val,INDEX(_xlpm.chkBoxes,_xlpm.row,6),
IF($D59="","",
  IF($H59="","",
  _xlpm.val*1)))</f>
        <v/>
      </c>
    </row>
    <row r="60" spans="1:25" s="830" customFormat="1" x14ac:dyDescent="0.35">
      <c r="A60" s="831"/>
      <c r="B60" s="826" t="str">
        <f t="shared" si="1"/>
        <v/>
      </c>
      <c r="C60" s="826" t="str">
        <f>IF('0a) Instructions &amp; HHS Info'!$F$4="","", IF($D60="","",'0a) Instructions &amp; HHS Info'!$F$4))</f>
        <v/>
      </c>
      <c r="D60" s="827"/>
      <c r="E60" s="828" t="str">
        <f>_xlfn.LET(
_xlpm.orgRow,MATCH(D60,_ref_data!$F$19:$F$167,0),
_xlpm.orgID,INDEX(_ref_data!$E$19:$E$167,_xlpm.orgRow),
IF(D60="","",_xlpm.orgID))</f>
        <v/>
      </c>
      <c r="F60" s="828" t="str">
        <f>_xlfn.LET(
_xlpm.orgRow,MATCH(D60,_ref_data!$F$19:$F$167,0),
_xlpm.EIN,SUBSTITUTE(INDEX(_ref_data!$G$19:$G$167,_xlpm.orgRow), "-", ""),
IF(D60="","",_xlpm.EIN))</f>
        <v/>
      </c>
      <c r="G60" s="826" t="str">
        <f>_xlfn.LET(
_xlpm.orgRow,MATCH(D60,_ref_data!$F$19:$F$167,0),
_xlpm.orgType,INDEX(_ref_data!$D$19:$D$167,_xlpm.orgRow),
IF(D60="","",_xlpm.orgType))</f>
        <v/>
      </c>
      <c r="H60" s="826"/>
      <c r="I60" s="826"/>
      <c r="J60" s="826"/>
      <c r="K60" s="826"/>
      <c r="L60" s="826"/>
      <c r="M60" s="829"/>
      <c r="N60" s="829" t="str" cm="1">
        <f t="array" ref="N60">_xlfn.LET(
_xlpm.row,MATCH($D60&amp;$I60,'1) Identify Affiliated Entities'!$D$36:$D$57 &amp; '1) Identify Affiliated Entities'!$F$36:$F$57,0),
_xlpm.start_col,'1) Identify Affiliated Entities'!$K$36:$K$57,
_xlpm.val,INDEX(_xlpm.start_col,_xlpm.row),
IF($D60="","",
IF($I60="","",
IF(_xlpm.val&amp;""="", "", _xlpm.val))))</f>
        <v/>
      </c>
      <c r="O60" s="829" t="str" cm="1">
        <f t="array" ref="O60">_xlfn.LET(
_xlpm.row,MATCH($D60&amp;$I60,'1) Identify Affiliated Entities'!$D$36:$D$57 &amp; '1) Identify Affiliated Entities'!$F$36:$F$57,0),
_xlpm.start_col,'1) Identify Affiliated Entities'!$L$36:$L$57,
_xlpm.val,INDEX(_xlpm.start_col,_xlpm.row),
IF($D60="","",
IF($I60="","",
IF(_xlpm.val&amp;""="", "", _xlpm.val))))</f>
        <v/>
      </c>
      <c r="P60" s="826" t="str" cm="1">
        <f t="array" ref="P60">_xlfn.LET(
_xlpm.row, MATCH($D60 &amp; $H60, '1) Identify Affiliated Entities'!$D$62:$D$83 &amp; '1) Identify Affiliated Entities'!$E$62:$E$83,0),
_xlpm.chkBoxes, '1) Identify Affiliated Entities'!$G$62:$L$83,
_xlpm.val,INDEX(_xlpm.chkBoxes,_xlpm.row,1),
IF($D60="","",
  IF($H60="","",
  _xlpm.val*1)))</f>
        <v/>
      </c>
      <c r="Q60" s="826" t="str" cm="1">
        <f t="array" ref="Q60">_xlfn.LET(
_xlpm.row, MATCH($D60 &amp; $H60, '1) Identify Affiliated Entities'!$D$62:$D$83 &amp; '1) Identify Affiliated Entities'!$E$62:$E$83,0),
_xlpm.chkBoxes, '1) Identify Affiliated Entities'!$G$62:$L$83,
_xlpm.val,INDEX(_xlpm.chkBoxes,_xlpm.row,2),
IF($D60="","",
  IF($H60="","",
  _xlpm.val*1)))</f>
        <v/>
      </c>
      <c r="R60" s="826" t="str" cm="1">
        <f t="array" ref="R60">_xlfn.LET(
_xlpm.row, MATCH($D60 &amp; $H60, '1) Identify Affiliated Entities'!$D$62:$D$83 &amp; '1) Identify Affiliated Entities'!$E$62:$E$83,0),
_xlpm.chkBoxes, '1) Identify Affiliated Entities'!$G$62:$L$83,
_xlpm.val,INDEX(_xlpm.chkBoxes,_xlpm.row,3),
IF($D60="","",
  IF($H60="","",
  _xlpm.val*1)))</f>
        <v/>
      </c>
      <c r="S60" s="826" t="str" cm="1">
        <f t="array" ref="S60">_xlfn.LET(
_xlpm.row, MATCH($D60 &amp; $H60, '1) Identify Affiliated Entities'!$D$62:$D$83 &amp; '1) Identify Affiliated Entities'!$E$62:$E$83,0),
_xlpm.chkBoxes, '1) Identify Affiliated Entities'!$G$62:$L$83,
_xlpm.val,INDEX(_xlpm.chkBoxes,_xlpm.row,4),
IF($D60="","",
  IF($H60="","",
  _xlpm.val*1)))</f>
        <v/>
      </c>
      <c r="T60" s="826" t="str" cm="1">
        <f t="array" ref="T60">_xlfn.LET(
_xlpm.row, MATCH($D60 &amp; $H60, '1) Identify Affiliated Entities'!$D$62:$D$83 &amp; '1) Identify Affiliated Entities'!$E$62:$E$83,0),
_xlpm.chkBoxes, '1) Identify Affiliated Entities'!$G$62:$L$83,
_xlpm.val,INDEX(_xlpm.chkBoxes,_xlpm.row,5),
IF($D60="","",
  IF($H60="","",
  _xlpm.val*1)))</f>
        <v/>
      </c>
      <c r="U60" s="826" t="str" cm="1">
        <f t="array" ref="U60">_xlfn.LET(
_xlpm.row, MATCH($D60 &amp; $H60, '1) Identify Affiliated Entities'!$D$62:$D$83 &amp; '1) Identify Affiliated Entities'!$E$62:$E$83,0),
_xlpm.chkBoxes, '1) Identify Affiliated Entities'!$G$62:$L$83,
_xlpm.val,INDEX(_xlpm.chkBoxes,_xlpm.row,6),
IF($D60="","",
  IF($H60="","",
  _xlpm.val*1)))</f>
        <v/>
      </c>
    </row>
    <row r="61" spans="1:25" s="830" customFormat="1" x14ac:dyDescent="0.35">
      <c r="A61" s="831"/>
      <c r="B61" s="826" t="str">
        <f t="shared" si="1"/>
        <v/>
      </c>
      <c r="C61" s="826" t="str">
        <f>IF('0a) Instructions &amp; HHS Info'!$F$4="","", IF($D61="","",'0a) Instructions &amp; HHS Info'!$F$4))</f>
        <v/>
      </c>
      <c r="D61" s="827"/>
      <c r="E61" s="828" t="str">
        <f>_xlfn.LET(
_xlpm.orgRow,MATCH(D61,_ref_data!$F$19:$F$167,0),
_xlpm.orgID,INDEX(_ref_data!$E$19:$E$167,_xlpm.orgRow),
IF(D61="","",_xlpm.orgID))</f>
        <v/>
      </c>
      <c r="F61" s="828" t="str">
        <f>_xlfn.LET(
_xlpm.orgRow,MATCH(D61,_ref_data!$F$19:$F$167,0),
_xlpm.EIN,SUBSTITUTE(INDEX(_ref_data!$G$19:$G$167,_xlpm.orgRow), "-", ""),
IF(D61="","",_xlpm.EIN))</f>
        <v/>
      </c>
      <c r="G61" s="826" t="str">
        <f>_xlfn.LET(
_xlpm.orgRow,MATCH(D61,_ref_data!$F$19:$F$167,0),
_xlpm.orgType,INDEX(_ref_data!$D$19:$D$167,_xlpm.orgRow),
IF(D61="","",_xlpm.orgType))</f>
        <v/>
      </c>
      <c r="H61" s="826"/>
      <c r="I61" s="826"/>
      <c r="J61" s="826"/>
      <c r="K61" s="826"/>
      <c r="L61" s="826"/>
      <c r="M61" s="829"/>
      <c r="N61" s="829" t="str" cm="1">
        <f t="array" ref="N61">_xlfn.LET(
_xlpm.row,MATCH($D61&amp;$I61,'1) Identify Affiliated Entities'!$D$36:$D$57 &amp; '1) Identify Affiliated Entities'!$F$36:$F$57,0),
_xlpm.start_col,'1) Identify Affiliated Entities'!$K$36:$K$57,
_xlpm.val,INDEX(_xlpm.start_col,_xlpm.row),
IF($D61="","",
IF($I61="","",
IF(_xlpm.val&amp;""="", "", _xlpm.val))))</f>
        <v/>
      </c>
      <c r="O61" s="829" t="str" cm="1">
        <f t="array" ref="O61">_xlfn.LET(
_xlpm.row,MATCH($D61&amp;$I61,'1) Identify Affiliated Entities'!$D$36:$D$57 &amp; '1) Identify Affiliated Entities'!$F$36:$F$57,0),
_xlpm.start_col,'1) Identify Affiliated Entities'!$L$36:$L$57,
_xlpm.val,INDEX(_xlpm.start_col,_xlpm.row),
IF($D61="","",
IF($I61="","",
IF(_xlpm.val&amp;""="", "", _xlpm.val))))</f>
        <v/>
      </c>
      <c r="P61" s="826" t="str" cm="1">
        <f t="array" ref="P61">_xlfn.LET(
_xlpm.row, MATCH($D61 &amp; $H61, '1) Identify Affiliated Entities'!$D$62:$D$83 &amp; '1) Identify Affiliated Entities'!$E$62:$E$83,0),
_xlpm.chkBoxes, '1) Identify Affiliated Entities'!$G$62:$L$83,
_xlpm.val,INDEX(_xlpm.chkBoxes,_xlpm.row,1),
IF($D61="","",
  IF($H61="","",
  _xlpm.val*1)))</f>
        <v/>
      </c>
      <c r="Q61" s="826" t="str" cm="1">
        <f t="array" ref="Q61">_xlfn.LET(
_xlpm.row, MATCH($D61 &amp; $H61, '1) Identify Affiliated Entities'!$D$62:$D$83 &amp; '1) Identify Affiliated Entities'!$E$62:$E$83,0),
_xlpm.chkBoxes, '1) Identify Affiliated Entities'!$G$62:$L$83,
_xlpm.val,INDEX(_xlpm.chkBoxes,_xlpm.row,2),
IF($D61="","",
  IF($H61="","",
  _xlpm.val*1)))</f>
        <v/>
      </c>
      <c r="R61" s="826" t="str" cm="1">
        <f t="array" ref="R61">_xlfn.LET(
_xlpm.row, MATCH($D61 &amp; $H61, '1) Identify Affiliated Entities'!$D$62:$D$83 &amp; '1) Identify Affiliated Entities'!$E$62:$E$83,0),
_xlpm.chkBoxes, '1) Identify Affiliated Entities'!$G$62:$L$83,
_xlpm.val,INDEX(_xlpm.chkBoxes,_xlpm.row,3),
IF($D61="","",
  IF($H61="","",
  _xlpm.val*1)))</f>
        <v/>
      </c>
      <c r="S61" s="826" t="str" cm="1">
        <f t="array" ref="S61">_xlfn.LET(
_xlpm.row, MATCH($D61 &amp; $H61, '1) Identify Affiliated Entities'!$D$62:$D$83 &amp; '1) Identify Affiliated Entities'!$E$62:$E$83,0),
_xlpm.chkBoxes, '1) Identify Affiliated Entities'!$G$62:$L$83,
_xlpm.val,INDEX(_xlpm.chkBoxes,_xlpm.row,4),
IF($D61="","",
  IF($H61="","",
  _xlpm.val*1)))</f>
        <v/>
      </c>
      <c r="T61" s="826" t="str" cm="1">
        <f t="array" ref="T61">_xlfn.LET(
_xlpm.row, MATCH($D61 &amp; $H61, '1) Identify Affiliated Entities'!$D$62:$D$83 &amp; '1) Identify Affiliated Entities'!$E$62:$E$83,0),
_xlpm.chkBoxes, '1) Identify Affiliated Entities'!$G$62:$L$83,
_xlpm.val,INDEX(_xlpm.chkBoxes,_xlpm.row,5),
IF($D61="","",
  IF($H61="","",
  _xlpm.val*1)))</f>
        <v/>
      </c>
      <c r="U61" s="826" t="str" cm="1">
        <f t="array" ref="U61">_xlfn.LET(
_xlpm.row, MATCH($D61 &amp; $H61, '1) Identify Affiliated Entities'!$D$62:$D$83 &amp; '1) Identify Affiliated Entities'!$E$62:$E$83,0),
_xlpm.chkBoxes, '1) Identify Affiliated Entities'!$G$62:$L$83,
_xlpm.val,INDEX(_xlpm.chkBoxes,_xlpm.row,6),
IF($D61="","",
  IF($H61="","",
  _xlpm.val*1)))</f>
        <v/>
      </c>
    </row>
    <row r="62" spans="1:25" s="830" customFormat="1" x14ac:dyDescent="0.35">
      <c r="A62" s="831"/>
      <c r="B62" s="826" t="str">
        <f t="shared" si="1"/>
        <v/>
      </c>
      <c r="C62" s="826" t="str">
        <f>IF('0a) Instructions &amp; HHS Info'!$F$4="","", IF($D62="","",'0a) Instructions &amp; HHS Info'!$F$4))</f>
        <v/>
      </c>
      <c r="D62" s="827"/>
      <c r="E62" s="828" t="str">
        <f>_xlfn.LET(
_xlpm.orgRow,MATCH(D62,_ref_data!$F$19:$F$167,0),
_xlpm.orgID,INDEX(_ref_data!$E$19:$E$167,_xlpm.orgRow),
IF(D62="","",_xlpm.orgID))</f>
        <v/>
      </c>
      <c r="F62" s="828" t="str">
        <f>_xlfn.LET(
_xlpm.orgRow,MATCH(D62,_ref_data!$F$19:$F$167,0),
_xlpm.EIN,SUBSTITUTE(INDEX(_ref_data!$G$19:$G$167,_xlpm.orgRow), "-", ""),
IF(D62="","",_xlpm.EIN))</f>
        <v/>
      </c>
      <c r="G62" s="826" t="str">
        <f>_xlfn.LET(
_xlpm.orgRow,MATCH(D62,_ref_data!$F$19:$F$167,0),
_xlpm.orgType,INDEX(_ref_data!$D$19:$D$167,_xlpm.orgRow),
IF(D62="","",_xlpm.orgType))</f>
        <v/>
      </c>
      <c r="H62" s="826"/>
      <c r="I62" s="826"/>
      <c r="J62" s="826"/>
      <c r="K62" s="826"/>
      <c r="L62" s="826"/>
      <c r="M62" s="829"/>
      <c r="N62" s="829" t="str" cm="1">
        <f t="array" ref="N62">_xlfn.LET(
_xlpm.row,MATCH($D62&amp;$I62,'1) Identify Affiliated Entities'!$D$36:$D$57 &amp; '1) Identify Affiliated Entities'!$F$36:$F$57,0),
_xlpm.start_col,'1) Identify Affiliated Entities'!$K$36:$K$57,
_xlpm.val,INDEX(_xlpm.start_col,_xlpm.row),
IF($D62="","",
IF($I62="","",
IF(_xlpm.val&amp;""="", "", _xlpm.val))))</f>
        <v/>
      </c>
      <c r="O62" s="829" t="str" cm="1">
        <f t="array" ref="O62">_xlfn.LET(
_xlpm.row,MATCH($D62&amp;$I62,'1) Identify Affiliated Entities'!$D$36:$D$57 &amp; '1) Identify Affiliated Entities'!$F$36:$F$57,0),
_xlpm.start_col,'1) Identify Affiliated Entities'!$L$36:$L$57,
_xlpm.val,INDEX(_xlpm.start_col,_xlpm.row),
IF($D62="","",
IF($I62="","",
IF(_xlpm.val&amp;""="", "", _xlpm.val))))</f>
        <v/>
      </c>
      <c r="P62" s="826" t="str" cm="1">
        <f t="array" ref="P62">_xlfn.LET(
_xlpm.row, MATCH($D62 &amp; $H62, '1) Identify Affiliated Entities'!$D$62:$D$83 &amp; '1) Identify Affiliated Entities'!$E$62:$E$83,0),
_xlpm.chkBoxes, '1) Identify Affiliated Entities'!$G$62:$L$83,
_xlpm.val,INDEX(_xlpm.chkBoxes,_xlpm.row,1),
IF($D62="","",
  IF($H62="","",
  _xlpm.val*1)))</f>
        <v/>
      </c>
      <c r="Q62" s="826" t="str" cm="1">
        <f t="array" ref="Q62">_xlfn.LET(
_xlpm.row, MATCH($D62 &amp; $H62, '1) Identify Affiliated Entities'!$D$62:$D$83 &amp; '1) Identify Affiliated Entities'!$E$62:$E$83,0),
_xlpm.chkBoxes, '1) Identify Affiliated Entities'!$G$62:$L$83,
_xlpm.val,INDEX(_xlpm.chkBoxes,_xlpm.row,2),
IF($D62="","",
  IF($H62="","",
  _xlpm.val*1)))</f>
        <v/>
      </c>
      <c r="R62" s="826" t="str" cm="1">
        <f t="array" ref="R62">_xlfn.LET(
_xlpm.row, MATCH($D62 &amp; $H62, '1) Identify Affiliated Entities'!$D$62:$D$83 &amp; '1) Identify Affiliated Entities'!$E$62:$E$83,0),
_xlpm.chkBoxes, '1) Identify Affiliated Entities'!$G$62:$L$83,
_xlpm.val,INDEX(_xlpm.chkBoxes,_xlpm.row,3),
IF($D62="","",
  IF($H62="","",
  _xlpm.val*1)))</f>
        <v/>
      </c>
      <c r="S62" s="826" t="str" cm="1">
        <f t="array" ref="S62">_xlfn.LET(
_xlpm.row, MATCH($D62 &amp; $H62, '1) Identify Affiliated Entities'!$D$62:$D$83 &amp; '1) Identify Affiliated Entities'!$E$62:$E$83,0),
_xlpm.chkBoxes, '1) Identify Affiliated Entities'!$G$62:$L$83,
_xlpm.val,INDEX(_xlpm.chkBoxes,_xlpm.row,4),
IF($D62="","",
  IF($H62="","",
  _xlpm.val*1)))</f>
        <v/>
      </c>
      <c r="T62" s="826" t="str" cm="1">
        <f t="array" ref="T62">_xlfn.LET(
_xlpm.row, MATCH($D62 &amp; $H62, '1) Identify Affiliated Entities'!$D$62:$D$83 &amp; '1) Identify Affiliated Entities'!$E$62:$E$83,0),
_xlpm.chkBoxes, '1) Identify Affiliated Entities'!$G$62:$L$83,
_xlpm.val,INDEX(_xlpm.chkBoxes,_xlpm.row,5),
IF($D62="","",
  IF($H62="","",
  _xlpm.val*1)))</f>
        <v/>
      </c>
      <c r="U62" s="826" t="str" cm="1">
        <f t="array" ref="U62">_xlfn.LET(
_xlpm.row, MATCH($D62 &amp; $H62, '1) Identify Affiliated Entities'!$D$62:$D$83 &amp; '1) Identify Affiliated Entities'!$E$62:$E$83,0),
_xlpm.chkBoxes, '1) Identify Affiliated Entities'!$G$62:$L$83,
_xlpm.val,INDEX(_xlpm.chkBoxes,_xlpm.row,6),
IF($D62="","",
  IF($H62="","",
  _xlpm.val*1)))</f>
        <v/>
      </c>
    </row>
    <row r="63" spans="1:25" s="830" customFormat="1" x14ac:dyDescent="0.35">
      <c r="A63" s="831"/>
      <c r="B63" s="826" t="str">
        <f t="shared" si="1"/>
        <v/>
      </c>
      <c r="C63" s="826" t="str">
        <f>IF('0a) Instructions &amp; HHS Info'!$F$4="","", IF($D63="","",'0a) Instructions &amp; HHS Info'!$F$4))</f>
        <v/>
      </c>
      <c r="D63" s="827"/>
      <c r="E63" s="828" t="str">
        <f>_xlfn.LET(
_xlpm.orgRow,MATCH(D63,_ref_data!$F$19:$F$167,0),
_xlpm.orgID,INDEX(_ref_data!$E$19:$E$167,_xlpm.orgRow),
IF(D63="","",_xlpm.orgID))</f>
        <v/>
      </c>
      <c r="F63" s="828" t="str">
        <f>_xlfn.LET(
_xlpm.orgRow,MATCH(D63,_ref_data!$F$19:$F$167,0),
_xlpm.EIN,SUBSTITUTE(INDEX(_ref_data!$G$19:$G$167,_xlpm.orgRow), "-", ""),
IF(D63="","",_xlpm.EIN))</f>
        <v/>
      </c>
      <c r="G63" s="826" t="str">
        <f>_xlfn.LET(
_xlpm.orgRow,MATCH(D63,_ref_data!$F$19:$F$167,0),
_xlpm.orgType,INDEX(_ref_data!$D$19:$D$167,_xlpm.orgRow),
IF(D63="","",_xlpm.orgType))</f>
        <v/>
      </c>
      <c r="H63" s="826"/>
      <c r="I63" s="826"/>
      <c r="J63" s="826"/>
      <c r="K63" s="826"/>
      <c r="L63" s="826"/>
      <c r="M63" s="829"/>
      <c r="N63" s="829" t="str" cm="1">
        <f t="array" ref="N63">_xlfn.LET(
_xlpm.row,MATCH($D63&amp;$I63,'1) Identify Affiliated Entities'!$D$36:$D$57 &amp; '1) Identify Affiliated Entities'!$F$36:$F$57,0),
_xlpm.start_col,'1) Identify Affiliated Entities'!$K$36:$K$57,
_xlpm.val,INDEX(_xlpm.start_col,_xlpm.row),
IF($D63="","",
IF($I63="","",
IF(_xlpm.val&amp;""="", "", _xlpm.val))))</f>
        <v/>
      </c>
      <c r="O63" s="829" t="str" cm="1">
        <f t="array" ref="O63">_xlfn.LET(
_xlpm.row,MATCH($D63&amp;$I63,'1) Identify Affiliated Entities'!$D$36:$D$57 &amp; '1) Identify Affiliated Entities'!$F$36:$F$57,0),
_xlpm.start_col,'1) Identify Affiliated Entities'!$L$36:$L$57,
_xlpm.val,INDEX(_xlpm.start_col,_xlpm.row),
IF($D63="","",
IF($I63="","",
IF(_xlpm.val&amp;""="", "", _xlpm.val))))</f>
        <v/>
      </c>
      <c r="P63" s="826" t="str" cm="1">
        <f t="array" ref="P63">_xlfn.LET(
_xlpm.row, MATCH($D63 &amp; $H63, '1) Identify Affiliated Entities'!$D$62:$D$83 &amp; '1) Identify Affiliated Entities'!$E$62:$E$83,0),
_xlpm.chkBoxes, '1) Identify Affiliated Entities'!$G$62:$L$83,
_xlpm.val,INDEX(_xlpm.chkBoxes,_xlpm.row,1),
IF($D63="","",
  IF($H63="","",
  _xlpm.val*1)))</f>
        <v/>
      </c>
      <c r="Q63" s="826" t="str" cm="1">
        <f t="array" ref="Q63">_xlfn.LET(
_xlpm.row, MATCH($D63 &amp; $H63, '1) Identify Affiliated Entities'!$D$62:$D$83 &amp; '1) Identify Affiliated Entities'!$E$62:$E$83,0),
_xlpm.chkBoxes, '1) Identify Affiliated Entities'!$G$62:$L$83,
_xlpm.val,INDEX(_xlpm.chkBoxes,_xlpm.row,2),
IF($D63="","",
  IF($H63="","",
  _xlpm.val*1)))</f>
        <v/>
      </c>
      <c r="R63" s="826" t="str" cm="1">
        <f t="array" ref="R63">_xlfn.LET(
_xlpm.row, MATCH($D63 &amp; $H63, '1) Identify Affiliated Entities'!$D$62:$D$83 &amp; '1) Identify Affiliated Entities'!$E$62:$E$83,0),
_xlpm.chkBoxes, '1) Identify Affiliated Entities'!$G$62:$L$83,
_xlpm.val,INDEX(_xlpm.chkBoxes,_xlpm.row,3),
IF($D63="","",
  IF($H63="","",
  _xlpm.val*1)))</f>
        <v/>
      </c>
      <c r="S63" s="826" t="str" cm="1">
        <f t="array" ref="S63">_xlfn.LET(
_xlpm.row, MATCH($D63 &amp; $H63, '1) Identify Affiliated Entities'!$D$62:$D$83 &amp; '1) Identify Affiliated Entities'!$E$62:$E$83,0),
_xlpm.chkBoxes, '1) Identify Affiliated Entities'!$G$62:$L$83,
_xlpm.val,INDEX(_xlpm.chkBoxes,_xlpm.row,4),
IF($D63="","",
  IF($H63="","",
  _xlpm.val*1)))</f>
        <v/>
      </c>
      <c r="T63" s="826" t="str" cm="1">
        <f t="array" ref="T63">_xlfn.LET(
_xlpm.row, MATCH($D63 &amp; $H63, '1) Identify Affiliated Entities'!$D$62:$D$83 &amp; '1) Identify Affiliated Entities'!$E$62:$E$83,0),
_xlpm.chkBoxes, '1) Identify Affiliated Entities'!$G$62:$L$83,
_xlpm.val,INDEX(_xlpm.chkBoxes,_xlpm.row,5),
IF($D63="","",
  IF($H63="","",
  _xlpm.val*1)))</f>
        <v/>
      </c>
      <c r="U63" s="826" t="str" cm="1">
        <f t="array" ref="U63">_xlfn.LET(
_xlpm.row, MATCH($D63 &amp; $H63, '1) Identify Affiliated Entities'!$D$62:$D$83 &amp; '1) Identify Affiliated Entities'!$E$62:$E$83,0),
_xlpm.chkBoxes, '1) Identify Affiliated Entities'!$G$62:$L$83,
_xlpm.val,INDEX(_xlpm.chkBoxes,_xlpm.row,6),
IF($D63="","",
  IF($H63="","",
  _xlpm.val*1)))</f>
        <v/>
      </c>
    </row>
    <row r="64" spans="1:25" s="830" customFormat="1" x14ac:dyDescent="0.35">
      <c r="A64" s="831"/>
      <c r="B64" s="826" t="str">
        <f t="shared" si="1"/>
        <v/>
      </c>
      <c r="C64" s="826" t="str">
        <f>IF('0a) Instructions &amp; HHS Info'!$F$4="","", IF($D64="","",'0a) Instructions &amp; HHS Info'!$F$4))</f>
        <v/>
      </c>
      <c r="D64" s="827"/>
      <c r="E64" s="828" t="str">
        <f>_xlfn.LET(
_xlpm.orgRow,MATCH(D64,_ref_data!$F$19:$F$167,0),
_xlpm.orgID,INDEX(_ref_data!$E$19:$E$167,_xlpm.orgRow),
IF(D64="","",_xlpm.orgID))</f>
        <v/>
      </c>
      <c r="F64" s="828" t="str">
        <f>_xlfn.LET(
_xlpm.orgRow,MATCH(D64,_ref_data!$F$19:$F$167,0),
_xlpm.EIN,SUBSTITUTE(INDEX(_ref_data!$G$19:$G$167,_xlpm.orgRow), "-", ""),
IF(D64="","",_xlpm.EIN))</f>
        <v/>
      </c>
      <c r="G64" s="826" t="str">
        <f>_xlfn.LET(
_xlpm.orgRow,MATCH(D64,_ref_data!$F$19:$F$167,0),
_xlpm.orgType,INDEX(_ref_data!$D$19:$D$167,_xlpm.orgRow),
IF(D64="","",_xlpm.orgType))</f>
        <v/>
      </c>
      <c r="H64" s="826"/>
      <c r="I64" s="826"/>
      <c r="J64" s="826"/>
      <c r="K64" s="826"/>
      <c r="L64" s="826"/>
      <c r="M64" s="829"/>
      <c r="N64" s="829" t="str" cm="1">
        <f t="array" ref="N64">_xlfn.LET(
_xlpm.row,MATCH($D64&amp;$I64,'1) Identify Affiliated Entities'!$D$36:$D$57 &amp; '1) Identify Affiliated Entities'!$F$36:$F$57,0),
_xlpm.start_col,'1) Identify Affiliated Entities'!$K$36:$K$57,
_xlpm.val,INDEX(_xlpm.start_col,_xlpm.row),
IF($D64="","",
IF($I64="","",
IF(_xlpm.val&amp;""="", "", _xlpm.val))))</f>
        <v/>
      </c>
      <c r="O64" s="829" t="str" cm="1">
        <f t="array" ref="O64">_xlfn.LET(
_xlpm.row,MATCH($D64&amp;$I64,'1) Identify Affiliated Entities'!$D$36:$D$57 &amp; '1) Identify Affiliated Entities'!$F$36:$F$57,0),
_xlpm.start_col,'1) Identify Affiliated Entities'!$L$36:$L$57,
_xlpm.val,INDEX(_xlpm.start_col,_xlpm.row),
IF($D64="","",
IF($I64="","",
IF(_xlpm.val&amp;""="", "", _xlpm.val))))</f>
        <v/>
      </c>
      <c r="P64" s="826" t="str" cm="1">
        <f t="array" ref="P64">_xlfn.LET(
_xlpm.row, MATCH($D64 &amp; $H64, '1) Identify Affiliated Entities'!$D$62:$D$83 &amp; '1) Identify Affiliated Entities'!$E$62:$E$83,0),
_xlpm.chkBoxes, '1) Identify Affiliated Entities'!$G$62:$L$83,
_xlpm.val,INDEX(_xlpm.chkBoxes,_xlpm.row,1),
IF($D64="","",
  IF($H64="","",
  _xlpm.val*1)))</f>
        <v/>
      </c>
      <c r="Q64" s="826" t="str" cm="1">
        <f t="array" ref="Q64">_xlfn.LET(
_xlpm.row, MATCH($D64 &amp; $H64, '1) Identify Affiliated Entities'!$D$62:$D$83 &amp; '1) Identify Affiliated Entities'!$E$62:$E$83,0),
_xlpm.chkBoxes, '1) Identify Affiliated Entities'!$G$62:$L$83,
_xlpm.val,INDEX(_xlpm.chkBoxes,_xlpm.row,2),
IF($D64="","",
  IF($H64="","",
  _xlpm.val*1)))</f>
        <v/>
      </c>
      <c r="R64" s="826" t="str" cm="1">
        <f t="array" ref="R64">_xlfn.LET(
_xlpm.row, MATCH($D64 &amp; $H64, '1) Identify Affiliated Entities'!$D$62:$D$83 &amp; '1) Identify Affiliated Entities'!$E$62:$E$83,0),
_xlpm.chkBoxes, '1) Identify Affiliated Entities'!$G$62:$L$83,
_xlpm.val,INDEX(_xlpm.chkBoxes,_xlpm.row,3),
IF($D64="","",
  IF($H64="","",
  _xlpm.val*1)))</f>
        <v/>
      </c>
      <c r="S64" s="826" t="str" cm="1">
        <f t="array" ref="S64">_xlfn.LET(
_xlpm.row, MATCH($D64 &amp; $H64, '1) Identify Affiliated Entities'!$D$62:$D$83 &amp; '1) Identify Affiliated Entities'!$E$62:$E$83,0),
_xlpm.chkBoxes, '1) Identify Affiliated Entities'!$G$62:$L$83,
_xlpm.val,INDEX(_xlpm.chkBoxes,_xlpm.row,4),
IF($D64="","",
  IF($H64="","",
  _xlpm.val*1)))</f>
        <v/>
      </c>
      <c r="T64" s="826" t="str" cm="1">
        <f t="array" ref="T64">_xlfn.LET(
_xlpm.row, MATCH($D64 &amp; $H64, '1) Identify Affiliated Entities'!$D$62:$D$83 &amp; '1) Identify Affiliated Entities'!$E$62:$E$83,0),
_xlpm.chkBoxes, '1) Identify Affiliated Entities'!$G$62:$L$83,
_xlpm.val,INDEX(_xlpm.chkBoxes,_xlpm.row,5),
IF($D64="","",
  IF($H64="","",
  _xlpm.val*1)))</f>
        <v/>
      </c>
      <c r="U64" s="826" t="str" cm="1">
        <f t="array" ref="U64">_xlfn.LET(
_xlpm.row, MATCH($D64 &amp; $H64, '1) Identify Affiliated Entities'!$D$62:$D$83 &amp; '1) Identify Affiliated Entities'!$E$62:$E$83,0),
_xlpm.chkBoxes, '1) Identify Affiliated Entities'!$G$62:$L$83,
_xlpm.val,INDEX(_xlpm.chkBoxes,_xlpm.row,6),
IF($D64="","",
  IF($H64="","",
  _xlpm.val*1)))</f>
        <v/>
      </c>
    </row>
    <row r="65" spans="1:49" s="830" customFormat="1" x14ac:dyDescent="0.35">
      <c r="A65" s="831"/>
      <c r="B65" s="826" t="str">
        <f t="shared" si="1"/>
        <v/>
      </c>
      <c r="C65" s="826" t="str">
        <f>IF('0a) Instructions &amp; HHS Info'!$F$4="","", IF($D65="","",'0a) Instructions &amp; HHS Info'!$F$4))</f>
        <v/>
      </c>
      <c r="D65" s="827"/>
      <c r="E65" s="828" t="str">
        <f>_xlfn.LET(
_xlpm.orgRow,MATCH(D65,_ref_data!$F$19:$F$167,0),
_xlpm.orgID,INDEX(_ref_data!$E$19:$E$167,_xlpm.orgRow),
IF(D65="","",_xlpm.orgID))</f>
        <v/>
      </c>
      <c r="F65" s="828" t="str">
        <f>_xlfn.LET(
_xlpm.orgRow,MATCH(D65,_ref_data!$F$19:$F$167,0),
_xlpm.EIN,SUBSTITUTE(INDEX(_ref_data!$G$19:$G$167,_xlpm.orgRow), "-", ""),
IF(D65="","",_xlpm.EIN))</f>
        <v/>
      </c>
      <c r="G65" s="826" t="str">
        <f>_xlfn.LET(
_xlpm.orgRow,MATCH(D65,_ref_data!$F$19:$F$167,0),
_xlpm.orgType,INDEX(_ref_data!$D$19:$D$167,_xlpm.orgRow),
IF(D65="","",_xlpm.orgType))</f>
        <v/>
      </c>
      <c r="H65" s="826"/>
      <c r="I65" s="826"/>
      <c r="J65" s="826"/>
      <c r="K65" s="826"/>
      <c r="L65" s="826"/>
      <c r="M65" s="829"/>
      <c r="N65" s="829" t="str" cm="1">
        <f t="array" ref="N65">_xlfn.LET(
_xlpm.row,MATCH($D65&amp;$I65,'1) Identify Affiliated Entities'!$D$36:$D$57 &amp; '1) Identify Affiliated Entities'!$F$36:$F$57,0),
_xlpm.start_col,'1) Identify Affiliated Entities'!$K$36:$K$57,
_xlpm.val,INDEX(_xlpm.start_col,_xlpm.row),
IF($D65="","",
IF($I65="","",
IF(_xlpm.val&amp;""="", "", _xlpm.val))))</f>
        <v/>
      </c>
      <c r="O65" s="829" t="str" cm="1">
        <f t="array" ref="O65">_xlfn.LET(
_xlpm.row,MATCH($D65&amp;$I65,'1) Identify Affiliated Entities'!$D$36:$D$57 &amp; '1) Identify Affiliated Entities'!$F$36:$F$57,0),
_xlpm.start_col,'1) Identify Affiliated Entities'!$L$36:$L$57,
_xlpm.val,INDEX(_xlpm.start_col,_xlpm.row),
IF($D65="","",
IF($I65="","",
IF(_xlpm.val&amp;""="", "", _xlpm.val))))</f>
        <v/>
      </c>
      <c r="P65" s="826" t="str" cm="1">
        <f t="array" ref="P65">_xlfn.LET(
_xlpm.row, MATCH($D65 &amp; $H65, '1) Identify Affiliated Entities'!$D$62:$D$83 &amp; '1) Identify Affiliated Entities'!$E$62:$E$83,0),
_xlpm.chkBoxes, '1) Identify Affiliated Entities'!$G$62:$L$83,
_xlpm.val,INDEX(_xlpm.chkBoxes,_xlpm.row,1),
IF($D65="","",
  IF($H65="","",
  _xlpm.val*1)))</f>
        <v/>
      </c>
      <c r="Q65" s="826" t="str" cm="1">
        <f t="array" ref="Q65">_xlfn.LET(
_xlpm.row, MATCH($D65 &amp; $H65, '1) Identify Affiliated Entities'!$D$62:$D$83 &amp; '1) Identify Affiliated Entities'!$E$62:$E$83,0),
_xlpm.chkBoxes, '1) Identify Affiliated Entities'!$G$62:$L$83,
_xlpm.val,INDEX(_xlpm.chkBoxes,_xlpm.row,2),
IF($D65="","",
  IF($H65="","",
  _xlpm.val*1)))</f>
        <v/>
      </c>
      <c r="R65" s="826" t="str" cm="1">
        <f t="array" ref="R65">_xlfn.LET(
_xlpm.row, MATCH($D65 &amp; $H65, '1) Identify Affiliated Entities'!$D$62:$D$83 &amp; '1) Identify Affiliated Entities'!$E$62:$E$83,0),
_xlpm.chkBoxes, '1) Identify Affiliated Entities'!$G$62:$L$83,
_xlpm.val,INDEX(_xlpm.chkBoxes,_xlpm.row,3),
IF($D65="","",
  IF($H65="","",
  _xlpm.val*1)))</f>
        <v/>
      </c>
      <c r="S65" s="826" t="str" cm="1">
        <f t="array" ref="S65">_xlfn.LET(
_xlpm.row, MATCH($D65 &amp; $H65, '1) Identify Affiliated Entities'!$D$62:$D$83 &amp; '1) Identify Affiliated Entities'!$E$62:$E$83,0),
_xlpm.chkBoxes, '1) Identify Affiliated Entities'!$G$62:$L$83,
_xlpm.val,INDEX(_xlpm.chkBoxes,_xlpm.row,4),
IF($D65="","",
  IF($H65="","",
  _xlpm.val*1)))</f>
        <v/>
      </c>
      <c r="T65" s="826" t="str" cm="1">
        <f t="array" ref="T65">_xlfn.LET(
_xlpm.row, MATCH($D65 &amp; $H65, '1) Identify Affiliated Entities'!$D$62:$D$83 &amp; '1) Identify Affiliated Entities'!$E$62:$E$83,0),
_xlpm.chkBoxes, '1) Identify Affiliated Entities'!$G$62:$L$83,
_xlpm.val,INDEX(_xlpm.chkBoxes,_xlpm.row,5),
IF($D65="","",
  IF($H65="","",
  _xlpm.val*1)))</f>
        <v/>
      </c>
      <c r="U65" s="826" t="str" cm="1">
        <f t="array" ref="U65">_xlfn.LET(
_xlpm.row, MATCH($D65 &amp; $H65, '1) Identify Affiliated Entities'!$D$62:$D$83 &amp; '1) Identify Affiliated Entities'!$E$62:$E$83,0),
_xlpm.chkBoxes, '1) Identify Affiliated Entities'!$G$62:$L$83,
_xlpm.val,INDEX(_xlpm.chkBoxes,_xlpm.row,6),
IF($D65="","",
  IF($H65="","",
  _xlpm.val*1)))</f>
        <v/>
      </c>
    </row>
    <row r="66" spans="1:49" s="830" customFormat="1" x14ac:dyDescent="0.35">
      <c r="A66" s="831"/>
      <c r="B66" s="826" t="str">
        <f t="shared" si="1"/>
        <v/>
      </c>
      <c r="C66" s="826" t="str">
        <f>IF('0a) Instructions &amp; HHS Info'!$F$4="","", IF($D66="","",'0a) Instructions &amp; HHS Info'!$F$4))</f>
        <v/>
      </c>
      <c r="D66" s="827"/>
      <c r="E66" s="828" t="str">
        <f>_xlfn.LET(
_xlpm.orgRow,MATCH(D66,_ref_data!$F$19:$F$167,0),
_xlpm.orgID,INDEX(_ref_data!$E$19:$E$167,_xlpm.orgRow),
IF(D66="","",_xlpm.orgID))</f>
        <v/>
      </c>
      <c r="F66" s="828" t="str">
        <f>_xlfn.LET(
_xlpm.orgRow,MATCH(D66,_ref_data!$F$19:$F$167,0),
_xlpm.EIN,SUBSTITUTE(INDEX(_ref_data!$G$19:$G$167,_xlpm.orgRow), "-", ""),
IF(D66="","",_xlpm.EIN))</f>
        <v/>
      </c>
      <c r="G66" s="826" t="str">
        <f>_xlfn.LET(
_xlpm.orgRow,MATCH(D66,_ref_data!$F$19:$F$167,0),
_xlpm.orgType,INDEX(_ref_data!$D$19:$D$167,_xlpm.orgRow),
IF(D66="","",_xlpm.orgType))</f>
        <v/>
      </c>
      <c r="H66" s="826"/>
      <c r="I66" s="826"/>
      <c r="J66" s="826"/>
      <c r="K66" s="826"/>
      <c r="L66" s="826"/>
      <c r="M66" s="829"/>
      <c r="N66" s="829" t="str" cm="1">
        <f t="array" ref="N66">_xlfn.LET(
_xlpm.row,MATCH($D66&amp;$I66,'1) Identify Affiliated Entities'!$D$36:$D$57 &amp; '1) Identify Affiliated Entities'!$F$36:$F$57,0),
_xlpm.start_col,'1) Identify Affiliated Entities'!$K$36:$K$57,
_xlpm.val,INDEX(_xlpm.start_col,_xlpm.row),
IF($D66="","",
IF($I66="","",
IF(_xlpm.val&amp;""="", "", _xlpm.val))))</f>
        <v/>
      </c>
      <c r="O66" s="829" t="str" cm="1">
        <f t="array" ref="O66">_xlfn.LET(
_xlpm.row,MATCH($D66&amp;$I66,'1) Identify Affiliated Entities'!$D$36:$D$57 &amp; '1) Identify Affiliated Entities'!$F$36:$F$57,0),
_xlpm.start_col,'1) Identify Affiliated Entities'!$L$36:$L$57,
_xlpm.val,INDEX(_xlpm.start_col,_xlpm.row),
IF($D66="","",
IF($I66="","",
IF(_xlpm.val&amp;""="", "", _xlpm.val))))</f>
        <v/>
      </c>
      <c r="P66" s="826" t="str" cm="1">
        <f t="array" ref="P66">_xlfn.LET(
_xlpm.row, MATCH($D66 &amp; $H66, '1) Identify Affiliated Entities'!$D$62:$D$83 &amp; '1) Identify Affiliated Entities'!$E$62:$E$83,0),
_xlpm.chkBoxes, '1) Identify Affiliated Entities'!$G$62:$L$83,
_xlpm.val,INDEX(_xlpm.chkBoxes,_xlpm.row,1),
IF($D66="","",
  IF($H66="","",
  _xlpm.val*1)))</f>
        <v/>
      </c>
      <c r="Q66" s="826" t="str" cm="1">
        <f t="array" ref="Q66">_xlfn.LET(
_xlpm.row, MATCH($D66 &amp; $H66, '1) Identify Affiliated Entities'!$D$62:$D$83 &amp; '1) Identify Affiliated Entities'!$E$62:$E$83,0),
_xlpm.chkBoxes, '1) Identify Affiliated Entities'!$G$62:$L$83,
_xlpm.val,INDEX(_xlpm.chkBoxes,_xlpm.row,2),
IF($D66="","",
  IF($H66="","",
  _xlpm.val*1)))</f>
        <v/>
      </c>
      <c r="R66" s="826" t="str" cm="1">
        <f t="array" ref="R66">_xlfn.LET(
_xlpm.row, MATCH($D66 &amp; $H66, '1) Identify Affiliated Entities'!$D$62:$D$83 &amp; '1) Identify Affiliated Entities'!$E$62:$E$83,0),
_xlpm.chkBoxes, '1) Identify Affiliated Entities'!$G$62:$L$83,
_xlpm.val,INDEX(_xlpm.chkBoxes,_xlpm.row,3),
IF($D66="","",
  IF($H66="","",
  _xlpm.val*1)))</f>
        <v/>
      </c>
      <c r="S66" s="826" t="str" cm="1">
        <f t="array" ref="S66">_xlfn.LET(
_xlpm.row, MATCH($D66 &amp; $H66, '1) Identify Affiliated Entities'!$D$62:$D$83 &amp; '1) Identify Affiliated Entities'!$E$62:$E$83,0),
_xlpm.chkBoxes, '1) Identify Affiliated Entities'!$G$62:$L$83,
_xlpm.val,INDEX(_xlpm.chkBoxes,_xlpm.row,4),
IF($D66="","",
  IF($H66="","",
  _xlpm.val*1)))</f>
        <v/>
      </c>
      <c r="T66" s="826" t="str" cm="1">
        <f t="array" ref="T66">_xlfn.LET(
_xlpm.row, MATCH($D66 &amp; $H66, '1) Identify Affiliated Entities'!$D$62:$D$83 &amp; '1) Identify Affiliated Entities'!$E$62:$E$83,0),
_xlpm.chkBoxes, '1) Identify Affiliated Entities'!$G$62:$L$83,
_xlpm.val,INDEX(_xlpm.chkBoxes,_xlpm.row,5),
IF($D66="","",
  IF($H66="","",
  _xlpm.val*1)))</f>
        <v/>
      </c>
      <c r="U66" s="826" t="str" cm="1">
        <f t="array" ref="U66">_xlfn.LET(
_xlpm.row, MATCH($D66 &amp; $H66, '1) Identify Affiliated Entities'!$D$62:$D$83 &amp; '1) Identify Affiliated Entities'!$E$62:$E$83,0),
_xlpm.chkBoxes, '1) Identify Affiliated Entities'!$G$62:$L$83,
_xlpm.val,INDEX(_xlpm.chkBoxes,_xlpm.row,6),
IF($D66="","",
  IF($H66="","",
  _xlpm.val*1)))</f>
        <v/>
      </c>
    </row>
    <row r="67" spans="1:49" s="830" customFormat="1" x14ac:dyDescent="0.35">
      <c r="A67" s="831"/>
      <c r="B67" s="826" t="str">
        <f t="shared" si="1"/>
        <v/>
      </c>
      <c r="C67" s="826" t="str">
        <f>IF('0a) Instructions &amp; HHS Info'!$F$4="","", IF($D67="","",'0a) Instructions &amp; HHS Info'!$F$4))</f>
        <v/>
      </c>
      <c r="D67" s="827"/>
      <c r="E67" s="828" t="str">
        <f>_xlfn.LET(
_xlpm.orgRow,MATCH(D67,_ref_data!$F$19:$F$167,0),
_xlpm.orgID,INDEX(_ref_data!$E$19:$E$167,_xlpm.orgRow),
IF(D67="","",_xlpm.orgID))</f>
        <v/>
      </c>
      <c r="F67" s="828" t="str">
        <f>_xlfn.LET(
_xlpm.orgRow,MATCH(D67,_ref_data!$F$19:$F$167,0),
_xlpm.EIN,SUBSTITUTE(INDEX(_ref_data!$G$19:$G$167,_xlpm.orgRow), "-", ""),
IF(D67="","",_xlpm.EIN))</f>
        <v/>
      </c>
      <c r="G67" s="826" t="str">
        <f>_xlfn.LET(
_xlpm.orgRow,MATCH(D67,_ref_data!$F$19:$F$167,0),
_xlpm.orgType,INDEX(_ref_data!$D$19:$D$167,_xlpm.orgRow),
IF(D67="","",_xlpm.orgType))</f>
        <v/>
      </c>
      <c r="H67" s="826"/>
      <c r="I67" s="826"/>
      <c r="J67" s="826"/>
      <c r="K67" s="826"/>
      <c r="L67" s="826"/>
      <c r="M67" s="829"/>
      <c r="N67" s="829" t="str" cm="1">
        <f t="array" ref="N67">_xlfn.LET(
_xlpm.row,MATCH($D67&amp;$I67,'1) Identify Affiliated Entities'!$D$36:$D$57 &amp; '1) Identify Affiliated Entities'!$F$36:$F$57,0),
_xlpm.start_col,'1) Identify Affiliated Entities'!$K$36:$K$57,
_xlpm.val,INDEX(_xlpm.start_col,_xlpm.row),
IF($D67="","",
IF($I67="","",
IF(_xlpm.val&amp;""="", "", _xlpm.val))))</f>
        <v/>
      </c>
      <c r="O67" s="829" t="str" cm="1">
        <f t="array" ref="O67">_xlfn.LET(
_xlpm.row,MATCH($D67&amp;$I67,'1) Identify Affiliated Entities'!$D$36:$D$57 &amp; '1) Identify Affiliated Entities'!$F$36:$F$57,0),
_xlpm.start_col,'1) Identify Affiliated Entities'!$L$36:$L$57,
_xlpm.val,INDEX(_xlpm.start_col,_xlpm.row),
IF($D67="","",
IF($I67="","",
IF(_xlpm.val&amp;""="", "", _xlpm.val))))</f>
        <v/>
      </c>
      <c r="P67" s="826" t="str" cm="1">
        <f t="array" ref="P67">_xlfn.LET(
_xlpm.row, MATCH($D67 &amp; $H67, '1) Identify Affiliated Entities'!$D$62:$D$83 &amp; '1) Identify Affiliated Entities'!$E$62:$E$83,0),
_xlpm.chkBoxes, '1) Identify Affiliated Entities'!$G$62:$L$83,
_xlpm.val,INDEX(_xlpm.chkBoxes,_xlpm.row,1),
IF($D67="","",
  IF($H67="","",
  _xlpm.val*1)))</f>
        <v/>
      </c>
      <c r="Q67" s="826" t="str" cm="1">
        <f t="array" ref="Q67">_xlfn.LET(
_xlpm.row, MATCH($D67 &amp; $H67, '1) Identify Affiliated Entities'!$D$62:$D$83 &amp; '1) Identify Affiliated Entities'!$E$62:$E$83,0),
_xlpm.chkBoxes, '1) Identify Affiliated Entities'!$G$62:$L$83,
_xlpm.val,INDEX(_xlpm.chkBoxes,_xlpm.row,2),
IF($D67="","",
  IF($H67="","",
  _xlpm.val*1)))</f>
        <v/>
      </c>
      <c r="R67" s="826" t="str" cm="1">
        <f t="array" ref="R67">_xlfn.LET(
_xlpm.row, MATCH($D67 &amp; $H67, '1) Identify Affiliated Entities'!$D$62:$D$83 &amp; '1) Identify Affiliated Entities'!$E$62:$E$83,0),
_xlpm.chkBoxes, '1) Identify Affiliated Entities'!$G$62:$L$83,
_xlpm.val,INDEX(_xlpm.chkBoxes,_xlpm.row,3),
IF($D67="","",
  IF($H67="","",
  _xlpm.val*1)))</f>
        <v/>
      </c>
      <c r="S67" s="826" t="str" cm="1">
        <f t="array" ref="S67">_xlfn.LET(
_xlpm.row, MATCH($D67 &amp; $H67, '1) Identify Affiliated Entities'!$D$62:$D$83 &amp; '1) Identify Affiliated Entities'!$E$62:$E$83,0),
_xlpm.chkBoxes, '1) Identify Affiliated Entities'!$G$62:$L$83,
_xlpm.val,INDEX(_xlpm.chkBoxes,_xlpm.row,4),
IF($D67="","",
  IF($H67="","",
  _xlpm.val*1)))</f>
        <v/>
      </c>
      <c r="T67" s="826" t="str" cm="1">
        <f t="array" ref="T67">_xlfn.LET(
_xlpm.row, MATCH($D67 &amp; $H67, '1) Identify Affiliated Entities'!$D$62:$D$83 &amp; '1) Identify Affiliated Entities'!$E$62:$E$83,0),
_xlpm.chkBoxes, '1) Identify Affiliated Entities'!$G$62:$L$83,
_xlpm.val,INDEX(_xlpm.chkBoxes,_xlpm.row,5),
IF($D67="","",
  IF($H67="","",
  _xlpm.val*1)))</f>
        <v/>
      </c>
      <c r="U67" s="826" t="str" cm="1">
        <f t="array" ref="U67">_xlfn.LET(
_xlpm.row, MATCH($D67 &amp; $H67, '1) Identify Affiliated Entities'!$D$62:$D$83 &amp; '1) Identify Affiliated Entities'!$E$62:$E$83,0),
_xlpm.chkBoxes, '1) Identify Affiliated Entities'!$G$62:$L$83,
_xlpm.val,INDEX(_xlpm.chkBoxes,_xlpm.row,6),
IF($D67="","",
  IF($H67="","",
  _xlpm.val*1)))</f>
        <v/>
      </c>
    </row>
    <row r="68" spans="1:49" s="830" customFormat="1" x14ac:dyDescent="0.35">
      <c r="A68" s="831"/>
      <c r="B68" s="826" t="str">
        <f t="shared" si="1"/>
        <v/>
      </c>
      <c r="C68" s="826" t="str">
        <f>IF('0a) Instructions &amp; HHS Info'!$F$4="","", IF($D68="","",'0a) Instructions &amp; HHS Info'!$F$4))</f>
        <v/>
      </c>
      <c r="D68" s="827"/>
      <c r="E68" s="828" t="str">
        <f>_xlfn.LET(
_xlpm.orgRow,MATCH(D68,_ref_data!$F$19:$F$167,0),
_xlpm.orgID,INDEX(_ref_data!$E$19:$E$167,_xlpm.orgRow),
IF(D68="","",_xlpm.orgID))</f>
        <v/>
      </c>
      <c r="F68" s="828" t="str">
        <f>_xlfn.LET(
_xlpm.orgRow,MATCH(D68,_ref_data!$F$19:$F$167,0),
_xlpm.EIN,SUBSTITUTE(INDEX(_ref_data!$G$19:$G$167,_xlpm.orgRow), "-", ""),
IF(D68="","",_xlpm.EIN))</f>
        <v/>
      </c>
      <c r="G68" s="826" t="str">
        <f>_xlfn.LET(
_xlpm.orgRow,MATCH(D68,_ref_data!$F$19:$F$167,0),
_xlpm.orgType,INDEX(_ref_data!$D$19:$D$167,_xlpm.orgRow),
IF(D68="","",_xlpm.orgType))</f>
        <v/>
      </c>
      <c r="H68" s="826"/>
      <c r="I68" s="826"/>
      <c r="J68" s="826"/>
      <c r="K68" s="826"/>
      <c r="L68" s="826"/>
      <c r="M68" s="829"/>
      <c r="N68" s="829" t="str" cm="1">
        <f t="array" ref="N68">_xlfn.LET(
_xlpm.row,MATCH($D68&amp;$I68,'1) Identify Affiliated Entities'!$D$36:$D$57 &amp; '1) Identify Affiliated Entities'!$F$36:$F$57,0),
_xlpm.start_col,'1) Identify Affiliated Entities'!$K$36:$K$57,
_xlpm.val,INDEX(_xlpm.start_col,_xlpm.row),
IF($D68="","",
IF($I68="","",
IF(_xlpm.val&amp;""="", "", _xlpm.val))))</f>
        <v/>
      </c>
      <c r="O68" s="829" t="str" cm="1">
        <f t="array" ref="O68">_xlfn.LET(
_xlpm.row,MATCH($D68&amp;$I68,'1) Identify Affiliated Entities'!$D$36:$D$57 &amp; '1) Identify Affiliated Entities'!$F$36:$F$57,0),
_xlpm.start_col,'1) Identify Affiliated Entities'!$L$36:$L$57,
_xlpm.val,INDEX(_xlpm.start_col,_xlpm.row),
IF($D68="","",
IF($I68="","",
IF(_xlpm.val&amp;""="", "", _xlpm.val))))</f>
        <v/>
      </c>
      <c r="P68" s="826" t="str" cm="1">
        <f t="array" ref="P68">_xlfn.LET(
_xlpm.row, MATCH($D68 &amp; $H68, '1) Identify Affiliated Entities'!$D$62:$D$83 &amp; '1) Identify Affiliated Entities'!$E$62:$E$83,0),
_xlpm.chkBoxes, '1) Identify Affiliated Entities'!$G$62:$L$83,
_xlpm.val,INDEX(_xlpm.chkBoxes,_xlpm.row,1),
IF($D68="","",
  IF($H68="","",
  _xlpm.val*1)))</f>
        <v/>
      </c>
      <c r="Q68" s="826" t="str" cm="1">
        <f t="array" ref="Q68">_xlfn.LET(
_xlpm.row, MATCH($D68 &amp; $H68, '1) Identify Affiliated Entities'!$D$62:$D$83 &amp; '1) Identify Affiliated Entities'!$E$62:$E$83,0),
_xlpm.chkBoxes, '1) Identify Affiliated Entities'!$G$62:$L$83,
_xlpm.val,INDEX(_xlpm.chkBoxes,_xlpm.row,2),
IF($D68="","",
  IF($H68="","",
  _xlpm.val*1)))</f>
        <v/>
      </c>
      <c r="R68" s="826" t="str" cm="1">
        <f t="array" ref="R68">_xlfn.LET(
_xlpm.row, MATCH($D68 &amp; $H68, '1) Identify Affiliated Entities'!$D$62:$D$83 &amp; '1) Identify Affiliated Entities'!$E$62:$E$83,0),
_xlpm.chkBoxes, '1) Identify Affiliated Entities'!$G$62:$L$83,
_xlpm.val,INDEX(_xlpm.chkBoxes,_xlpm.row,3),
IF($D68="","",
  IF($H68="","",
  _xlpm.val*1)))</f>
        <v/>
      </c>
      <c r="S68" s="826" t="str" cm="1">
        <f t="array" ref="S68">_xlfn.LET(
_xlpm.row, MATCH($D68 &amp; $H68, '1) Identify Affiliated Entities'!$D$62:$D$83 &amp; '1) Identify Affiliated Entities'!$E$62:$E$83,0),
_xlpm.chkBoxes, '1) Identify Affiliated Entities'!$G$62:$L$83,
_xlpm.val,INDEX(_xlpm.chkBoxes,_xlpm.row,4),
IF($D68="","",
  IF($H68="","",
  _xlpm.val*1)))</f>
        <v/>
      </c>
      <c r="T68" s="826" t="str" cm="1">
        <f t="array" ref="T68">_xlfn.LET(
_xlpm.row, MATCH($D68 &amp; $H68, '1) Identify Affiliated Entities'!$D$62:$D$83 &amp; '1) Identify Affiliated Entities'!$E$62:$E$83,0),
_xlpm.chkBoxes, '1) Identify Affiliated Entities'!$G$62:$L$83,
_xlpm.val,INDEX(_xlpm.chkBoxes,_xlpm.row,5),
IF($D68="","",
  IF($H68="","",
  _xlpm.val*1)))</f>
        <v/>
      </c>
      <c r="U68" s="826" t="str" cm="1">
        <f t="array" ref="U68">_xlfn.LET(
_xlpm.row, MATCH($D68 &amp; $H68, '1) Identify Affiliated Entities'!$D$62:$D$83 &amp; '1) Identify Affiliated Entities'!$E$62:$E$83,0),
_xlpm.chkBoxes, '1) Identify Affiliated Entities'!$G$62:$L$83,
_xlpm.val,INDEX(_xlpm.chkBoxes,_xlpm.row,6),
IF($D68="","",
  IF($H68="","",
  _xlpm.val*1)))</f>
        <v/>
      </c>
    </row>
    <row r="69" spans="1:49" s="830" customFormat="1" x14ac:dyDescent="0.35">
      <c r="A69" s="831"/>
      <c r="B69" s="826" t="str">
        <f t="shared" si="1"/>
        <v/>
      </c>
      <c r="C69" s="826" t="str">
        <f>IF('0a) Instructions &amp; HHS Info'!$F$4="","", IF($D69="","",'0a) Instructions &amp; HHS Info'!$F$4))</f>
        <v/>
      </c>
      <c r="D69" s="827"/>
      <c r="E69" s="828" t="str">
        <f>_xlfn.LET(
_xlpm.orgRow,MATCH(D69,_ref_data!$F$19:$F$167,0),
_xlpm.orgID,INDEX(_ref_data!$E$19:$E$167,_xlpm.orgRow),
IF(D69="","",_xlpm.orgID))</f>
        <v/>
      </c>
      <c r="F69" s="828" t="str">
        <f>_xlfn.LET(
_xlpm.orgRow,MATCH(D69,_ref_data!$F$19:$F$167,0),
_xlpm.EIN,SUBSTITUTE(INDEX(_ref_data!$G$19:$G$167,_xlpm.orgRow), "-", ""),
IF(D69="","",_xlpm.EIN))</f>
        <v/>
      </c>
      <c r="G69" s="826" t="str">
        <f>_xlfn.LET(
_xlpm.orgRow,MATCH(D69,_ref_data!$F$19:$F$167,0),
_xlpm.orgType,INDEX(_ref_data!$D$19:$D$167,_xlpm.orgRow),
IF(D69="","",_xlpm.orgType))</f>
        <v/>
      </c>
      <c r="H69" s="826"/>
      <c r="I69" s="826"/>
      <c r="J69" s="826"/>
      <c r="K69" s="826"/>
      <c r="L69" s="826"/>
      <c r="M69" s="829"/>
      <c r="N69" s="829" t="str" cm="1">
        <f t="array" ref="N69">_xlfn.LET(
_xlpm.row,MATCH($D69&amp;$I69,'1) Identify Affiliated Entities'!$D$36:$D$57 &amp; '1) Identify Affiliated Entities'!$F$36:$F$57,0),
_xlpm.start_col,'1) Identify Affiliated Entities'!$K$36:$K$57,
_xlpm.val,INDEX(_xlpm.start_col,_xlpm.row),
IF($D69="","",
IF($I69="","",
IF(_xlpm.val&amp;""="", "", _xlpm.val))))</f>
        <v/>
      </c>
      <c r="O69" s="829" t="str" cm="1">
        <f t="array" ref="O69">_xlfn.LET(
_xlpm.row,MATCH($D69&amp;$I69,'1) Identify Affiliated Entities'!$D$36:$D$57 &amp; '1) Identify Affiliated Entities'!$F$36:$F$57,0),
_xlpm.start_col,'1) Identify Affiliated Entities'!$L$36:$L$57,
_xlpm.val,INDEX(_xlpm.start_col,_xlpm.row),
IF($D69="","",
IF($I69="","",
IF(_xlpm.val&amp;""="", "", _xlpm.val))))</f>
        <v/>
      </c>
      <c r="P69" s="826" t="str" cm="1">
        <f t="array" ref="P69">_xlfn.LET(
_xlpm.row, MATCH($D69 &amp; $H69, '1) Identify Affiliated Entities'!$D$62:$D$83 &amp; '1) Identify Affiliated Entities'!$E$62:$E$83,0),
_xlpm.chkBoxes, '1) Identify Affiliated Entities'!$G$62:$L$83,
_xlpm.val,INDEX(_xlpm.chkBoxes,_xlpm.row,1),
IF($D69="","",
  IF($H69="","",
  _xlpm.val*1)))</f>
        <v/>
      </c>
      <c r="Q69" s="826" t="str" cm="1">
        <f t="array" ref="Q69">_xlfn.LET(
_xlpm.row, MATCH($D69 &amp; $H69, '1) Identify Affiliated Entities'!$D$62:$D$83 &amp; '1) Identify Affiliated Entities'!$E$62:$E$83,0),
_xlpm.chkBoxes, '1) Identify Affiliated Entities'!$G$62:$L$83,
_xlpm.val,INDEX(_xlpm.chkBoxes,_xlpm.row,2),
IF($D69="","",
  IF($H69="","",
  _xlpm.val*1)))</f>
        <v/>
      </c>
      <c r="R69" s="826" t="str" cm="1">
        <f t="array" ref="R69">_xlfn.LET(
_xlpm.row, MATCH($D69 &amp; $H69, '1) Identify Affiliated Entities'!$D$62:$D$83 &amp; '1) Identify Affiliated Entities'!$E$62:$E$83,0),
_xlpm.chkBoxes, '1) Identify Affiliated Entities'!$G$62:$L$83,
_xlpm.val,INDEX(_xlpm.chkBoxes,_xlpm.row,3),
IF($D69="","",
  IF($H69="","",
  _xlpm.val*1)))</f>
        <v/>
      </c>
      <c r="S69" s="826" t="str" cm="1">
        <f t="array" ref="S69">_xlfn.LET(
_xlpm.row, MATCH($D69 &amp; $H69, '1) Identify Affiliated Entities'!$D$62:$D$83 &amp; '1) Identify Affiliated Entities'!$E$62:$E$83,0),
_xlpm.chkBoxes, '1) Identify Affiliated Entities'!$G$62:$L$83,
_xlpm.val,INDEX(_xlpm.chkBoxes,_xlpm.row,4),
IF($D69="","",
  IF($H69="","",
  _xlpm.val*1)))</f>
        <v/>
      </c>
      <c r="T69" s="826" t="str" cm="1">
        <f t="array" ref="T69">_xlfn.LET(
_xlpm.row, MATCH($D69 &amp; $H69, '1) Identify Affiliated Entities'!$D$62:$D$83 &amp; '1) Identify Affiliated Entities'!$E$62:$E$83,0),
_xlpm.chkBoxes, '1) Identify Affiliated Entities'!$G$62:$L$83,
_xlpm.val,INDEX(_xlpm.chkBoxes,_xlpm.row,5),
IF($D69="","",
  IF($H69="","",
  _xlpm.val*1)))</f>
        <v/>
      </c>
      <c r="U69" s="826" t="str" cm="1">
        <f t="array" ref="U69">_xlfn.LET(
_xlpm.row, MATCH($D69 &amp; $H69, '1) Identify Affiliated Entities'!$D$62:$D$83 &amp; '1) Identify Affiliated Entities'!$E$62:$E$83,0),
_xlpm.chkBoxes, '1) Identify Affiliated Entities'!$G$62:$L$83,
_xlpm.val,INDEX(_xlpm.chkBoxes,_xlpm.row,6),
IF($D69="","",
  IF($H69="","",
  _xlpm.val*1)))</f>
        <v/>
      </c>
    </row>
    <row r="70" spans="1:49" s="833" customFormat="1" x14ac:dyDescent="0.35">
      <c r="A70" s="832"/>
      <c r="B70" s="826" t="str">
        <f t="shared" si="1"/>
        <v/>
      </c>
      <c r="C70" s="826" t="str">
        <f>IF('0a) Instructions &amp; HHS Info'!$F$4="","", IF($D70="","",'0a) Instructions &amp; HHS Info'!$F$4))</f>
        <v/>
      </c>
      <c r="D70" s="827"/>
      <c r="E70" s="828" t="str">
        <f>_xlfn.LET(
_xlpm.orgRow,MATCH(D70,_ref_data!$F$19:$F$167,0),
_xlpm.orgID,INDEX(_ref_data!$E$19:$E$167,_xlpm.orgRow),
IF(D70="","",_xlpm.orgID))</f>
        <v/>
      </c>
      <c r="F70" s="828" t="str">
        <f>_xlfn.LET(
_xlpm.orgRow,MATCH(D70,_ref_data!$F$19:$F$167,0),
_xlpm.EIN,SUBSTITUTE(INDEX(_ref_data!$G$19:$G$167,_xlpm.orgRow), "-", ""),
IF(D70="","",_xlpm.EIN))</f>
        <v/>
      </c>
      <c r="G70" s="826" t="str">
        <f>_xlfn.LET(
_xlpm.orgRow,MATCH(D70,_ref_data!$F$19:$F$167,0),
_xlpm.orgType,INDEX(_ref_data!$D$19:$D$167,_xlpm.orgRow),
IF(D70="","",_xlpm.orgType))</f>
        <v/>
      </c>
      <c r="H70" s="826"/>
      <c r="I70" s="826"/>
      <c r="J70" s="826"/>
      <c r="K70" s="826"/>
      <c r="L70" s="826"/>
      <c r="M70" s="829"/>
      <c r="N70" s="829" t="str" cm="1">
        <f t="array" ref="N70">_xlfn.LET(
_xlpm.row,MATCH($D70&amp;$I70,'1) Identify Affiliated Entities'!$D$36:$D$57 &amp; '1) Identify Affiliated Entities'!$F$36:$F$57,0),
_xlpm.start_col,'1) Identify Affiliated Entities'!$K$36:$K$57,
_xlpm.val,INDEX(_xlpm.start_col,_xlpm.row),
IF($D70="","",
IF($I70="","",
IF(_xlpm.val&amp;""="", "", _xlpm.val))))</f>
        <v/>
      </c>
      <c r="O70" s="829" t="str" cm="1">
        <f t="array" ref="O70">_xlfn.LET(
_xlpm.row,MATCH($D70&amp;$I70,'1) Identify Affiliated Entities'!$D$36:$D$57 &amp; '1) Identify Affiliated Entities'!$F$36:$F$57,0),
_xlpm.start_col,'1) Identify Affiliated Entities'!$L$36:$L$57,
_xlpm.val,INDEX(_xlpm.start_col,_xlpm.row),
IF($D70="","",
IF($I70="","",
IF(_xlpm.val&amp;""="", "", _xlpm.val))))</f>
        <v/>
      </c>
      <c r="P70" s="826" t="str" cm="1">
        <f t="array" ref="P70">_xlfn.LET(
_xlpm.row, MATCH($D70 &amp; $H70, '1) Identify Affiliated Entities'!$D$62:$D$83 &amp; '1) Identify Affiliated Entities'!$E$62:$E$83,0),
_xlpm.chkBoxes, '1) Identify Affiliated Entities'!$G$62:$L$83,
_xlpm.val,INDEX(_xlpm.chkBoxes,_xlpm.row,1),
IF($D70="","",
  IF($H70="","",
  _xlpm.val*1)))</f>
        <v/>
      </c>
      <c r="Q70" s="826" t="str" cm="1">
        <f t="array" ref="Q70">_xlfn.LET(
_xlpm.row, MATCH($D70 &amp; $H70, '1) Identify Affiliated Entities'!$D$62:$D$83 &amp; '1) Identify Affiliated Entities'!$E$62:$E$83,0),
_xlpm.chkBoxes, '1) Identify Affiliated Entities'!$G$62:$L$83,
_xlpm.val,INDEX(_xlpm.chkBoxes,_xlpm.row,2),
IF($D70="","",
  IF($H70="","",
  _xlpm.val*1)))</f>
        <v/>
      </c>
      <c r="R70" s="826" t="str" cm="1">
        <f t="array" ref="R70">_xlfn.LET(
_xlpm.row, MATCH($D70 &amp; $H70, '1) Identify Affiliated Entities'!$D$62:$D$83 &amp; '1) Identify Affiliated Entities'!$E$62:$E$83,0),
_xlpm.chkBoxes, '1) Identify Affiliated Entities'!$G$62:$L$83,
_xlpm.val,INDEX(_xlpm.chkBoxes,_xlpm.row,3),
IF($D70="","",
  IF($H70="","",
  _xlpm.val*1)))</f>
        <v/>
      </c>
      <c r="S70" s="826" t="str" cm="1">
        <f t="array" ref="S70">_xlfn.LET(
_xlpm.row, MATCH($D70 &amp; $H70, '1) Identify Affiliated Entities'!$D$62:$D$83 &amp; '1) Identify Affiliated Entities'!$E$62:$E$83,0),
_xlpm.chkBoxes, '1) Identify Affiliated Entities'!$G$62:$L$83,
_xlpm.val,INDEX(_xlpm.chkBoxes,_xlpm.row,4),
IF($D70="","",
  IF($H70="","",
  _xlpm.val*1)))</f>
        <v/>
      </c>
      <c r="T70" s="826" t="str" cm="1">
        <f t="array" ref="T70">_xlfn.LET(
_xlpm.row, MATCH($D70 &amp; $H70, '1) Identify Affiliated Entities'!$D$62:$D$83 &amp; '1) Identify Affiliated Entities'!$E$62:$E$83,0),
_xlpm.chkBoxes, '1) Identify Affiliated Entities'!$G$62:$L$83,
_xlpm.val,INDEX(_xlpm.chkBoxes,_xlpm.row,5),
IF($D70="","",
  IF($H70="","",
  _xlpm.val*1)))</f>
        <v/>
      </c>
      <c r="U70" s="826" t="str" cm="1">
        <f t="array" ref="U70">_xlfn.LET(
_xlpm.row, MATCH($D70 &amp; $H70, '1) Identify Affiliated Entities'!$D$62:$D$83 &amp; '1) Identify Affiliated Entities'!$E$62:$E$83,0),
_xlpm.chkBoxes, '1) Identify Affiliated Entities'!$G$62:$L$83,
_xlpm.val,INDEX(_xlpm.chkBoxes,_xlpm.row,6),
IF($D70="","",
  IF($H70="","",
  _xlpm.val*1)))</f>
        <v/>
      </c>
    </row>
    <row r="71" spans="1:49" x14ac:dyDescent="0.35">
      <c r="B71" s="12"/>
      <c r="C71" s="12"/>
      <c r="D71" s="12"/>
      <c r="E71" s="12"/>
      <c r="F71" s="12"/>
      <c r="G71" s="12"/>
      <c r="H71" s="12"/>
      <c r="I71" s="12"/>
      <c r="J71" s="12"/>
      <c r="K71" s="760"/>
      <c r="L71" s="760"/>
      <c r="M71" s="760"/>
      <c r="N71" s="12"/>
      <c r="O71" s="12"/>
      <c r="P71" s="12"/>
      <c r="Q71" s="9"/>
      <c r="R71" s="9"/>
      <c r="S71" s="9"/>
      <c r="T71" s="9"/>
      <c r="AC71" s="109"/>
      <c r="AD71" s="109"/>
      <c r="AE71" s="109"/>
      <c r="AF71" s="109"/>
      <c r="AG71" s="109"/>
      <c r="AH71" s="109"/>
      <c r="AI71" s="109"/>
      <c r="AJ71" s="109"/>
      <c r="AK71" s="109"/>
      <c r="AL71"/>
    </row>
    <row r="72" spans="1:49" ht="15" thickBot="1" x14ac:dyDescent="0.4">
      <c r="B72" s="12"/>
      <c r="C72" s="12"/>
      <c r="D72" s="12"/>
      <c r="E72" s="1"/>
      <c r="F72" s="12"/>
      <c r="G72" s="12"/>
      <c r="H72" s="12"/>
      <c r="I72" s="12"/>
      <c r="J72" s="12"/>
      <c r="K72" s="760"/>
      <c r="L72" s="760"/>
      <c r="M72" s="760"/>
      <c r="N72" s="12"/>
      <c r="O72" s="12"/>
      <c r="P72" s="12"/>
      <c r="Q72" s="9"/>
      <c r="R72" s="9"/>
      <c r="S72" s="9"/>
      <c r="T72" s="9"/>
    </row>
    <row r="73" spans="1:49" hidden="1" x14ac:dyDescent="0.35">
      <c r="B73" s="12"/>
      <c r="C73" s="12"/>
      <c r="D73" s="12"/>
      <c r="E73" s="1"/>
      <c r="F73" s="12"/>
      <c r="G73" s="12"/>
      <c r="H73" s="12"/>
      <c r="I73" s="12"/>
      <c r="J73" s="12"/>
      <c r="K73" s="760"/>
      <c r="L73" s="760"/>
      <c r="M73" s="760"/>
      <c r="N73" s="12"/>
      <c r="O73" s="12"/>
      <c r="P73" s="12"/>
      <c r="Q73" s="9"/>
      <c r="R73" s="9"/>
      <c r="S73" s="9"/>
      <c r="T73" s="9"/>
    </row>
    <row r="74" spans="1:49" hidden="1" x14ac:dyDescent="0.35">
      <c r="B74" s="12"/>
      <c r="C74" s="12"/>
      <c r="D74" s="12"/>
      <c r="E74" s="1"/>
      <c r="F74" s="12"/>
      <c r="G74" s="12"/>
      <c r="H74" s="12"/>
      <c r="I74" s="12"/>
      <c r="J74" s="12"/>
      <c r="K74" s="760"/>
      <c r="L74" s="760"/>
      <c r="M74" s="760"/>
      <c r="N74" s="12"/>
      <c r="O74" s="12"/>
      <c r="P74" s="12"/>
      <c r="Q74" s="9"/>
      <c r="R74" s="9"/>
      <c r="S74" s="9"/>
      <c r="T74" s="9"/>
    </row>
    <row r="75" spans="1:49" hidden="1" x14ac:dyDescent="0.35">
      <c r="B75" s="12"/>
      <c r="C75" s="12"/>
      <c r="D75" s="12"/>
      <c r="E75" s="1"/>
      <c r="F75" s="12"/>
      <c r="G75" s="12"/>
      <c r="H75" s="12"/>
      <c r="I75" s="12"/>
      <c r="J75" s="12"/>
      <c r="K75" s="760"/>
      <c r="L75" s="760"/>
      <c r="M75" s="760"/>
      <c r="N75" s="12"/>
      <c r="O75" s="12"/>
      <c r="P75" s="12"/>
      <c r="Q75" s="9"/>
      <c r="R75" s="9"/>
      <c r="S75" s="9"/>
      <c r="T75" s="9"/>
    </row>
    <row r="76" spans="1:49" ht="15" hidden="1" thickBot="1" x14ac:dyDescent="0.4">
      <c r="B76" s="12"/>
      <c r="C76" s="12"/>
      <c r="D76" s="12"/>
      <c r="E76" s="1"/>
      <c r="F76" s="12"/>
      <c r="G76" s="12"/>
      <c r="H76" s="12"/>
      <c r="I76" s="12"/>
      <c r="J76" s="12"/>
      <c r="K76" s="760"/>
      <c r="L76" s="760"/>
      <c r="M76" s="760"/>
      <c r="N76" s="12"/>
      <c r="O76" s="12"/>
      <c r="P76" s="12"/>
      <c r="Q76" s="9"/>
      <c r="R76" s="9"/>
      <c r="S76" s="9"/>
      <c r="T76" s="9"/>
    </row>
    <row r="77" spans="1:49" ht="21.5" thickBot="1" x14ac:dyDescent="0.4">
      <c r="B77" s="81" t="s">
        <v>27</v>
      </c>
      <c r="C77" s="81"/>
      <c r="D77" s="9"/>
      <c r="E77" s="763" t="s">
        <v>800</v>
      </c>
      <c r="F77" s="9"/>
      <c r="G77" s="9"/>
      <c r="H77" s="9"/>
      <c r="I77" s="9"/>
      <c r="J77" s="9"/>
      <c r="N77" s="9"/>
      <c r="O77" s="9"/>
      <c r="P77" s="9"/>
      <c r="Q77" s="9"/>
      <c r="R77" s="9"/>
      <c r="S77" s="9"/>
      <c r="T77" s="9"/>
      <c r="U77" s="9"/>
      <c r="V77" s="9"/>
      <c r="W77" s="9"/>
      <c r="X77" s="9"/>
      <c r="Y77" s="9"/>
    </row>
    <row r="78" spans="1:49" ht="15" thickBot="1" x14ac:dyDescent="0.4">
      <c r="B78" s="82" t="s">
        <v>28</v>
      </c>
      <c r="C78" s="82"/>
      <c r="D78" s="9"/>
      <c r="E78" s="9"/>
      <c r="F78" s="9"/>
      <c r="G78" s="9"/>
      <c r="H78" s="9"/>
      <c r="I78" s="9"/>
      <c r="J78" s="9"/>
      <c r="N78" s="9"/>
      <c r="O78" s="9"/>
      <c r="P78" s="9"/>
      <c r="Q78" s="9"/>
      <c r="R78" s="9"/>
      <c r="S78" s="9"/>
      <c r="T78" s="9"/>
      <c r="U78" s="9"/>
      <c r="V78" s="9"/>
      <c r="W78" s="9"/>
      <c r="X78" s="9"/>
      <c r="Y78" s="9"/>
    </row>
    <row r="79" spans="1:49" ht="28.5" customHeight="1" thickBot="1" x14ac:dyDescent="0.4">
      <c r="A79" s="11"/>
      <c r="B79" s="88" t="s">
        <v>1</v>
      </c>
      <c r="C79" s="88" t="s">
        <v>29</v>
      </c>
      <c r="D79" s="88" t="s">
        <v>3</v>
      </c>
      <c r="E79" s="88" t="s">
        <v>9</v>
      </c>
      <c r="F79" s="88" t="s">
        <v>10</v>
      </c>
      <c r="G79" s="88" t="s">
        <v>12</v>
      </c>
      <c r="H79" s="88" t="s">
        <v>13</v>
      </c>
      <c r="I79" s="88" t="s">
        <v>14</v>
      </c>
      <c r="J79" s="88" t="s">
        <v>15</v>
      </c>
      <c r="K79" s="99" t="s">
        <v>30</v>
      </c>
      <c r="L79" s="94" t="s">
        <v>31</v>
      </c>
      <c r="M79" s="94" t="s">
        <v>32</v>
      </c>
      <c r="N79" s="94" t="s">
        <v>33</v>
      </c>
      <c r="O79" s="94" t="s">
        <v>801</v>
      </c>
      <c r="P79" s="94" t="s">
        <v>34</v>
      </c>
      <c r="Q79" s="94" t="s">
        <v>903</v>
      </c>
      <c r="R79" s="94" t="s">
        <v>802</v>
      </c>
      <c r="S79" s="94" t="s">
        <v>803</v>
      </c>
      <c r="T79" s="94" t="s">
        <v>868</v>
      </c>
      <c r="U79" s="94" t="s">
        <v>804</v>
      </c>
      <c r="V79" s="94" t="s">
        <v>833</v>
      </c>
      <c r="W79" s="88" t="s">
        <v>35</v>
      </c>
      <c r="X79" s="88" t="s">
        <v>805</v>
      </c>
      <c r="Y79" s="88" t="s">
        <v>896</v>
      </c>
      <c r="Z79" s="88" t="s">
        <v>806</v>
      </c>
      <c r="AA79" s="88" t="s">
        <v>899</v>
      </c>
      <c r="AB79" s="94" t="s">
        <v>807</v>
      </c>
      <c r="AC79" s="94" t="s">
        <v>808</v>
      </c>
      <c r="AD79" s="94" t="s">
        <v>809</v>
      </c>
      <c r="AE79" s="94" t="s">
        <v>810</v>
      </c>
      <c r="AF79" s="94" t="s">
        <v>869</v>
      </c>
      <c r="AG79" s="94" t="s">
        <v>870</v>
      </c>
      <c r="AH79" s="94" t="s">
        <v>871</v>
      </c>
      <c r="AI79" s="94" t="s">
        <v>872</v>
      </c>
      <c r="AJ79" s="94" t="s">
        <v>811</v>
      </c>
      <c r="AK79" s="88" t="s">
        <v>812</v>
      </c>
      <c r="AL79" s="88" t="s">
        <v>813</v>
      </c>
      <c r="AM79" s="88" t="s">
        <v>814</v>
      </c>
      <c r="AN79" s="88" t="s">
        <v>832</v>
      </c>
      <c r="AO79" s="88" t="s">
        <v>901</v>
      </c>
      <c r="AP79" s="88" t="s">
        <v>828</v>
      </c>
      <c r="AQ79" s="88" t="s">
        <v>829</v>
      </c>
      <c r="AR79" s="88" t="s">
        <v>830</v>
      </c>
      <c r="AS79" s="88" t="s">
        <v>831</v>
      </c>
      <c r="AT79" s="94" t="s">
        <v>36</v>
      </c>
      <c r="AU79" s="94" t="s">
        <v>37</v>
      </c>
      <c r="AV79" s="94" t="s">
        <v>38</v>
      </c>
      <c r="AW79" s="763" t="s">
        <v>800</v>
      </c>
    </row>
    <row r="80" spans="1:49" s="830" customFormat="1" ht="14.25" customHeight="1" x14ac:dyDescent="0.35">
      <c r="A80" s="831"/>
      <c r="B80" s="826" t="str">
        <f>IF($E80="", "", 2)</f>
        <v/>
      </c>
      <c r="C80" s="834" t="str" cm="1">
        <f t="array" ref="C80">_xlfn._xlws.FILTER('2) Financial Arrangements'!$B$19:$B$113&amp;"", '2) Financial Arrangements'!$B$19:$B$113 &lt;&gt; "", "")</f>
        <v/>
      </c>
      <c r="D80" s="826" t="str">
        <f>IF('0a) Instructions &amp; HHS Info'!$F$4=""&amp;"","", IF($E80="","",'0a) Instructions &amp; HHS Info'!$F$4))</f>
        <v/>
      </c>
      <c r="E80" s="827" t="str" cm="1">
        <f t="array" ref="E80">_xlfn._xlws.FILTER('2) Financial Arrangements'!D19:D113&amp;"",
  ('2) Financial Arrangements'!E19:E113&lt;&gt;"")*('2) Financial Arrangements'!E19:E113&lt;&gt;"AE Name"),"")</f>
        <v/>
      </c>
      <c r="F80" s="826" t="str">
        <f>_xlfn.LET(
_xlpm.orgRow,MATCH(E80,_ref_data!$F$19:$F$167,0),
_xlpm.orgID,INDEX(_ref_data!$E$19:$E$167,_xlpm.orgRow),
IF(E80="","",_xlpm.orgID))</f>
        <v/>
      </c>
      <c r="G80" s="826" t="str">
        <f>_xlfn.LET(
_xlpm.orgRow,MATCH(E80,_ref_data!$F$19:$F$167,0),
_xlpm.EIN,SUBSTITUTE(INDEX(_ref_data!$G$19:$G$167,_xlpm.orgRow), "-", ""),
IF(E80="","",_xlpm.EIN))</f>
        <v/>
      </c>
      <c r="H80" s="826" t="str" cm="1">
        <f t="array" ref="H80">_xlfn.LET(
_xlpm.row, MATCH($C$80 &amp; $E$80, '2) Financial Arrangements'!$B$19:$B$113 &amp; '2) Financial Arrangements'!$D$19:$D$113, 0),
_xlpm.datum, INDEX('2) Financial Arrangements'!$D$19:$P$113, _xlpm.row, 2),
IF(_xlpm.datum="", "", _xlpm.datum))</f>
        <v/>
      </c>
      <c r="I80" s="826" t="str">
        <f>_xlfn.LET(
_xlpm.row, MATCH(H80, _ref_data!$O$19:$O$68, 0),
_xlpm.ein, INDEX(_ref_data!$P$19:$P$68, _xlpm.row),
IF(H80="", "",
IF(_xlpm.ein="", "", _xlpm.ein)))</f>
        <v/>
      </c>
      <c r="J80" s="826" t="str" cm="1">
        <f t="array" ref="J80">_xlfn.LET(
_xlpm.row, MATCH($C$80 &amp; $E$80, '2) Financial Arrangements'!$B$19:$B$113 &amp; '2) Financial Arrangements'!$D$19:$D$113, 0),
_xlpm.datum, INDEX('2) Financial Arrangements'!$D$19:$P$113, _xlpm.row, 3),
IF(E80="", "",
IF(_xlpm.datum="", "", _xlpm.datum)))</f>
        <v/>
      </c>
      <c r="K80" s="835" t="str" cm="1">
        <f t="array" ref="K80">IF($E80="", "",
_xlfn.LET(
_xlpm.row, MATCH($C80 &amp; $E80 &amp; $H80,
    '2) Financial Arrangements'!$B$19:$B$113 &amp;
    '2) Financial Arrangements'!$D$19:$D$113 &amp;
    '2) Financial Arrangements'!$E$19:$E$113, 0),
_xlpm.row)
)</f>
        <v/>
      </c>
      <c r="L80" s="838" t="str" cm="1">
        <f t="array" ref="L80">_xlfn.LET(
_xlpm.val,INDEX('2) Financial Arrangements'!$D$19:$P$113, _extract!$K80, 4),
IF($K80="","",
IF(_xlpm.val="","",
IF(($K80&gt;0)*($K80&lt;=15),_xlpm.val,""))))</f>
        <v/>
      </c>
      <c r="M80" s="845" t="str" cm="1">
        <f t="array" ref="M80">_xlfn.LET(
_xlpm.val,INDEX('2) Financial Arrangements'!$D$19:$P$113, _extract!$K80, 5),
IF($K80="","",
IF(_xlpm.val="","",
IF(($K80&gt;0)*($K80&lt;=15),_xlpm.val,""))))</f>
        <v/>
      </c>
      <c r="N80" s="845" t="str" cm="1">
        <f t="array" ref="N80">_xlfn.LET(
_xlpm.val,INDEX('2) Financial Arrangements'!$D$19:$P$113, _extract!$K80, 6),
IF($K80="","",
IF(_xlpm.val="","",
IF(($K80&gt;0)*($K80&lt;=15),_xlpm.val,""))))</f>
        <v/>
      </c>
      <c r="O80" s="846" t="str" cm="1">
        <f t="array" ref="O80">_xlfn.LET(
_xlpm.val,INDEX('2) Financial Arrangements'!$D$19:$P$113, _extract!$K80, 7),
IF($K80="","",
IF(_xlpm.val="","",
IF(($K80&gt;0)*($K80&lt;=15),_xlpm.val,""))))</f>
        <v/>
      </c>
      <c r="P80" s="846" t="str" cm="1">
        <f t="array" ref="P80">_xlfn.LET(
_xlpm.val,INDEX('2) Financial Arrangements'!$D$19:$P$113, _extract!$K80, 8),
IF($K80="","",
IF(_xlpm.val="","",
IF(($K80&gt;0)*($K80&lt;=15),_xlpm.val,""))))</f>
        <v/>
      </c>
      <c r="Q80" s="909" t="str" cm="1">
        <f t="array" ref="Q80">_xlfn.LET(
_xlpm.val,INDEX('2) Financial Arrangements'!$D$19:$P$113, _extract!$K80, 9),
IF($K80="","",
IF(_xlpm.val="","",
IF(($K80&gt;0)*($K80&lt;=15),_xlpm.val,""))))</f>
        <v/>
      </c>
      <c r="R80" s="846" t="str" cm="1">
        <f t="array" ref="R80">_xlfn.LET(
_xlpm.val,INDEX('2) Financial Arrangements'!$D$19:$P$113, _extract!$K80, 10),
IF($K80="","",
IF(_xlpm.val="","",
IF(($K80&gt;0)*($K80&lt;=15),_xlpm.val,""))))</f>
        <v/>
      </c>
      <c r="S80" s="838" t="str" cm="1">
        <f t="array" ref="S80">_xlfn.LET(
_xlpm.val,INDEX('2) Financial Arrangements'!$D$19:$P$113, _extract!$K80, 11),
IF($K80="","",
IF(_xlpm.val="","",
IF(($K80&gt;0)*($K80&lt;=15),_xlpm.val,""))))</f>
        <v/>
      </c>
      <c r="T80" s="838" t="str" cm="1">
        <f t="array" ref="T80">_xlfn.LET(
_xlpm.val,INDEX('2) Financial Arrangements'!$D$19:$P$113, _extract!$K80, 12),
_xlpm.val_01, IF(_xlpm.val="Yes", 1,0),
IF($K80="","",
IF(_xlpm.val="","",
IF(($K80&gt;0)*($K80&lt;=15),_xlpm.val_01,""))))</f>
        <v/>
      </c>
      <c r="U80" s="838" t="str" cm="1">
        <f t="array" ref="U80">_xlfn.LET(
_xlpm.val,INDEX('2) Financial Arrangements'!$D$19:$Q$113, _extract!$K80, 13),
_xlpm.val_01, IF(_xlpm.val="Yes", 1,0),
IF($K80="","",
IF(_xlpm.val="","",
IF(($K80&gt;0)*($K80&lt;=15),_xlpm.val_01,""))))</f>
        <v/>
      </c>
      <c r="V80" s="838" t="str" cm="1">
        <f t="array" ref="V80">_xlfn.LET(
_xlpm.val,INDEX('2) Financial Arrangements'!$D$19:$Q$113, _extract!$K80, 14),
_xlpm.val_01, IF(_xlpm.val="Yes", 1,0),
IF($K80="","",
IF(_xlpm.val="","",
IF(($K80&gt;0)*($K80&lt;=15),_xlpm.val_01,""))))</f>
        <v/>
      </c>
      <c r="W80" s="826" t="str" cm="1">
        <f t="array" ref="W80">_xlfn.LET(
_xlpm.val,INDEX('2) Financial Arrangements'!$D$19:$P$113,_extract!$K80,4),
IF($K80="","",
IF(_xlpm.val="","",
IF(($K80&gt;20)*($K80&lt;=35),_xlpm.val,""))))</f>
        <v/>
      </c>
      <c r="X80" s="844" t="str" cm="1">
        <f t="array" ref="X80">_xlfn.LET(
_xlpm.val,INDEX('2) Financial Arrangements'!$D$19:$P$113,_extract!$K80,5),
IF($K80="","",
IF(_xlpm.val="","",
IF(($K80&gt;20)*($K80&lt;=35),_xlpm.val,""))))</f>
        <v/>
      </c>
      <c r="Y80" s="826" t="str" cm="1">
        <f t="array" ref="Y80">_xlfn.LET(
_xlpm.val,INDEX('2) Financial Arrangements'!$D$19:$P$113,_extract!$K80,6),
IF($K80="","",
IF(_xlpm.val="","",
IF(($K80&gt;20)*($K80&lt;=35),_xlpm.val,""))))</f>
        <v/>
      </c>
      <c r="Z80" s="826" t="str" cm="1">
        <f t="array" ref="Z80">_xlfn.LET(
_xlpm.val,INDEX('2) Financial Arrangements'!$D$19:$P$113,_extract!$K80,7),
IF($K80="","",
IF(_xlpm.val="","",
IF(($K80&gt;20)*($K80&lt;=35),_xlpm.val,""))))</f>
        <v/>
      </c>
      <c r="AA80" s="826" t="str" cm="1">
        <f t="array" ref="AA80">_xlfn.LET(
_xlpm.val,INDEX('2) Financial Arrangements'!$D$19:$P$113,_extract!$K80,8),
IF($K80="","",
IF(_xlpm.val="","",
IF(($K80&gt;20)*($K80&lt;=35),_xlpm.val,""))))</f>
        <v/>
      </c>
      <c r="AB80" s="843" t="str" cm="1">
        <f t="array" ref="AB80">_xlfn.LET(
_xlpm.val,INDEX('2) Financial Arrangements'!$D$19:$P$113, _extract!$K80, 4),
IF($K80="","",
IF(_xlpm.val="","",
IF(($K80&gt;40)*($K80&lt;=55),_xlpm.val,""))))</f>
        <v/>
      </c>
      <c r="AC80" s="836" t="str" cm="1">
        <f t="array" ref="AC80">_xlfn.LET(
_xlpm.val,INDEX('2) Financial Arrangements'!$D$19:$P$113, _extract!$K80, 5),
IF($K80="","",
IF(_xlpm.val="","",
IF(($K80&gt;40)*($K80&lt;=55),_xlpm.val,""))))</f>
        <v/>
      </c>
      <c r="AD80" s="836" t="str" cm="1">
        <f t="array" ref="AD80">_xlfn.LET(
_xlpm.val,INDEX('2) Financial Arrangements'!$D$19:$P$113, _extract!$K80, 6),
IF($K80="","",
IF(_xlpm.val="","",
IF(($K80&gt;40)*($K80&lt;=55),_xlpm.val,""))))</f>
        <v/>
      </c>
      <c r="AE80" s="836" t="str" cm="1">
        <f t="array" ref="AE80">_xlfn.LET(
_xlpm.val,INDEX('2) Financial Arrangements'!$D$19:$P$113, _extract!$K80, 7),
IF($K80="","",
IF(_xlpm.val="","",
IF(($K80&gt;40)*($K80&lt;=55),_xlpm.val,""))))</f>
        <v/>
      </c>
      <c r="AF80" s="836" t="str" cm="1">
        <f t="array" ref="AF80">_xlfn.LET(
_xlpm.val,INDEX('2) Financial Arrangements'!$D$19:$P$113, _extract!$K80, 8),
IF($K80="","",
IF(_xlpm.val="","",
IF(($K80&gt;40)*($K80&lt;=55),_xlpm.val,""))))</f>
        <v/>
      </c>
      <c r="AG80" s="836" t="str" cm="1">
        <f t="array" ref="AG80">_xlfn.LET(
_xlpm.val,INDEX('2) Financial Arrangements'!$D$19:$P$113, _extract!$K80, 9),
IF($K80="","",
IF(_xlpm.val="","",
IF(($K80&gt;40)*($K80&lt;=55),_xlpm.val,""))))</f>
        <v/>
      </c>
      <c r="AH80" s="836" t="str" cm="1">
        <f t="array" ref="AH80">_xlfn.LET(
_xlpm.val,INDEX('2) Financial Arrangements'!$D$19:$P$113, _extract!$K80, 10),
IF($K80="","",
IF(_xlpm.val="","",
IF(($K80&gt;40)*($K80&lt;=55),_xlpm.val,""))))</f>
        <v/>
      </c>
      <c r="AI80" s="836" t="str" cm="1">
        <f t="array" ref="AI80">_xlfn.LET(
_xlpm.val,INDEX('2) Financial Arrangements'!$D$19:$P$113, _extract!$K80, 11),
IF($K80="","",
IF(_xlpm.val="","",
IF(($K80&gt;40)*($K80&lt;=55),_xlpm.val,""))))</f>
        <v/>
      </c>
      <c r="AJ80" s="836" t="str" cm="1">
        <f t="array" ref="AJ80">_xlfn.LET(
_xlpm.val,INDEX('2) Financial Arrangements'!$D$19:$P$113, _extract!$K80, 12),
IF($K80="","",
IF(_xlpm.val="","",
IF(($K80&gt;40)*($K80&lt;=55),_xlpm.val,""))))</f>
        <v/>
      </c>
      <c r="AK80" s="844" t="str" cm="1">
        <f t="array" ref="AK80">_xlfn.LET(
_xlpm.val,INDEX('2) Financial Arrangements'!$D$19:$P$113, _extract!$K80, 4),
IF($K80="","",
IF(_xlpm.val="","",
IF(($K80&gt;60)*($K80&lt;=75),_xlpm.val,""))))</f>
        <v/>
      </c>
      <c r="AL80" s="826" t="str" cm="1">
        <f t="array" ref="AL80">_xlfn.LET(
_xlpm.val,INDEX('2) Financial Arrangements'!$D$19:$P$113, _extract!$K80, 5),
IF($K80="","",
IF(_xlpm.val="","",
IF(($K80&gt;60)*($K80&lt;=75),_xlpm.val,""))))</f>
        <v/>
      </c>
      <c r="AM80" s="826" t="str" cm="1">
        <f t="array" ref="AM80">_xlfn.LET(
_xlpm.val,INDEX('2) Financial Arrangements'!$D$19:$P$113, _extract!$K80, 6),
_xlpm.val_01, IF(_xlpm.val="Yes", 1,0),
IF($K80="","",
IF(_xlpm.val="","",
IF(($K80&gt;60)*($K80&lt;=75),_xlpm.val_01,""))))</f>
        <v/>
      </c>
      <c r="AN80" s="826" t="str" cm="1">
        <f t="array" ref="AN80">_xlfn.LET(
_xlpm.val,INDEX('2) Financial Arrangements'!$D$19:$P$113, _extract!$K80, 7),
_xlpm.val_01, IF(_xlpm.val="Yes", 1,0),
IF($K80="","",
IF(_xlpm.val="","",
IF(($K80&gt;60)*($K80&lt;=75),_xlpm.val_01,""))))</f>
        <v/>
      </c>
      <c r="AO80" s="826" t="str" cm="1">
        <f t="array" ref="AO80">_xlfn.LET(
_xlpm.val,INDEX('2) Financial Arrangements'!$D$19:$P$113, _extract!$K80, 8),
IF($K80="","",
IF(_xlpm.val="","",
IF(($K80&gt;60)*($K80&lt;=75),_xlpm.val,""))))</f>
        <v/>
      </c>
      <c r="AP80" s="826" t="str" cm="1">
        <f t="array" ref="AP80">_xlfn.LET(
_xlpm.val,INDEX('2) Financial Arrangements'!$D$19:$P$113, _extract!$K80, 9),
_xlpm.val_01, IF(_xlpm.val="Yes", 1,0),
IF($K80="","",
IF(_xlpm.val="","",
IF(($K80&gt;60)*($K80&lt;=75),_xlpm.val_01,""))))</f>
        <v/>
      </c>
      <c r="AQ80" s="826" t="str" cm="1">
        <f t="array" ref="AQ80">_xlfn.LET(
_xlpm.val,INDEX('2) Financial Arrangements'!$D$19:$P$113, _extract!$K80, 10),
_xlpm.val_01, IF(_xlpm.val="Yes", 1,0),
IF($K80="","",
IF(_xlpm.val="","",
IF(($K80&gt;60)*($K80&lt;=75),_xlpm.val_01,""))))</f>
        <v/>
      </c>
      <c r="AR80" s="826" t="str" cm="1">
        <f t="array" ref="AR80">_xlfn.LET(
_xlpm.val,INDEX('2) Financial Arrangements'!$D$19:$P$113, _extract!$K80, 11),
_xlpm.val_01, IF(_xlpm.val="Yes", 1,0),
IF($K80="","",
IF(_xlpm.val="","",
IF(($K80&gt;60)*($K80&lt;=75),_xlpm.val_01,""))))</f>
        <v/>
      </c>
      <c r="AS80" s="826" t="str" cm="1">
        <f t="array" ref="AS80">_xlfn.LET(
_xlpm.val,INDEX('2) Financial Arrangements'!$D$19:$P$113, _extract!$K80, 12),
_xlpm.val_01, IF(_xlpm.val="Yes", 1,0),
IF($K80="","",
IF(_xlpm.val="","",
IF(($K80&gt;60)*($K80&lt;=75),_xlpm.val_01,""))))</f>
        <v/>
      </c>
      <c r="AT80" s="842" t="str" cm="1">
        <f t="array" ref="AT80">_xlfn.LET(
_xlpm.val,INDEX('2) Financial Arrangements'!$D$19:$P$113, _extract!$K80, 4),
IF($K80="","",
IF(_xlpm.val="","",
IF(($K80&gt;70)*($K80&lt;=85),_xlpm.val,""))))</f>
        <v/>
      </c>
      <c r="AU80" s="842" t="str" cm="1">
        <f t="array" ref="AU80">_xlfn.LET(
_xlpm.val,INDEX('2) Financial Arrangements'!$D$19:$P$113, _extract!$K80, 5),
IF($K80="","",
IF(_xlpm.val="","",
IF(($K80&gt;70)*($K80&lt;=85),_xlpm.val,""))))</f>
        <v/>
      </c>
      <c r="AV80" s="836" t="str" cm="1">
        <f t="array" ref="AV80">_xlfn.LET(
_xlpm.val,INDEX('2) Financial Arrangements'!$D$19:$P$113, _extract!$K80, 6),
IF($K80="","",
IF(_xlpm.val="","",
IF(($K80&gt;70)*($K80&lt;=85),_xlpm.val,""))))</f>
        <v/>
      </c>
    </row>
    <row r="81" spans="2:48" s="830" customFormat="1" x14ac:dyDescent="0.35">
      <c r="B81" s="826" t="str">
        <f t="shared" ref="B81:B160" si="2">IF($E81="", "", 2)</f>
        <v/>
      </c>
      <c r="C81" s="834"/>
      <c r="D81" s="826" t="str">
        <f>IF('0a) Instructions &amp; HHS Info'!$F$4="","", IF($E81="","",'0a) Instructions &amp; HHS Info'!$F$4))</f>
        <v/>
      </c>
      <c r="E81" s="827"/>
      <c r="F81" s="826" t="str">
        <f>_xlfn.LET(
_xlpm.orgRow,MATCH(E81,_ref_data!$F$19:$F$167,0),
_xlpm.orgID,INDEX(_ref_data!$E$19:$E$167,_xlpm.orgRow),
IF(E81="","",_xlpm.orgID))</f>
        <v/>
      </c>
      <c r="G81" s="826" t="str">
        <f>_xlfn.LET(
_xlpm.orgRow,MATCH(E81,_ref_data!$F$19:$F$167,0),
_xlpm.EIN,SUBSTITUTE(INDEX(_ref_data!$G$19:$G$167,_xlpm.orgRow), "-", ""),
IF(E81="","",_xlpm.EIN))</f>
        <v/>
      </c>
      <c r="H81" s="826" t="str" cm="1">
        <f t="array" ref="H81">_xlfn.LET(
_xlpm.row, MATCH(C81 &amp; E81, '2) Financial Arrangements'!$B$19:$B$113 &amp; '2) Financial Arrangements'!$D$19:$D$113, 0),
_xlpm.datum, INDEX('2) Financial Arrangements'!$D$19:$P$113, _xlpm.row, 2),
IF(_xlpm.datum="", "", _xlpm.datum))</f>
        <v/>
      </c>
      <c r="I81" s="826" t="str">
        <f>_xlfn.LET(
_xlpm.row, MATCH(H81, _ref_data!$O$19:$O$68, 0),
_xlpm.ein, INDEX(_ref_data!$P$19:$P$68, _xlpm.row),
IF(H81="", "",
IF(_xlpm.ein="", "", _xlpm.ein)))</f>
        <v/>
      </c>
      <c r="J81" s="826" t="str" cm="1">
        <f t="array" ref="J81">_xlfn.LET(
_xlpm.row, MATCH($C$80 &amp; $E$80, '2) Financial Arrangements'!$B$19:$B$113 &amp; '2) Financial Arrangements'!$D$19:$D$113, 0),
_xlpm.datum, INDEX('2) Financial Arrangements'!$D$19:$P$113, _xlpm.row, 3),
IF(E81="", "",
IF(_xlpm.datum="", "", _xlpm.datum)))</f>
        <v/>
      </c>
      <c r="K81" s="835" t="str" cm="1">
        <f t="array" ref="K81">IF($E81="", "",
_xlfn.LET(
_xlpm.row, MATCH($C81 &amp; $E81 &amp; $H81,
    '2) Financial Arrangements'!$B$19:$B$113 &amp;
    '2) Financial Arrangements'!$D$19:$D$113 &amp;
    '2) Financial Arrangements'!$E$19:$E$113, 0),
_xlpm.row)
)</f>
        <v/>
      </c>
      <c r="L81" s="838" t="str" cm="1">
        <f t="array" ref="L81">_xlfn.LET(
_xlpm.val,INDEX('2) Financial Arrangements'!$D$19:$P$113, _extract!$K81, 4),
IF($K81="","",
IF(_xlpm.val="","",
IF(($K81&gt;0)*($K81&lt;=15),_xlpm.val,""))))</f>
        <v/>
      </c>
      <c r="M81" s="845" t="str" cm="1">
        <f t="array" ref="M81">_xlfn.LET(
_xlpm.val,INDEX('2) Financial Arrangements'!$D$19:$P$113, _extract!$K81, 5),
IF($K81="","",
IF(_xlpm.val="","",
IF(($K81&gt;0)*($K81&lt;=15),_xlpm.val,""))))</f>
        <v/>
      </c>
      <c r="N81" s="845" t="str" cm="1">
        <f t="array" ref="N81">_xlfn.LET(
_xlpm.val,INDEX('2) Financial Arrangements'!$D$19:$P$113, _extract!$K81, 6),
IF($K81="","",
IF(_xlpm.val="","",
IF(($K81&gt;0)*($K81&lt;=15),_xlpm.val,""))))</f>
        <v/>
      </c>
      <c r="O81" s="846" t="str" cm="1">
        <f t="array" ref="O81">_xlfn.LET(
_xlpm.val,INDEX('2) Financial Arrangements'!$D$19:$P$113, _extract!$K81, 7),
IF($K81="","",
IF(_xlpm.val="","",
IF(($K81&gt;0)*($K81&lt;=15),_xlpm.val,""))))</f>
        <v/>
      </c>
      <c r="P81" s="846" t="str" cm="1">
        <f t="array" ref="P81">_xlfn.LET(
_xlpm.val,INDEX('2) Financial Arrangements'!$D$19:$P$113, _extract!$K81, 8),
IF($K81="","",
IF(_xlpm.val="","",
IF(($K81&gt;0)*($K81&lt;=15),_xlpm.val,""))))</f>
        <v/>
      </c>
      <c r="Q81" s="909" t="str" cm="1">
        <f t="array" ref="Q81">_xlfn.LET(
_xlpm.val,INDEX('2) Financial Arrangements'!$D$19:$P$113, _extract!$K81, 9),
IF($K81="","",
IF(_xlpm.val="","",
IF(($K81&gt;0)*($K81&lt;=15),_xlpm.val,""))))</f>
        <v/>
      </c>
      <c r="R81" s="846" t="str" cm="1">
        <f t="array" ref="R81">_xlfn.LET(
_xlpm.val,INDEX('2) Financial Arrangements'!$D$19:$P$113, _extract!$K81, 10),
IF($K81="","",
IF(_xlpm.val="","",
IF(($K81&gt;0)*($K81&lt;=15),_xlpm.val,""))))</f>
        <v/>
      </c>
      <c r="S81" s="838" t="str" cm="1">
        <f t="array" ref="S81">_xlfn.LET(
_xlpm.val,INDEX('2) Financial Arrangements'!$D$19:$P$113, _extract!$K81, 11),
IF($K81="","",
IF(_xlpm.val="","",
IF(($K81&gt;0)*($K81&lt;=15),_xlpm.val,""))))</f>
        <v/>
      </c>
      <c r="T81" s="838" t="str" cm="1">
        <f t="array" ref="T81">_xlfn.LET(
_xlpm.val,INDEX('2) Financial Arrangements'!$D$19:$P$113, _extract!$K81, 12),
_xlpm.val_01, IF(_xlpm.val="Yes", 1,0),
IF($K81="","",
IF(_xlpm.val="","",
IF(($K81&gt;0)*($K81&lt;=15),_xlpm.val_01,""))))</f>
        <v/>
      </c>
      <c r="U81" s="838" t="str" cm="1">
        <f t="array" ref="U81">_xlfn.LET(
_xlpm.val,INDEX('2) Financial Arrangements'!$D$19:$Q$113, _extract!$K81, 13),
_xlpm.val_01, IF(_xlpm.val="Yes", 1,0),
IF($K81="","",
IF(_xlpm.val="","",
IF(($K81&gt;0)*($K81&lt;=15),_xlpm.val_01,""))))</f>
        <v/>
      </c>
      <c r="V81" s="838" t="str" cm="1">
        <f t="array" ref="V81">_xlfn.LET(
_xlpm.val,INDEX('2) Financial Arrangements'!$D$19:$Q$113, _extract!$K81, 14),
_xlpm.val_01, IF(_xlpm.val="Yes", 1,0),
IF($K81="","",
IF(_xlpm.val="","",
IF(($K81&gt;0)*($K81&lt;=15),_xlpm.val_01,""))))</f>
        <v/>
      </c>
      <c r="W81" s="826" t="str" cm="1">
        <f t="array" ref="W81">_xlfn.LET(
_xlpm.val,INDEX('2) Financial Arrangements'!$D$19:$P$113,_extract!$K81,4),
IF($K81="","",
IF(_xlpm.val="","",
IF(($K81&gt;20)*($K81&lt;=35),_xlpm.val,""))))</f>
        <v/>
      </c>
      <c r="X81" s="844" t="str" cm="1">
        <f t="array" ref="X81">_xlfn.LET(
_xlpm.val,INDEX('2) Financial Arrangements'!$D$19:$P$113,_extract!$K81,5),
IF($K81="","",
IF(_xlpm.val="","",
IF(($K81&gt;20)*($K81&lt;=35),_xlpm.val,""))))</f>
        <v/>
      </c>
      <c r="Y81" s="826" t="str" cm="1">
        <f t="array" ref="Y81">_xlfn.LET(
_xlpm.val,INDEX('2) Financial Arrangements'!$D$19:$P$113,_extract!$K81,6),
IF($K81="","",
IF(_xlpm.val="","",
IF(($K81&gt;20)*($K81&lt;=35),_xlpm.val,""))))</f>
        <v/>
      </c>
      <c r="Z81" s="826" t="str" cm="1">
        <f t="array" ref="Z81">_xlfn.LET(
_xlpm.val,INDEX('2) Financial Arrangements'!$D$19:$P$113,_extract!$K81,7),
IF($K81="","",
IF(_xlpm.val="","",
IF(($K81&gt;20)*($K81&lt;=35),_xlpm.val,""))))</f>
        <v/>
      </c>
      <c r="AA81" s="826" t="str" cm="1">
        <f t="array" ref="AA81">_xlfn.LET(
_xlpm.val,INDEX('2) Financial Arrangements'!$D$19:$P$113,_extract!$K81,8),
IF($K81="","",
IF(_xlpm.val="","",
IF(($K81&gt;20)*($K81&lt;=35),_xlpm.val,""))))</f>
        <v/>
      </c>
      <c r="AB81" s="843" t="str" cm="1">
        <f t="array" ref="AB81">_xlfn.LET(
_xlpm.val,INDEX('2) Financial Arrangements'!$D$19:$P$113, _extract!$K81, 4),
IF($K81="","",
IF(_xlpm.val="","",
IF(($K81&gt;40)*($K81&lt;=55),_xlpm.val,""))))</f>
        <v/>
      </c>
      <c r="AC81" s="836" t="str" cm="1">
        <f t="array" ref="AC81">_xlfn.LET(
_xlpm.val,INDEX('2) Financial Arrangements'!$D$19:$P$113, _extract!$K81, 5),
IF($K81="","",
IF(_xlpm.val="","",
IF(($K81&gt;40)*($K81&lt;=55),_xlpm.val,""))))</f>
        <v/>
      </c>
      <c r="AD81" s="836" t="str" cm="1">
        <f t="array" ref="AD81">_xlfn.LET(
_xlpm.val,INDEX('2) Financial Arrangements'!$D$19:$P$113, _extract!$K81, 6),
IF($K81="","",
IF(_xlpm.val="","",
IF(($K81&gt;40)*($K81&lt;=55),_xlpm.val,""))))</f>
        <v/>
      </c>
      <c r="AE81" s="836" t="str" cm="1">
        <f t="array" ref="AE81">_xlfn.LET(
_xlpm.val,INDEX('2) Financial Arrangements'!$D$19:$P$113, _extract!$K81, 7),
IF($K81="","",
IF(_xlpm.val="","",
IF(($K81&gt;40)*($K81&lt;=55),_xlpm.val,""))))</f>
        <v/>
      </c>
      <c r="AF81" s="836" t="str" cm="1">
        <f t="array" ref="AF81">_xlfn.LET(
_xlpm.val,INDEX('2) Financial Arrangements'!$D$19:$P$113, _extract!$K81, 8),
IF($K81="","",
IF(_xlpm.val="","",
IF(($K81&gt;40)*($K81&lt;=55),_xlpm.val,""))))</f>
        <v/>
      </c>
      <c r="AG81" s="836" t="str" cm="1">
        <f t="array" ref="AG81">_xlfn.LET(
_xlpm.val,INDEX('2) Financial Arrangements'!$D$19:$P$113, _extract!$K81, 9),
IF($K81="","",
IF(_xlpm.val="","",
IF(($K81&gt;40)*($K81&lt;=55),_xlpm.val,""))))</f>
        <v/>
      </c>
      <c r="AH81" s="836" t="str" cm="1">
        <f t="array" ref="AH81">_xlfn.LET(
_xlpm.val,INDEX('2) Financial Arrangements'!$D$19:$P$113, _extract!$K81, 10),
IF($K81="","",
IF(_xlpm.val="","",
IF(($K81&gt;40)*($K81&lt;=55),_xlpm.val,""))))</f>
        <v/>
      </c>
      <c r="AI81" s="836" t="str" cm="1">
        <f t="array" ref="AI81">_xlfn.LET(
_xlpm.val,INDEX('2) Financial Arrangements'!$D$19:$P$113, _extract!$K81, 11),
IF($K81="","",
IF(_xlpm.val="","",
IF(($K81&gt;40)*($K81&lt;=55),_xlpm.val,""))))</f>
        <v/>
      </c>
      <c r="AJ81" s="836" t="str" cm="1">
        <f t="array" ref="AJ81">_xlfn.LET(
_xlpm.val,INDEX('2) Financial Arrangements'!$D$19:$P$113, _extract!$K81, 12),
IF($K81="","",
IF(_xlpm.val="","",
IF(($K81&gt;40)*($K81&lt;=55),_xlpm.val,""))))</f>
        <v/>
      </c>
      <c r="AK81" s="844" t="str" cm="1">
        <f t="array" ref="AK81">_xlfn.LET(
_xlpm.val,INDEX('2) Financial Arrangements'!$D$19:$P$113, _extract!$K81, 4),
IF($K81="","",
IF(_xlpm.val="","",
IF(($K81&gt;60)*($K81&lt;=75),_xlpm.val,""))))</f>
        <v/>
      </c>
      <c r="AL81" s="826" t="str" cm="1">
        <f t="array" ref="AL81">_xlfn.LET(
_xlpm.val,INDEX('2) Financial Arrangements'!$D$19:$P$113, _extract!$K81, 5),
IF($K81="","",
IF(_xlpm.val="","",
IF(($K81&gt;60)*($K81&lt;=75),_xlpm.val,""))))</f>
        <v/>
      </c>
      <c r="AM81" s="826" t="str" cm="1">
        <f t="array" ref="AM81">_xlfn.LET(
_xlpm.val,INDEX('2) Financial Arrangements'!$D$19:$P$113, _extract!$K81, 6),
_xlpm.val_01, IF(_xlpm.val="Yes", 1,0),
IF($K81="","",
IF(_xlpm.val="","",
IF(($K81&gt;60)*($K81&lt;=75),_xlpm.val_01,""))))</f>
        <v/>
      </c>
      <c r="AN81" s="826" t="str" cm="1">
        <f t="array" ref="AN81">_xlfn.LET(
_xlpm.val,INDEX('2) Financial Arrangements'!$D$19:$P$113, _extract!$K81, 7),
_xlpm.val_01, IF(_xlpm.val="Yes", 1,0),
IF($K81="","",
IF(_xlpm.val="","",
IF(($K81&gt;60)*($K81&lt;=75),_xlpm.val_01,""))))</f>
        <v/>
      </c>
      <c r="AO81" s="826" t="str" cm="1">
        <f t="array" ref="AO81">_xlfn.LET(
_xlpm.val,INDEX('2) Financial Arrangements'!$D$19:$P$113, _extract!$K81, 8),
IF($K81="","",
IF(_xlpm.val="","",
IF(($K81&gt;60)*($K81&lt;=75),_xlpm.val,""))))</f>
        <v/>
      </c>
      <c r="AP81" s="826" t="str" cm="1">
        <f t="array" ref="AP81">_xlfn.LET(
_xlpm.val,INDEX('2) Financial Arrangements'!$D$19:$P$113, _extract!$K81, 9),
_xlpm.val_01, IF(_xlpm.val="Yes", 1,0),
IF($K81="","",
IF(_xlpm.val="","",
IF(($K81&gt;60)*($K81&lt;=75),_xlpm.val_01,""))))</f>
        <v/>
      </c>
      <c r="AQ81" s="826" t="str" cm="1">
        <f t="array" ref="AQ81">_xlfn.LET(
_xlpm.val,INDEX('2) Financial Arrangements'!$D$19:$P$113, _extract!$K81, 10),
_xlpm.val_01, IF(_xlpm.val="Yes", 1,0),
IF($K81="","",
IF(_xlpm.val="","",
IF(($K81&gt;60)*($K81&lt;=75),_xlpm.val_01,""))))</f>
        <v/>
      </c>
      <c r="AR81" s="826" t="str" cm="1">
        <f t="array" ref="AR81">_xlfn.LET(
_xlpm.val,INDEX('2) Financial Arrangements'!$D$19:$P$113, _extract!$K81, 11),
_xlpm.val_01, IF(_xlpm.val="Yes", 1,0),
IF($K81="","",
IF(_xlpm.val="","",
IF(($K81&gt;60)*($K81&lt;=75),_xlpm.val_01,""))))</f>
        <v/>
      </c>
      <c r="AS81" s="826" t="str" cm="1">
        <f t="array" ref="AS81">_xlfn.LET(
_xlpm.val,INDEX('2) Financial Arrangements'!$D$19:$P$113, _extract!$K81, 12),
_xlpm.val_01, IF(_xlpm.val="Yes", 1,0),
IF($K81="","",
IF(_xlpm.val="","",
IF(($K81&gt;60)*($K81&lt;=75),_xlpm.val_01,""))))</f>
        <v/>
      </c>
      <c r="AT81" s="842" t="str" cm="1">
        <f t="array" ref="AT81">_xlfn.LET(
_xlpm.val,INDEX('2) Financial Arrangements'!$D$19:$P$113, _extract!$K81, 4),
IF($K81="","",
IF(_xlpm.val="","",
IF(($K81&gt;70)*($K81&lt;=85),_xlpm.val,""))))</f>
        <v/>
      </c>
      <c r="AU81" s="842" t="str" cm="1">
        <f t="array" ref="AU81">_xlfn.LET(
_xlpm.val,INDEX('2) Financial Arrangements'!$D$19:$P$113, _extract!$K81, 5),
IF($K81="","",
IF(_xlpm.val="","",
IF(($K81&gt;70)*($K81&lt;=85),_xlpm.val,""))))</f>
        <v/>
      </c>
      <c r="AV81" s="836" t="str" cm="1">
        <f t="array" ref="AV81">_xlfn.LET(
_xlpm.val,INDEX('2) Financial Arrangements'!$D$19:$P$113, _extract!$K81, 6),
IF($K81="","",
IF(_xlpm.val="","",
IF(($K81&gt;70)*($K81&lt;=85),_xlpm.val,""))))</f>
        <v/>
      </c>
    </row>
    <row r="82" spans="2:48" s="830" customFormat="1" x14ac:dyDescent="0.35">
      <c r="B82" s="826" t="str">
        <f t="shared" si="2"/>
        <v/>
      </c>
      <c r="C82" s="834"/>
      <c r="D82" s="826" t="str">
        <f>IF('0a) Instructions &amp; HHS Info'!$F$4="","", IF($E82="","",'0a) Instructions &amp; HHS Info'!$F$4))</f>
        <v/>
      </c>
      <c r="E82" s="827"/>
      <c r="F82" s="826" t="str">
        <f>_xlfn.LET(
_xlpm.orgRow,MATCH(E82,_ref_data!$F$19:$F$167,0),
_xlpm.orgID,INDEX(_ref_data!$E$19:$E$167,_xlpm.orgRow),
IF(E82="","",_xlpm.orgID))</f>
        <v/>
      </c>
      <c r="G82" s="826" t="str">
        <f>_xlfn.LET(
_xlpm.orgRow,MATCH(E82,_ref_data!$F$19:$F$167,0),
_xlpm.EIN,SUBSTITUTE(INDEX(_ref_data!$G$19:$G$167,_xlpm.orgRow), "-", ""),
IF(E82="","",_xlpm.EIN))</f>
        <v/>
      </c>
      <c r="H82" s="826" t="str" cm="1">
        <f t="array" ref="H82">_xlfn.LET(
_xlpm.row, MATCH(C82 &amp; E82, '2) Financial Arrangements'!$B$19:$B$113 &amp; '2) Financial Arrangements'!$D$19:$D$113, 0),
_xlpm.datum, INDEX('2) Financial Arrangements'!$D$19:$P$113, _xlpm.row, 2),
IF(_xlpm.datum="", "", _xlpm.datum))</f>
        <v/>
      </c>
      <c r="I82" s="826" t="str">
        <f>_xlfn.LET(
_xlpm.row, MATCH(H82, _ref_data!$O$19:$O$68, 0),
_xlpm.ein, INDEX(_ref_data!$P$19:$P$68, _xlpm.row),
IF(H82="", "",
IF(_xlpm.ein="", "", _xlpm.ein)))</f>
        <v/>
      </c>
      <c r="J82" s="826" t="str" cm="1">
        <f t="array" ref="J82">_xlfn.LET(
_xlpm.row, MATCH($C$80 &amp; $E$80, '2) Financial Arrangements'!$B$19:$B$113 &amp; '2) Financial Arrangements'!$D$19:$D$113, 0),
_xlpm.datum, INDEX('2) Financial Arrangements'!$D$19:$P$113, _xlpm.row, 3),
IF(E82="", "",
IF(_xlpm.datum="", "", _xlpm.datum)))</f>
        <v/>
      </c>
      <c r="K82" s="835" t="str" cm="1">
        <f t="array" ref="K82">IF($E82="", "",
_xlfn.LET(
_xlpm.row, MATCH($C82 &amp; $E82 &amp; $H82,
    '2) Financial Arrangements'!$B$19:$B$113 &amp;
    '2) Financial Arrangements'!$D$19:$D$113 &amp;
    '2) Financial Arrangements'!$E$19:$E$113, 0),
_xlpm.row)
)</f>
        <v/>
      </c>
      <c r="L82" s="838" t="str" cm="1">
        <f t="array" ref="L82">_xlfn.LET(
_xlpm.val,INDEX('2) Financial Arrangements'!$D$19:$P$113, _extract!$K82, 4),
IF($K82="","",
IF(_xlpm.val="","",
IF(($K82&gt;0)*($K82&lt;=15),_xlpm.val,""))))</f>
        <v/>
      </c>
      <c r="M82" s="845" t="str" cm="1">
        <f t="array" ref="M82">_xlfn.LET(
_xlpm.val,INDEX('2) Financial Arrangements'!$D$19:$P$113, _extract!$K82, 5),
IF($K82="","",
IF(_xlpm.val="","",
IF(($K82&gt;0)*($K82&lt;=15),_xlpm.val,""))))</f>
        <v/>
      </c>
      <c r="N82" s="845" t="str" cm="1">
        <f t="array" ref="N82">_xlfn.LET(
_xlpm.val,INDEX('2) Financial Arrangements'!$D$19:$P$113, _extract!$K82, 6),
IF($K82="","",
IF(_xlpm.val="","",
IF(($K82&gt;0)*($K82&lt;=15),_xlpm.val,""))))</f>
        <v/>
      </c>
      <c r="O82" s="846" t="str" cm="1">
        <f t="array" ref="O82">_xlfn.LET(
_xlpm.val,INDEX('2) Financial Arrangements'!$D$19:$P$113, _extract!$K82, 7),
IF($K82="","",
IF(_xlpm.val="","",
IF(($K82&gt;0)*($K82&lt;=15),_xlpm.val,""))))</f>
        <v/>
      </c>
      <c r="P82" s="846" t="str" cm="1">
        <f t="array" ref="P82">_xlfn.LET(
_xlpm.val,INDEX('2) Financial Arrangements'!$D$19:$P$113, _extract!$K82, 8),
IF($K82="","",
IF(_xlpm.val="","",
IF(($K82&gt;0)*($K82&lt;=15),_xlpm.val,""))))</f>
        <v/>
      </c>
      <c r="Q82" s="909" t="str" cm="1">
        <f t="array" ref="Q82">_xlfn.LET(
_xlpm.val,INDEX('2) Financial Arrangements'!$D$19:$P$113, _extract!$K82, 9),
IF($K82="","",
IF(_xlpm.val="","",
IF(($K82&gt;0)*($K82&lt;=15),_xlpm.val,""))))</f>
        <v/>
      </c>
      <c r="R82" s="846" t="str" cm="1">
        <f t="array" ref="R82">_xlfn.LET(
_xlpm.val,INDEX('2) Financial Arrangements'!$D$19:$P$113, _extract!$K82, 10),
IF($K82="","",
IF(_xlpm.val="","",
IF(($K82&gt;0)*($K82&lt;=15),_xlpm.val,""))))</f>
        <v/>
      </c>
      <c r="S82" s="838" t="str" cm="1">
        <f t="array" ref="S82">_xlfn.LET(
_xlpm.val,INDEX('2) Financial Arrangements'!$D$19:$P$113, _extract!$K82, 11),
IF($K82="","",
IF(_xlpm.val="","",
IF(($K82&gt;0)*($K82&lt;=15),_xlpm.val,""))))</f>
        <v/>
      </c>
      <c r="T82" s="838" t="str" cm="1">
        <f t="array" ref="T82">_xlfn.LET(
_xlpm.val,INDEX('2) Financial Arrangements'!$D$19:$P$113, _extract!$K82, 12),
_xlpm.val_01, IF(_xlpm.val="Yes", 1,0),
IF($K82="","",
IF(_xlpm.val="","",
IF(($K82&gt;0)*($K82&lt;=15),_xlpm.val_01,""))))</f>
        <v/>
      </c>
      <c r="U82" s="838" t="str" cm="1">
        <f t="array" ref="U82">_xlfn.LET(
_xlpm.val,INDEX('2) Financial Arrangements'!$D$19:$Q$113, _extract!$K82, 13),
_xlpm.val_01, IF(_xlpm.val="Yes", 1,0),
IF($K82="","",
IF(_xlpm.val="","",
IF(($K82&gt;0)*($K82&lt;=15),_xlpm.val_01,""))))</f>
        <v/>
      </c>
      <c r="V82" s="838" t="str" cm="1">
        <f t="array" ref="V82">_xlfn.LET(
_xlpm.val,INDEX('2) Financial Arrangements'!$D$19:$Q$113, _extract!$K82, 14),
_xlpm.val_01, IF(_xlpm.val="Yes", 1,0),
IF($K82="","",
IF(_xlpm.val="","",
IF(($K82&gt;0)*($K82&lt;=15),_xlpm.val_01,""))))</f>
        <v/>
      </c>
      <c r="W82" s="826" t="str" cm="1">
        <f t="array" ref="W82">_xlfn.LET(
_xlpm.val,INDEX('2) Financial Arrangements'!$D$19:$P$113,_extract!$K82,4),
IF($K82="","",
IF(_xlpm.val="","",
IF(($K82&gt;20)*($K82&lt;=35),_xlpm.val,""))))</f>
        <v/>
      </c>
      <c r="X82" s="844" t="str" cm="1">
        <f t="array" ref="X82">_xlfn.LET(
_xlpm.val,INDEX('2) Financial Arrangements'!$D$19:$P$113,_extract!$K82,5),
IF($K82="","",
IF(_xlpm.val="","",
IF(($K82&gt;20)*($K82&lt;=35),_xlpm.val,""))))</f>
        <v/>
      </c>
      <c r="Y82" s="826" t="str" cm="1">
        <f t="array" ref="Y82">_xlfn.LET(
_xlpm.val,INDEX('2) Financial Arrangements'!$D$19:$P$113,_extract!$K82,6),
IF($K82="","",
IF(_xlpm.val="","",
IF(($K82&gt;20)*($K82&lt;=35),_xlpm.val,""))))</f>
        <v/>
      </c>
      <c r="Z82" s="826" t="str" cm="1">
        <f t="array" ref="Z82">_xlfn.LET(
_xlpm.val,INDEX('2) Financial Arrangements'!$D$19:$P$113,_extract!$K82,7),
IF($K82="","",
IF(_xlpm.val="","",
IF(($K82&gt;20)*($K82&lt;=35),_xlpm.val,""))))</f>
        <v/>
      </c>
      <c r="AA82" s="826" t="str" cm="1">
        <f t="array" ref="AA82">_xlfn.LET(
_xlpm.val,INDEX('2) Financial Arrangements'!$D$19:$P$113,_extract!$K82,8),
IF($K82="","",
IF(_xlpm.val="","",
IF(($K82&gt;20)*($K82&lt;=35),_xlpm.val,""))))</f>
        <v/>
      </c>
      <c r="AB82" s="843" t="str" cm="1">
        <f t="array" ref="AB82">_xlfn.LET(
_xlpm.val,INDEX('2) Financial Arrangements'!$D$19:$P$113, _extract!$K82, 4),
IF($K82="","",
IF(_xlpm.val="","",
IF(($K82&gt;40)*($K82&lt;=55),_xlpm.val,""))))</f>
        <v/>
      </c>
      <c r="AC82" s="836" t="str" cm="1">
        <f t="array" ref="AC82">_xlfn.LET(
_xlpm.val,INDEX('2) Financial Arrangements'!$D$19:$P$113, _extract!$K82, 5),
IF($K82="","",
IF(_xlpm.val="","",
IF(($K82&gt;40)*($K82&lt;=55),_xlpm.val,""))))</f>
        <v/>
      </c>
      <c r="AD82" s="836" t="str" cm="1">
        <f t="array" ref="AD82">_xlfn.LET(
_xlpm.val,INDEX('2) Financial Arrangements'!$D$19:$P$113, _extract!$K82, 6),
IF($K82="","",
IF(_xlpm.val="","",
IF(($K82&gt;40)*($K82&lt;=55),_xlpm.val,""))))</f>
        <v/>
      </c>
      <c r="AE82" s="836" t="str" cm="1">
        <f t="array" ref="AE82">_xlfn.LET(
_xlpm.val,INDEX('2) Financial Arrangements'!$D$19:$P$113, _extract!$K82, 7),
IF($K82="","",
IF(_xlpm.val="","",
IF(($K82&gt;40)*($K82&lt;=55),_xlpm.val,""))))</f>
        <v/>
      </c>
      <c r="AF82" s="836" t="str" cm="1">
        <f t="array" ref="AF82">_xlfn.LET(
_xlpm.val,INDEX('2) Financial Arrangements'!$D$19:$P$113, _extract!$K82, 8),
IF($K82="","",
IF(_xlpm.val="","",
IF(($K82&gt;40)*($K82&lt;=55),_xlpm.val,""))))</f>
        <v/>
      </c>
      <c r="AG82" s="836" t="str" cm="1">
        <f t="array" ref="AG82">_xlfn.LET(
_xlpm.val,INDEX('2) Financial Arrangements'!$D$19:$P$113, _extract!$K82, 9),
IF($K82="","",
IF(_xlpm.val="","",
IF(($K82&gt;40)*($K82&lt;=55),_xlpm.val,""))))</f>
        <v/>
      </c>
      <c r="AH82" s="836" t="str" cm="1">
        <f t="array" ref="AH82">_xlfn.LET(
_xlpm.val,INDEX('2) Financial Arrangements'!$D$19:$P$113, _extract!$K82, 10),
IF($K82="","",
IF(_xlpm.val="","",
IF(($K82&gt;40)*($K82&lt;=55),_xlpm.val,""))))</f>
        <v/>
      </c>
      <c r="AI82" s="836" t="str" cm="1">
        <f t="array" ref="AI82">_xlfn.LET(
_xlpm.val,INDEX('2) Financial Arrangements'!$D$19:$P$113, _extract!$K82, 11),
IF($K82="","",
IF(_xlpm.val="","",
IF(($K82&gt;40)*($K82&lt;=55),_xlpm.val,""))))</f>
        <v/>
      </c>
      <c r="AJ82" s="836" t="str" cm="1">
        <f t="array" ref="AJ82">_xlfn.LET(
_xlpm.val,INDEX('2) Financial Arrangements'!$D$19:$P$113, _extract!$K82, 12),
IF($K82="","",
IF(_xlpm.val="","",
IF(($K82&gt;40)*($K82&lt;=55),_xlpm.val,""))))</f>
        <v/>
      </c>
      <c r="AK82" s="844" t="str" cm="1">
        <f t="array" ref="AK82">_xlfn.LET(
_xlpm.val,INDEX('2) Financial Arrangements'!$D$19:$P$113, _extract!$K82, 4),
IF($K82="","",
IF(_xlpm.val="","",
IF(($K82&gt;60)*($K82&lt;=75),_xlpm.val,""))))</f>
        <v/>
      </c>
      <c r="AL82" s="826" t="str" cm="1">
        <f t="array" ref="AL82">_xlfn.LET(
_xlpm.val,INDEX('2) Financial Arrangements'!$D$19:$P$113, _extract!$K82, 5),
IF($K82="","",
IF(_xlpm.val="","",
IF(($K82&gt;60)*($K82&lt;=75),_xlpm.val,""))))</f>
        <v/>
      </c>
      <c r="AM82" s="826" t="str" cm="1">
        <f t="array" ref="AM82">_xlfn.LET(
_xlpm.val,INDEX('2) Financial Arrangements'!$D$19:$P$113, _extract!$K82, 6),
_xlpm.val_01, IF(_xlpm.val="Yes", 1,0),
IF($K82="","",
IF(_xlpm.val="","",
IF(($K82&gt;60)*($K82&lt;=75),_xlpm.val_01,""))))</f>
        <v/>
      </c>
      <c r="AN82" s="826" t="str" cm="1">
        <f t="array" ref="AN82">_xlfn.LET(
_xlpm.val,INDEX('2) Financial Arrangements'!$D$19:$P$113, _extract!$K82, 7),
_xlpm.val_01, IF(_xlpm.val="Yes", 1,0),
IF($K82="","",
IF(_xlpm.val="","",
IF(($K82&gt;60)*($K82&lt;=75),_xlpm.val_01,""))))</f>
        <v/>
      </c>
      <c r="AO82" s="826" t="str" cm="1">
        <f t="array" ref="AO82">_xlfn.LET(
_xlpm.val,INDEX('2) Financial Arrangements'!$D$19:$P$113, _extract!$K82, 8),
IF($K82="","",
IF(_xlpm.val="","",
IF(($K82&gt;60)*($K82&lt;=75),_xlpm.val,""))))</f>
        <v/>
      </c>
      <c r="AP82" s="826" t="str" cm="1">
        <f t="array" ref="AP82">_xlfn.LET(
_xlpm.val,INDEX('2) Financial Arrangements'!$D$19:$P$113, _extract!$K82, 9),
_xlpm.val_01, IF(_xlpm.val="Yes", 1,0),
IF($K82="","",
IF(_xlpm.val="","",
IF(($K82&gt;60)*($K82&lt;=75),_xlpm.val_01,""))))</f>
        <v/>
      </c>
      <c r="AQ82" s="826" t="str" cm="1">
        <f t="array" ref="AQ82">_xlfn.LET(
_xlpm.val,INDEX('2) Financial Arrangements'!$D$19:$P$113, _extract!$K82, 10),
_xlpm.val_01, IF(_xlpm.val="Yes", 1,0),
IF($K82="","",
IF(_xlpm.val="","",
IF(($K82&gt;60)*($K82&lt;=75),_xlpm.val_01,""))))</f>
        <v/>
      </c>
      <c r="AR82" s="826" t="str" cm="1">
        <f t="array" ref="AR82">_xlfn.LET(
_xlpm.val,INDEX('2) Financial Arrangements'!$D$19:$P$113, _extract!$K82, 11),
_xlpm.val_01, IF(_xlpm.val="Yes", 1,0),
IF($K82="","",
IF(_xlpm.val="","",
IF(($K82&gt;60)*($K82&lt;=75),_xlpm.val_01,""))))</f>
        <v/>
      </c>
      <c r="AS82" s="826" t="str" cm="1">
        <f t="array" ref="AS82">_xlfn.LET(
_xlpm.val,INDEX('2) Financial Arrangements'!$D$19:$P$113, _extract!$K82, 12),
_xlpm.val_01, IF(_xlpm.val="Yes", 1,0),
IF($K82="","",
IF(_xlpm.val="","",
IF(($K82&gt;60)*($K82&lt;=75),_xlpm.val_01,""))))</f>
        <v/>
      </c>
      <c r="AT82" s="842" t="str" cm="1">
        <f t="array" ref="AT82">_xlfn.LET(
_xlpm.val,INDEX('2) Financial Arrangements'!$D$19:$P$113, _extract!$K82, 4),
IF($K82="","",
IF(_xlpm.val="","",
IF(($K82&gt;70)*($K82&lt;=85),_xlpm.val,""))))</f>
        <v/>
      </c>
      <c r="AU82" s="842" t="str" cm="1">
        <f t="array" ref="AU82">_xlfn.LET(
_xlpm.val,INDEX('2) Financial Arrangements'!$D$19:$P$113, _extract!$K82, 5),
IF($K82="","",
IF(_xlpm.val="","",
IF(($K82&gt;70)*($K82&lt;=85),_xlpm.val,""))))</f>
        <v/>
      </c>
      <c r="AV82" s="836" t="str" cm="1">
        <f t="array" ref="AV82">_xlfn.LET(
_xlpm.val,INDEX('2) Financial Arrangements'!$D$19:$P$113, _extract!$K82, 6),
IF($K82="","",
IF(_xlpm.val="","",
IF(($K82&gt;70)*($K82&lt;=85),_xlpm.val,""))))</f>
        <v/>
      </c>
    </row>
    <row r="83" spans="2:48" s="830" customFormat="1" x14ac:dyDescent="0.35">
      <c r="B83" s="826" t="str">
        <f t="shared" si="2"/>
        <v/>
      </c>
      <c r="C83" s="834"/>
      <c r="D83" s="826" t="str">
        <f>IF('0a) Instructions &amp; HHS Info'!$F$4="","", IF($E83="","",'0a) Instructions &amp; HHS Info'!$F$4))</f>
        <v/>
      </c>
      <c r="E83" s="827"/>
      <c r="F83" s="826" t="str">
        <f>_xlfn.LET(
_xlpm.orgRow,MATCH(E83,_ref_data!$F$19:$F$167,0),
_xlpm.orgID,INDEX(_ref_data!$E$19:$E$167,_xlpm.orgRow),
IF(E83="","",_xlpm.orgID))</f>
        <v/>
      </c>
      <c r="G83" s="826" t="str">
        <f>_xlfn.LET(
_xlpm.orgRow,MATCH(E83,_ref_data!$F$19:$F$167,0),
_xlpm.EIN,SUBSTITUTE(INDEX(_ref_data!$G$19:$G$167,_xlpm.orgRow), "-", ""),
IF(E83="","",_xlpm.EIN))</f>
        <v/>
      </c>
      <c r="H83" s="826" t="str" cm="1">
        <f t="array" ref="H83">_xlfn.LET(
_xlpm.row, MATCH(C83 &amp; E83, '2) Financial Arrangements'!$B$19:$B$113 &amp; '2) Financial Arrangements'!$D$19:$D$113, 0),
_xlpm.datum, INDEX('2) Financial Arrangements'!$D$19:$P$113, _xlpm.row, 2),
IF(_xlpm.datum="", "", _xlpm.datum))</f>
        <v/>
      </c>
      <c r="I83" s="826" t="str">
        <f>_xlfn.LET(
_xlpm.row, MATCH(H83, _ref_data!$O$19:$O$68, 0),
_xlpm.ein, INDEX(_ref_data!$P$19:$P$68, _xlpm.row),
IF(H83="", "",
IF(_xlpm.ein="", "", _xlpm.ein)))</f>
        <v/>
      </c>
      <c r="J83" s="826" t="str" cm="1">
        <f t="array" ref="J83">_xlfn.LET(
_xlpm.row, MATCH($C$80 &amp; $E$80, '2) Financial Arrangements'!$B$19:$B$113 &amp; '2) Financial Arrangements'!$D$19:$D$113, 0),
_xlpm.datum, INDEX('2) Financial Arrangements'!$D$19:$P$113, _xlpm.row, 3),
IF(E83="", "",
IF(_xlpm.datum="", "", _xlpm.datum)))</f>
        <v/>
      </c>
      <c r="K83" s="835" t="str" cm="1">
        <f t="array" ref="K83">IF($E83="", "",
_xlfn.LET(
_xlpm.row, MATCH($C83 &amp; $E83 &amp; $H83,
    '2) Financial Arrangements'!$B$19:$B$113 &amp;
    '2) Financial Arrangements'!$D$19:$D$113 &amp;
    '2) Financial Arrangements'!$E$19:$E$113, 0),
_xlpm.row)
)</f>
        <v/>
      </c>
      <c r="L83" s="838" t="str" cm="1">
        <f t="array" ref="L83">_xlfn.LET(
_xlpm.val,INDEX('2) Financial Arrangements'!$D$19:$P$113, _extract!$K83, 4),
IF($K83="","",
IF(_xlpm.val="","",
IF(($K83&gt;0)*($K83&lt;=15),_xlpm.val,""))))</f>
        <v/>
      </c>
      <c r="M83" s="845" t="str" cm="1">
        <f t="array" ref="M83">_xlfn.LET(
_xlpm.val,INDEX('2) Financial Arrangements'!$D$19:$P$113, _extract!$K83, 5),
IF($K83="","",
IF(_xlpm.val="","",
IF(($K83&gt;0)*($K83&lt;=15),_xlpm.val,""))))</f>
        <v/>
      </c>
      <c r="N83" s="845" t="str" cm="1">
        <f t="array" ref="N83">_xlfn.LET(
_xlpm.val,INDEX('2) Financial Arrangements'!$D$19:$P$113, _extract!$K83, 6),
IF($K83="","",
IF(_xlpm.val="","",
IF(($K83&gt;0)*($K83&lt;=15),_xlpm.val,""))))</f>
        <v/>
      </c>
      <c r="O83" s="846" t="str" cm="1">
        <f t="array" ref="O83">_xlfn.LET(
_xlpm.val,INDEX('2) Financial Arrangements'!$D$19:$P$113, _extract!$K83, 7),
IF($K83="","",
IF(_xlpm.val="","",
IF(($K83&gt;0)*($K83&lt;=15),_xlpm.val,""))))</f>
        <v/>
      </c>
      <c r="P83" s="846" t="str" cm="1">
        <f t="array" ref="P83">_xlfn.LET(
_xlpm.val,INDEX('2) Financial Arrangements'!$D$19:$P$113, _extract!$K83, 8),
IF($K83="","",
IF(_xlpm.val="","",
IF(($K83&gt;0)*($K83&lt;=15),_xlpm.val,""))))</f>
        <v/>
      </c>
      <c r="Q83" s="909" t="str" cm="1">
        <f t="array" ref="Q83">_xlfn.LET(
_xlpm.val,INDEX('2) Financial Arrangements'!$D$19:$P$113, _extract!$K83, 9),
IF($K83="","",
IF(_xlpm.val="","",
IF(($K83&gt;0)*($K83&lt;=15),_xlpm.val,""))))</f>
        <v/>
      </c>
      <c r="R83" s="846" t="str" cm="1">
        <f t="array" ref="R83">_xlfn.LET(
_xlpm.val,INDEX('2) Financial Arrangements'!$D$19:$P$113, _extract!$K83, 10),
IF($K83="","",
IF(_xlpm.val="","",
IF(($K83&gt;0)*($K83&lt;=15),_xlpm.val,""))))</f>
        <v/>
      </c>
      <c r="S83" s="838" t="str" cm="1">
        <f t="array" ref="S83">_xlfn.LET(
_xlpm.val,INDEX('2) Financial Arrangements'!$D$19:$P$113, _extract!$K83, 11),
IF($K83="","",
IF(_xlpm.val="","",
IF(($K83&gt;0)*($K83&lt;=15),_xlpm.val,""))))</f>
        <v/>
      </c>
      <c r="T83" s="838" t="str" cm="1">
        <f t="array" ref="T83">_xlfn.LET(
_xlpm.val,INDEX('2) Financial Arrangements'!$D$19:$P$113, _extract!$K83, 12),
_xlpm.val_01, IF(_xlpm.val="Yes", 1,0),
IF($K83="","",
IF(_xlpm.val="","",
IF(($K83&gt;0)*($K83&lt;=15),_xlpm.val_01,""))))</f>
        <v/>
      </c>
      <c r="U83" s="838" t="str" cm="1">
        <f t="array" ref="U83">_xlfn.LET(
_xlpm.val,INDEX('2) Financial Arrangements'!$D$19:$Q$113, _extract!$K83, 13),
_xlpm.val_01, IF(_xlpm.val="Yes", 1,0),
IF($K83="","",
IF(_xlpm.val="","",
IF(($K83&gt;0)*($K83&lt;=15),_xlpm.val_01,""))))</f>
        <v/>
      </c>
      <c r="V83" s="838" t="str" cm="1">
        <f t="array" ref="V83">_xlfn.LET(
_xlpm.val,INDEX('2) Financial Arrangements'!$D$19:$Q$113, _extract!$K83, 14),
_xlpm.val_01, IF(_xlpm.val="Yes", 1,0),
IF($K83="","",
IF(_xlpm.val="","",
IF(($K83&gt;0)*($K83&lt;=15),_xlpm.val_01,""))))</f>
        <v/>
      </c>
      <c r="W83" s="826" t="str" cm="1">
        <f t="array" ref="W83">_xlfn.LET(
_xlpm.val,INDEX('2) Financial Arrangements'!$D$19:$P$113,_extract!$K83,4),
IF($K83="","",
IF(_xlpm.val="","",
IF(($K83&gt;20)*($K83&lt;=35),_xlpm.val,""))))</f>
        <v/>
      </c>
      <c r="X83" s="844" t="str" cm="1">
        <f t="array" ref="X83">_xlfn.LET(
_xlpm.val,INDEX('2) Financial Arrangements'!$D$19:$P$113,_extract!$K83,5),
IF($K83="","",
IF(_xlpm.val="","",
IF(($K83&gt;20)*($K83&lt;=35),_xlpm.val,""))))</f>
        <v/>
      </c>
      <c r="Y83" s="826" t="str" cm="1">
        <f t="array" ref="Y83">_xlfn.LET(
_xlpm.val,INDEX('2) Financial Arrangements'!$D$19:$P$113,_extract!$K83,6),
IF($K83="","",
IF(_xlpm.val="","",
IF(($K83&gt;20)*($K83&lt;=35),_xlpm.val,""))))</f>
        <v/>
      </c>
      <c r="Z83" s="826" t="str" cm="1">
        <f t="array" ref="Z83">_xlfn.LET(
_xlpm.val,INDEX('2) Financial Arrangements'!$D$19:$P$113,_extract!$K83,7),
IF($K83="","",
IF(_xlpm.val="","",
IF(($K83&gt;20)*($K83&lt;=35),_xlpm.val,""))))</f>
        <v/>
      </c>
      <c r="AA83" s="826" t="str" cm="1">
        <f t="array" ref="AA83">_xlfn.LET(
_xlpm.val,INDEX('2) Financial Arrangements'!$D$19:$P$113,_extract!$K83,8),
IF($K83="","",
IF(_xlpm.val="","",
IF(($K83&gt;20)*($K83&lt;=35),_xlpm.val,""))))</f>
        <v/>
      </c>
      <c r="AB83" s="843" t="str" cm="1">
        <f t="array" ref="AB83">_xlfn.LET(
_xlpm.val,INDEX('2) Financial Arrangements'!$D$19:$P$113, _extract!$K83, 4),
IF($K83="","",
IF(_xlpm.val="","",
IF(($K83&gt;40)*($K83&lt;=55),_xlpm.val,""))))</f>
        <v/>
      </c>
      <c r="AC83" s="836" t="str" cm="1">
        <f t="array" ref="AC83">_xlfn.LET(
_xlpm.val,INDEX('2) Financial Arrangements'!$D$19:$P$113, _extract!$K83, 5),
IF($K83="","",
IF(_xlpm.val="","",
IF(($K83&gt;40)*($K83&lt;=55),_xlpm.val,""))))</f>
        <v/>
      </c>
      <c r="AD83" s="836" t="str" cm="1">
        <f t="array" ref="AD83">_xlfn.LET(
_xlpm.val,INDEX('2) Financial Arrangements'!$D$19:$P$113, _extract!$K83, 6),
IF($K83="","",
IF(_xlpm.val="","",
IF(($K83&gt;40)*($K83&lt;=55),_xlpm.val,""))))</f>
        <v/>
      </c>
      <c r="AE83" s="836" t="str" cm="1">
        <f t="array" ref="AE83">_xlfn.LET(
_xlpm.val,INDEX('2) Financial Arrangements'!$D$19:$P$113, _extract!$K83, 7),
IF($K83="","",
IF(_xlpm.val="","",
IF(($K83&gt;40)*($K83&lt;=55),_xlpm.val,""))))</f>
        <v/>
      </c>
      <c r="AF83" s="836" t="str" cm="1">
        <f t="array" ref="AF83">_xlfn.LET(
_xlpm.val,INDEX('2) Financial Arrangements'!$D$19:$P$113, _extract!$K83, 8),
IF($K83="","",
IF(_xlpm.val="","",
IF(($K83&gt;40)*($K83&lt;=55),_xlpm.val,""))))</f>
        <v/>
      </c>
      <c r="AG83" s="836" t="str" cm="1">
        <f t="array" ref="AG83">_xlfn.LET(
_xlpm.val,INDEX('2) Financial Arrangements'!$D$19:$P$113, _extract!$K83, 9),
IF($K83="","",
IF(_xlpm.val="","",
IF(($K83&gt;40)*($K83&lt;=55),_xlpm.val,""))))</f>
        <v/>
      </c>
      <c r="AH83" s="836" t="str" cm="1">
        <f t="array" ref="AH83">_xlfn.LET(
_xlpm.val,INDEX('2) Financial Arrangements'!$D$19:$P$113, _extract!$K83, 10),
IF($K83="","",
IF(_xlpm.val="","",
IF(($K83&gt;40)*($K83&lt;=55),_xlpm.val,""))))</f>
        <v/>
      </c>
      <c r="AI83" s="836" t="str" cm="1">
        <f t="array" ref="AI83">_xlfn.LET(
_xlpm.val,INDEX('2) Financial Arrangements'!$D$19:$P$113, _extract!$K83, 11),
IF($K83="","",
IF(_xlpm.val="","",
IF(($K83&gt;40)*($K83&lt;=55),_xlpm.val,""))))</f>
        <v/>
      </c>
      <c r="AJ83" s="836" t="str" cm="1">
        <f t="array" ref="AJ83">_xlfn.LET(
_xlpm.val,INDEX('2) Financial Arrangements'!$D$19:$P$113, _extract!$K83, 12),
IF($K83="","",
IF(_xlpm.val="","",
IF(($K83&gt;40)*($K83&lt;=55),_xlpm.val,""))))</f>
        <v/>
      </c>
      <c r="AK83" s="844" t="str" cm="1">
        <f t="array" ref="AK83">_xlfn.LET(
_xlpm.val,INDEX('2) Financial Arrangements'!$D$19:$P$113, _extract!$K83, 4),
IF($K83="","",
IF(_xlpm.val="","",
IF(($K83&gt;60)*($K83&lt;=75),_xlpm.val,""))))</f>
        <v/>
      </c>
      <c r="AL83" s="826" t="str" cm="1">
        <f t="array" ref="AL83">_xlfn.LET(
_xlpm.val,INDEX('2) Financial Arrangements'!$D$19:$P$113, _extract!$K83, 5),
IF($K83="","",
IF(_xlpm.val="","",
IF(($K83&gt;60)*($K83&lt;=75),_xlpm.val,""))))</f>
        <v/>
      </c>
      <c r="AM83" s="826" t="str" cm="1">
        <f t="array" ref="AM83">_xlfn.LET(
_xlpm.val,INDEX('2) Financial Arrangements'!$D$19:$P$113, _extract!$K83, 6),
_xlpm.val_01, IF(_xlpm.val="Yes", 1,0),
IF($K83="","",
IF(_xlpm.val="","",
IF(($K83&gt;60)*($K83&lt;=75),_xlpm.val_01,""))))</f>
        <v/>
      </c>
      <c r="AN83" s="826" t="str" cm="1">
        <f t="array" ref="AN83">_xlfn.LET(
_xlpm.val,INDEX('2) Financial Arrangements'!$D$19:$P$113, _extract!$K83, 7),
_xlpm.val_01, IF(_xlpm.val="Yes", 1,0),
IF($K83="","",
IF(_xlpm.val="","",
IF(($K83&gt;60)*($K83&lt;=75),_xlpm.val_01,""))))</f>
        <v/>
      </c>
      <c r="AO83" s="826" t="str" cm="1">
        <f t="array" ref="AO83">_xlfn.LET(
_xlpm.val,INDEX('2) Financial Arrangements'!$D$19:$P$113, _extract!$K83, 8),
IF($K83="","",
IF(_xlpm.val="","",
IF(($K83&gt;60)*($K83&lt;=75),_xlpm.val,""))))</f>
        <v/>
      </c>
      <c r="AP83" s="826" t="str" cm="1">
        <f t="array" ref="AP83">_xlfn.LET(
_xlpm.val,INDEX('2) Financial Arrangements'!$D$19:$P$113, _extract!$K83, 9),
_xlpm.val_01, IF(_xlpm.val="Yes", 1,0),
IF($K83="","",
IF(_xlpm.val="","",
IF(($K83&gt;60)*($K83&lt;=75),_xlpm.val_01,""))))</f>
        <v/>
      </c>
      <c r="AQ83" s="826" t="str" cm="1">
        <f t="array" ref="AQ83">_xlfn.LET(
_xlpm.val,INDEX('2) Financial Arrangements'!$D$19:$P$113, _extract!$K83, 10),
_xlpm.val_01, IF(_xlpm.val="Yes", 1,0),
IF($K83="","",
IF(_xlpm.val="","",
IF(($K83&gt;60)*($K83&lt;=75),_xlpm.val_01,""))))</f>
        <v/>
      </c>
      <c r="AR83" s="826" t="str" cm="1">
        <f t="array" ref="AR83">_xlfn.LET(
_xlpm.val,INDEX('2) Financial Arrangements'!$D$19:$P$113, _extract!$K83, 11),
_xlpm.val_01, IF(_xlpm.val="Yes", 1,0),
IF($K83="","",
IF(_xlpm.val="","",
IF(($K83&gt;60)*($K83&lt;=75),_xlpm.val_01,""))))</f>
        <v/>
      </c>
      <c r="AS83" s="826" t="str" cm="1">
        <f t="array" ref="AS83">_xlfn.LET(
_xlpm.val,INDEX('2) Financial Arrangements'!$D$19:$P$113, _extract!$K83, 12),
_xlpm.val_01, IF(_xlpm.val="Yes", 1,0),
IF($K83="","",
IF(_xlpm.val="","",
IF(($K83&gt;60)*($K83&lt;=75),_xlpm.val_01,""))))</f>
        <v/>
      </c>
      <c r="AT83" s="842" t="str" cm="1">
        <f t="array" ref="AT83">_xlfn.LET(
_xlpm.val,INDEX('2) Financial Arrangements'!$D$19:$P$113, _extract!$K83, 4),
IF($K83="","",
IF(_xlpm.val="","",
IF(($K83&gt;70)*($K83&lt;=85),_xlpm.val,""))))</f>
        <v/>
      </c>
      <c r="AU83" s="842" t="str" cm="1">
        <f t="array" ref="AU83">_xlfn.LET(
_xlpm.val,INDEX('2) Financial Arrangements'!$D$19:$P$113, _extract!$K83, 5),
IF($K83="","",
IF(_xlpm.val="","",
IF(($K83&gt;70)*($K83&lt;=85),_xlpm.val,""))))</f>
        <v/>
      </c>
      <c r="AV83" s="836" t="str" cm="1">
        <f t="array" ref="AV83">_xlfn.LET(
_xlpm.val,INDEX('2) Financial Arrangements'!$D$19:$P$113, _extract!$K83, 6),
IF($K83="","",
IF(_xlpm.val="","",
IF(($K83&gt;70)*($K83&lt;=85),_xlpm.val,""))))</f>
        <v/>
      </c>
    </row>
    <row r="84" spans="2:48" s="839" customFormat="1" x14ac:dyDescent="0.35">
      <c r="B84" s="826" t="str">
        <f t="shared" si="2"/>
        <v/>
      </c>
      <c r="C84" s="834"/>
      <c r="D84" s="826" t="str">
        <f>IF('0a) Instructions &amp; HHS Info'!$F$4="","", IF($E84="","",'0a) Instructions &amp; HHS Info'!$F$4))</f>
        <v/>
      </c>
      <c r="E84" s="827"/>
      <c r="F84" s="826" t="str">
        <f>_xlfn.LET(
_xlpm.orgRow,MATCH(E84,_ref_data!$F$19:$F$167,0),
_xlpm.orgID,INDEX(_ref_data!$E$19:$E$167,_xlpm.orgRow),
IF(E84="","",_xlpm.orgID))</f>
        <v/>
      </c>
      <c r="G84" s="826" t="str">
        <f>_xlfn.LET(
_xlpm.orgRow,MATCH(E84,_ref_data!$F$19:$F$167,0),
_xlpm.EIN,SUBSTITUTE(INDEX(_ref_data!$G$19:$G$167,_xlpm.orgRow), "-", ""),
IF(E84="","",_xlpm.EIN))</f>
        <v/>
      </c>
      <c r="H84" s="826" t="str" cm="1">
        <f t="array" ref="H84">_xlfn.LET(
_xlpm.row, MATCH(C84 &amp; E84, '2) Financial Arrangements'!$B$19:$B$113 &amp; '2) Financial Arrangements'!$D$19:$D$113, 0),
_xlpm.datum, INDEX('2) Financial Arrangements'!$D$19:$P$113, _xlpm.row, 2),
IF(_xlpm.datum="", "", _xlpm.datum))</f>
        <v/>
      </c>
      <c r="I84" s="826" t="str">
        <f>_xlfn.LET(
_xlpm.row, MATCH(H84, _ref_data!$O$19:$O$68, 0),
_xlpm.ein, INDEX(_ref_data!$P$19:$P$68, _xlpm.row),
IF(H84="", "",
IF(_xlpm.ein="", "", _xlpm.ein)))</f>
        <v/>
      </c>
      <c r="J84" s="826" t="str" cm="1">
        <f t="array" ref="J84">_xlfn.LET(
_xlpm.row, MATCH($C$80 &amp; $E$80, '2) Financial Arrangements'!$B$19:$B$113 &amp; '2) Financial Arrangements'!$D$19:$D$113, 0),
_xlpm.datum, INDEX('2) Financial Arrangements'!$D$19:$P$113, _xlpm.row, 3),
IF(E84="", "",
IF(_xlpm.datum="", "", _xlpm.datum)))</f>
        <v/>
      </c>
      <c r="K84" s="835" t="str" cm="1">
        <f t="array" ref="K84">IF($E84="", "",
_xlfn.LET(
_xlpm.row, MATCH($C84 &amp; $E84 &amp; $H84,
    '2) Financial Arrangements'!$B$19:$B$113 &amp;
    '2) Financial Arrangements'!$D$19:$D$113 &amp;
    '2) Financial Arrangements'!$E$19:$E$113, 0),
_xlpm.row)
)</f>
        <v/>
      </c>
      <c r="L84" s="838" t="str" cm="1">
        <f t="array" ref="L84">_xlfn.LET(
_xlpm.val,INDEX('2) Financial Arrangements'!$D$19:$P$113, _extract!$K84, 4),
IF($K84="","",
IF(_xlpm.val="","",
IF(($K84&gt;0)*($K84&lt;=15),_xlpm.val,""))))</f>
        <v/>
      </c>
      <c r="M84" s="845" t="str" cm="1">
        <f t="array" ref="M84">_xlfn.LET(
_xlpm.val,INDEX('2) Financial Arrangements'!$D$19:$P$113, _extract!$K84, 5),
IF($K84="","",
IF(_xlpm.val="","",
IF(($K84&gt;0)*($K84&lt;=15),_xlpm.val,""))))</f>
        <v/>
      </c>
      <c r="N84" s="845" t="str" cm="1">
        <f t="array" ref="N84">_xlfn.LET(
_xlpm.val,INDEX('2) Financial Arrangements'!$D$19:$P$113, _extract!$K84, 6),
IF($K84="","",
IF(_xlpm.val="","",
IF(($K84&gt;0)*($K84&lt;=15),_xlpm.val,""))))</f>
        <v/>
      </c>
      <c r="O84" s="846" t="str" cm="1">
        <f t="array" ref="O84">_xlfn.LET(
_xlpm.val,INDEX('2) Financial Arrangements'!$D$19:$P$113, _extract!$K84, 7),
IF($K84="","",
IF(_xlpm.val="","",
IF(($K84&gt;0)*($K84&lt;=15),_xlpm.val,""))))</f>
        <v/>
      </c>
      <c r="P84" s="846" t="str" cm="1">
        <f t="array" ref="P84">_xlfn.LET(
_xlpm.val,INDEX('2) Financial Arrangements'!$D$19:$P$113, _extract!$K84, 8),
IF($K84="","",
IF(_xlpm.val="","",
IF(($K84&gt;0)*($K84&lt;=15),_xlpm.val,""))))</f>
        <v/>
      </c>
      <c r="Q84" s="909" t="str" cm="1">
        <f t="array" ref="Q84">_xlfn.LET(
_xlpm.val,INDEX('2) Financial Arrangements'!$D$19:$P$113, _extract!$K84, 9),
IF($K84="","",
IF(_xlpm.val="","",
IF(($K84&gt;0)*($K84&lt;=15),_xlpm.val,""))))</f>
        <v/>
      </c>
      <c r="R84" s="846" t="str" cm="1">
        <f t="array" ref="R84">_xlfn.LET(
_xlpm.val,INDEX('2) Financial Arrangements'!$D$19:$P$113, _extract!$K84, 10),
IF($K84="","",
IF(_xlpm.val="","",
IF(($K84&gt;0)*($K84&lt;=15),_xlpm.val,""))))</f>
        <v/>
      </c>
      <c r="S84" s="838" t="str" cm="1">
        <f t="array" ref="S84">_xlfn.LET(
_xlpm.val,INDEX('2) Financial Arrangements'!$D$19:$P$113, _extract!$K84, 11),
IF($K84="","",
IF(_xlpm.val="","",
IF(($K84&gt;0)*($K84&lt;=15),_xlpm.val,""))))</f>
        <v/>
      </c>
      <c r="T84" s="838" t="str" cm="1">
        <f t="array" ref="T84">_xlfn.LET(
_xlpm.val,INDEX('2) Financial Arrangements'!$D$19:$P$113, _extract!$K84, 12),
_xlpm.val_01, IF(_xlpm.val="Yes", 1,0),
IF($K84="","",
IF(_xlpm.val="","",
IF(($K84&gt;0)*($K84&lt;=15),_xlpm.val_01,""))))</f>
        <v/>
      </c>
      <c r="U84" s="838" t="str" cm="1">
        <f t="array" ref="U84">_xlfn.LET(
_xlpm.val,INDEX('2) Financial Arrangements'!$D$19:$Q$113, _extract!$K84, 13),
_xlpm.val_01, IF(_xlpm.val="Yes", 1,0),
IF($K84="","",
IF(_xlpm.val="","",
IF(($K84&gt;0)*($K84&lt;=15),_xlpm.val_01,""))))</f>
        <v/>
      </c>
      <c r="V84" s="838" t="str" cm="1">
        <f t="array" ref="V84">_xlfn.LET(
_xlpm.val,INDEX('2) Financial Arrangements'!$D$19:$Q$113, _extract!$K84, 14),
_xlpm.val_01, IF(_xlpm.val="Yes", 1,0),
IF($K84="","",
IF(_xlpm.val="","",
IF(($K84&gt;0)*($K84&lt;=15),_xlpm.val_01,""))))</f>
        <v/>
      </c>
      <c r="W84" s="826" t="str" cm="1">
        <f t="array" ref="W84">_xlfn.LET(
_xlpm.val,INDEX('2) Financial Arrangements'!$D$19:$P$113,_extract!$K84,4),
IF($K84="","",
IF(_xlpm.val="","",
IF(($K84&gt;20)*($K84&lt;=35),_xlpm.val,""))))</f>
        <v/>
      </c>
      <c r="X84" s="844" t="str" cm="1">
        <f t="array" ref="X84">_xlfn.LET(
_xlpm.val,INDEX('2) Financial Arrangements'!$D$19:$P$113,_extract!$K84,5),
IF($K84="","",
IF(_xlpm.val="","",
IF(($K84&gt;20)*($K84&lt;=35),_xlpm.val,""))))</f>
        <v/>
      </c>
      <c r="Y84" s="826" t="str" cm="1">
        <f t="array" ref="Y84">_xlfn.LET(
_xlpm.val,INDEX('2) Financial Arrangements'!$D$19:$P$113,_extract!$K84,6),
IF($K84="","",
IF(_xlpm.val="","",
IF(($K84&gt;20)*($K84&lt;=35),_xlpm.val,""))))</f>
        <v/>
      </c>
      <c r="Z84" s="826" t="str" cm="1">
        <f t="array" ref="Z84">_xlfn.LET(
_xlpm.val,INDEX('2) Financial Arrangements'!$D$19:$P$113,_extract!$K84,7),
IF($K84="","",
IF(_xlpm.val="","",
IF(($K84&gt;20)*($K84&lt;=35),_xlpm.val,""))))</f>
        <v/>
      </c>
      <c r="AA84" s="826" t="str" cm="1">
        <f t="array" ref="AA84">_xlfn.LET(
_xlpm.val,INDEX('2) Financial Arrangements'!$D$19:$P$113,_extract!$K84,8),
IF($K84="","",
IF(_xlpm.val="","",
IF(($K84&gt;20)*($K84&lt;=35),_xlpm.val,""))))</f>
        <v/>
      </c>
      <c r="AB84" s="843" t="str" cm="1">
        <f t="array" ref="AB84">_xlfn.LET(
_xlpm.val,INDEX('2) Financial Arrangements'!$D$19:$P$113, _extract!$K84, 4),
IF($K84="","",
IF(_xlpm.val="","",
IF(($K84&gt;40)*($K84&lt;=55),_xlpm.val,""))))</f>
        <v/>
      </c>
      <c r="AC84" s="836" t="str" cm="1">
        <f t="array" ref="AC84">_xlfn.LET(
_xlpm.val,INDEX('2) Financial Arrangements'!$D$19:$P$113, _extract!$K84, 5),
IF($K84="","",
IF(_xlpm.val="","",
IF(($K84&gt;40)*($K84&lt;=55),_xlpm.val,""))))</f>
        <v/>
      </c>
      <c r="AD84" s="836" t="str" cm="1">
        <f t="array" ref="AD84">_xlfn.LET(
_xlpm.val,INDEX('2) Financial Arrangements'!$D$19:$P$113, _extract!$K84, 6),
IF($K84="","",
IF(_xlpm.val="","",
IF(($K84&gt;40)*($K84&lt;=55),_xlpm.val,""))))</f>
        <v/>
      </c>
      <c r="AE84" s="836" t="str" cm="1">
        <f t="array" ref="AE84">_xlfn.LET(
_xlpm.val,INDEX('2) Financial Arrangements'!$D$19:$P$113, _extract!$K84, 7),
IF($K84="","",
IF(_xlpm.val="","",
IF(($K84&gt;40)*($K84&lt;=55),_xlpm.val,""))))</f>
        <v/>
      </c>
      <c r="AF84" s="836" t="str" cm="1">
        <f t="array" ref="AF84">_xlfn.LET(
_xlpm.val,INDEX('2) Financial Arrangements'!$D$19:$P$113, _extract!$K84, 8),
IF($K84="","",
IF(_xlpm.val="","",
IF(($K84&gt;40)*($K84&lt;=55),_xlpm.val,""))))</f>
        <v/>
      </c>
      <c r="AG84" s="836" t="str" cm="1">
        <f t="array" ref="AG84">_xlfn.LET(
_xlpm.val,INDEX('2) Financial Arrangements'!$D$19:$P$113, _extract!$K84, 9),
IF($K84="","",
IF(_xlpm.val="","",
IF(($K84&gt;40)*($K84&lt;=55),_xlpm.val,""))))</f>
        <v/>
      </c>
      <c r="AH84" s="836" t="str" cm="1">
        <f t="array" ref="AH84">_xlfn.LET(
_xlpm.val,INDEX('2) Financial Arrangements'!$D$19:$P$113, _extract!$K84, 10),
IF($K84="","",
IF(_xlpm.val="","",
IF(($K84&gt;40)*($K84&lt;=55),_xlpm.val,""))))</f>
        <v/>
      </c>
      <c r="AI84" s="836" t="str" cm="1">
        <f t="array" ref="AI84">_xlfn.LET(
_xlpm.val,INDEX('2) Financial Arrangements'!$D$19:$P$113, _extract!$K84, 11),
IF($K84="","",
IF(_xlpm.val="","",
IF(($K84&gt;40)*($K84&lt;=55),_xlpm.val,""))))</f>
        <v/>
      </c>
      <c r="AJ84" s="836" t="str" cm="1">
        <f t="array" ref="AJ84">_xlfn.LET(
_xlpm.val,INDEX('2) Financial Arrangements'!$D$19:$P$113, _extract!$K84, 12),
IF($K84="","",
IF(_xlpm.val="","",
IF(($K84&gt;40)*($K84&lt;=55),_xlpm.val,""))))</f>
        <v/>
      </c>
      <c r="AK84" s="844" t="str" cm="1">
        <f t="array" ref="AK84">_xlfn.LET(
_xlpm.val,INDEX('2) Financial Arrangements'!$D$19:$P$113, _extract!$K84, 4),
IF($K84="","",
IF(_xlpm.val="","",
IF(($K84&gt;60)*($K84&lt;=75),_xlpm.val,""))))</f>
        <v/>
      </c>
      <c r="AL84" s="826" t="str" cm="1">
        <f t="array" ref="AL84">_xlfn.LET(
_xlpm.val,INDEX('2) Financial Arrangements'!$D$19:$P$113, _extract!$K84, 5),
IF($K84="","",
IF(_xlpm.val="","",
IF(($K84&gt;60)*($K84&lt;=75),_xlpm.val,""))))</f>
        <v/>
      </c>
      <c r="AM84" s="826" t="str" cm="1">
        <f t="array" ref="AM84">_xlfn.LET(
_xlpm.val,INDEX('2) Financial Arrangements'!$D$19:$P$113, _extract!$K84, 6),
_xlpm.val_01, IF(_xlpm.val="Yes", 1,0),
IF($K84="","",
IF(_xlpm.val="","",
IF(($K84&gt;60)*($K84&lt;=75),_xlpm.val_01,""))))</f>
        <v/>
      </c>
      <c r="AN84" s="826" t="str" cm="1">
        <f t="array" ref="AN84">_xlfn.LET(
_xlpm.val,INDEX('2) Financial Arrangements'!$D$19:$P$113, _extract!$K84, 7),
_xlpm.val_01, IF(_xlpm.val="Yes", 1,0),
IF($K84="","",
IF(_xlpm.val="","",
IF(($K84&gt;60)*($K84&lt;=75),_xlpm.val_01,""))))</f>
        <v/>
      </c>
      <c r="AO84" s="826" t="str" cm="1">
        <f t="array" ref="AO84">_xlfn.LET(
_xlpm.val,INDEX('2) Financial Arrangements'!$D$19:$P$113, _extract!$K84, 8),
IF($K84="","",
IF(_xlpm.val="","",
IF(($K84&gt;60)*($K84&lt;=75),_xlpm.val,""))))</f>
        <v/>
      </c>
      <c r="AP84" s="826" t="str" cm="1">
        <f t="array" ref="AP84">_xlfn.LET(
_xlpm.val,INDEX('2) Financial Arrangements'!$D$19:$P$113, _extract!$K84, 9),
_xlpm.val_01, IF(_xlpm.val="Yes", 1,0),
IF($K84="","",
IF(_xlpm.val="","",
IF(($K84&gt;60)*($K84&lt;=75),_xlpm.val_01,""))))</f>
        <v/>
      </c>
      <c r="AQ84" s="826" t="str" cm="1">
        <f t="array" ref="AQ84">_xlfn.LET(
_xlpm.val,INDEX('2) Financial Arrangements'!$D$19:$P$113, _extract!$K84, 10),
_xlpm.val_01, IF(_xlpm.val="Yes", 1,0),
IF($K84="","",
IF(_xlpm.val="","",
IF(($K84&gt;60)*($K84&lt;=75),_xlpm.val_01,""))))</f>
        <v/>
      </c>
      <c r="AR84" s="826" t="str" cm="1">
        <f t="array" ref="AR84">_xlfn.LET(
_xlpm.val,INDEX('2) Financial Arrangements'!$D$19:$P$113, _extract!$K84, 11),
_xlpm.val_01, IF(_xlpm.val="Yes", 1,0),
IF($K84="","",
IF(_xlpm.val="","",
IF(($K84&gt;60)*($K84&lt;=75),_xlpm.val_01,""))))</f>
        <v/>
      </c>
      <c r="AS84" s="826" t="str" cm="1">
        <f t="array" ref="AS84">_xlfn.LET(
_xlpm.val,INDEX('2) Financial Arrangements'!$D$19:$P$113, _extract!$K84, 12),
_xlpm.val_01, IF(_xlpm.val="Yes", 1,0),
IF($K84="","",
IF(_xlpm.val="","",
IF(($K84&gt;60)*($K84&lt;=75),_xlpm.val_01,""))))</f>
        <v/>
      </c>
      <c r="AT84" s="842" t="str" cm="1">
        <f t="array" ref="AT84">_xlfn.LET(
_xlpm.val,INDEX('2) Financial Arrangements'!$D$19:$P$113, _extract!$K84, 4),
IF($K84="","",
IF(_xlpm.val="","",
IF(($K84&gt;70)*($K84&lt;=85),_xlpm.val,""))))</f>
        <v/>
      </c>
      <c r="AU84" s="842" t="str" cm="1">
        <f t="array" ref="AU84">_xlfn.LET(
_xlpm.val,INDEX('2) Financial Arrangements'!$D$19:$P$113, _extract!$K84, 5),
IF($K84="","",
IF(_xlpm.val="","",
IF(($K84&gt;70)*($K84&lt;=85),_xlpm.val,""))))</f>
        <v/>
      </c>
      <c r="AV84" s="836" t="str" cm="1">
        <f t="array" ref="AV84">_xlfn.LET(
_xlpm.val,INDEX('2) Financial Arrangements'!$D$19:$P$113, _extract!$K84, 6),
IF($K84="","",
IF(_xlpm.val="","",
IF(($K84&gt;70)*($K84&lt;=85),_xlpm.val,""))))</f>
        <v/>
      </c>
    </row>
    <row r="85" spans="2:48" s="830" customFormat="1" x14ac:dyDescent="0.35">
      <c r="B85" s="826" t="str">
        <f t="shared" si="2"/>
        <v/>
      </c>
      <c r="C85" s="834"/>
      <c r="D85" s="826" t="str">
        <f>IF('0a) Instructions &amp; HHS Info'!$F$4="","", IF($E85="","",'0a) Instructions &amp; HHS Info'!$F$4))</f>
        <v/>
      </c>
      <c r="E85" s="827"/>
      <c r="F85" s="826" t="str">
        <f>_xlfn.LET(
_xlpm.orgRow,MATCH(E85,_ref_data!$F$19:$F$167,0),
_xlpm.orgID,INDEX(_ref_data!$E$19:$E$167,_xlpm.orgRow),
IF(E85="","",_xlpm.orgID))</f>
        <v/>
      </c>
      <c r="G85" s="826" t="str">
        <f>_xlfn.LET(
_xlpm.orgRow,MATCH(E85,_ref_data!$F$19:$F$167,0),
_xlpm.EIN,SUBSTITUTE(INDEX(_ref_data!$G$19:$G$167,_xlpm.orgRow), "-", ""),
IF(E85="","",_xlpm.EIN))</f>
        <v/>
      </c>
      <c r="H85" s="826" t="str" cm="1">
        <f t="array" ref="H85">_xlfn.LET(
_xlpm.row, MATCH(C85 &amp; E85, '2) Financial Arrangements'!$B$19:$B$113 &amp; '2) Financial Arrangements'!$D$19:$D$113, 0),
_xlpm.datum, INDEX('2) Financial Arrangements'!$D$19:$P$113, _xlpm.row, 2),
IF(_xlpm.datum="", "", _xlpm.datum))</f>
        <v/>
      </c>
      <c r="I85" s="826" t="str">
        <f>_xlfn.LET(
_xlpm.row, MATCH(H85, _ref_data!$O$19:$O$68, 0),
_xlpm.ein, INDEX(_ref_data!$P$19:$P$68, _xlpm.row),
IF(H85="", "",
IF(_xlpm.ein="", "", _xlpm.ein)))</f>
        <v/>
      </c>
      <c r="J85" s="826" t="str" cm="1">
        <f t="array" ref="J85">_xlfn.LET(
_xlpm.row, MATCH($C$80 &amp; $E$80, '2) Financial Arrangements'!$B$19:$B$113 &amp; '2) Financial Arrangements'!$D$19:$D$113, 0),
_xlpm.datum, INDEX('2) Financial Arrangements'!$D$19:$P$113, _xlpm.row, 3),
IF(E85="", "",
IF(_xlpm.datum="", "", _xlpm.datum)))</f>
        <v/>
      </c>
      <c r="K85" s="835" t="str" cm="1">
        <f t="array" ref="K85">IF($E85="", "",
_xlfn.LET(
_xlpm.row, MATCH($C85 &amp; $E85 &amp; $H85,
    '2) Financial Arrangements'!$B$19:$B$113 &amp;
    '2) Financial Arrangements'!$D$19:$D$113 &amp;
    '2) Financial Arrangements'!$E$19:$E$113, 0),
_xlpm.row)
)</f>
        <v/>
      </c>
      <c r="L85" s="838" t="str" cm="1">
        <f t="array" ref="L85">_xlfn.LET(
_xlpm.val,INDEX('2) Financial Arrangements'!$D$19:$P$113, _extract!$K85, 4),
IF($K85="","",
IF(_xlpm.val="","",
IF(($K85&gt;0)*($K85&lt;=15),_xlpm.val,""))))</f>
        <v/>
      </c>
      <c r="M85" s="845" t="str" cm="1">
        <f t="array" ref="M85">_xlfn.LET(
_xlpm.val,INDEX('2) Financial Arrangements'!$D$19:$P$113, _extract!$K85, 5),
IF($K85="","",
IF(_xlpm.val="","",
IF(($K85&gt;0)*($K85&lt;=15),_xlpm.val,""))))</f>
        <v/>
      </c>
      <c r="N85" s="845" t="str" cm="1">
        <f t="array" ref="N85">_xlfn.LET(
_xlpm.val,INDEX('2) Financial Arrangements'!$D$19:$P$113, _extract!$K85, 6),
IF($K85="","",
IF(_xlpm.val="","",
IF(($K85&gt;0)*($K85&lt;=15),_xlpm.val,""))))</f>
        <v/>
      </c>
      <c r="O85" s="846" t="str" cm="1">
        <f t="array" ref="O85">_xlfn.LET(
_xlpm.val,INDEX('2) Financial Arrangements'!$D$19:$P$113, _extract!$K85, 7),
IF($K85="","",
IF(_xlpm.val="","",
IF(($K85&gt;0)*($K85&lt;=15),_xlpm.val,""))))</f>
        <v/>
      </c>
      <c r="P85" s="846" t="str" cm="1">
        <f t="array" ref="P85">_xlfn.LET(
_xlpm.val,INDEX('2) Financial Arrangements'!$D$19:$P$113, _extract!$K85, 8),
IF($K85="","",
IF(_xlpm.val="","",
IF(($K85&gt;0)*($K85&lt;=15),_xlpm.val,""))))</f>
        <v/>
      </c>
      <c r="Q85" s="909" t="str" cm="1">
        <f t="array" ref="Q85">_xlfn.LET(
_xlpm.val,INDEX('2) Financial Arrangements'!$D$19:$P$113, _extract!$K85, 9),
IF($K85="","",
IF(_xlpm.val="","",
IF(($K85&gt;0)*($K85&lt;=15),_xlpm.val,""))))</f>
        <v/>
      </c>
      <c r="R85" s="846" t="str" cm="1">
        <f t="array" ref="R85">_xlfn.LET(
_xlpm.val,INDEX('2) Financial Arrangements'!$D$19:$P$113, _extract!$K85, 10),
IF($K85="","",
IF(_xlpm.val="","",
IF(($K85&gt;0)*($K85&lt;=15),_xlpm.val,""))))</f>
        <v/>
      </c>
      <c r="S85" s="838" t="str" cm="1">
        <f t="array" ref="S85">_xlfn.LET(
_xlpm.val,INDEX('2) Financial Arrangements'!$D$19:$P$113, _extract!$K85, 11),
IF($K85="","",
IF(_xlpm.val="","",
IF(($K85&gt;0)*($K85&lt;=15),_xlpm.val,""))))</f>
        <v/>
      </c>
      <c r="T85" s="838" t="str" cm="1">
        <f t="array" ref="T85">_xlfn.LET(
_xlpm.val,INDEX('2) Financial Arrangements'!$D$19:$P$113, _extract!$K85, 12),
_xlpm.val_01, IF(_xlpm.val="Yes", 1,0),
IF($K85="","",
IF(_xlpm.val="","",
IF(($K85&gt;0)*($K85&lt;=15),_xlpm.val_01,""))))</f>
        <v/>
      </c>
      <c r="U85" s="838" t="str" cm="1">
        <f t="array" ref="U85">_xlfn.LET(
_xlpm.val,INDEX('2) Financial Arrangements'!$D$19:$Q$113, _extract!$K85, 13),
_xlpm.val_01, IF(_xlpm.val="Yes", 1,0),
IF($K85="","",
IF(_xlpm.val="","",
IF(($K85&gt;0)*($K85&lt;=15),_xlpm.val_01,""))))</f>
        <v/>
      </c>
      <c r="V85" s="838" t="str" cm="1">
        <f t="array" ref="V85">_xlfn.LET(
_xlpm.val,INDEX('2) Financial Arrangements'!$D$19:$Q$113, _extract!$K85, 14),
_xlpm.val_01, IF(_xlpm.val="Yes", 1,0),
IF($K85="","",
IF(_xlpm.val="","",
IF(($K85&gt;0)*($K85&lt;=15),_xlpm.val_01,""))))</f>
        <v/>
      </c>
      <c r="W85" s="826" t="str" cm="1">
        <f t="array" ref="W85">_xlfn.LET(
_xlpm.val,INDEX('2) Financial Arrangements'!$D$19:$P$113,_extract!$K85,4),
IF($K85="","",
IF(_xlpm.val="","",
IF(($K85&gt;20)*($K85&lt;=35),_xlpm.val,""))))</f>
        <v/>
      </c>
      <c r="X85" s="844" t="str" cm="1">
        <f t="array" ref="X85">_xlfn.LET(
_xlpm.val,INDEX('2) Financial Arrangements'!$D$19:$P$113,_extract!$K85,5),
IF($K85="","",
IF(_xlpm.val="","",
IF(($K85&gt;20)*($K85&lt;=35),_xlpm.val,""))))</f>
        <v/>
      </c>
      <c r="Y85" s="826" t="str" cm="1">
        <f t="array" ref="Y85">_xlfn.LET(
_xlpm.val,INDEX('2) Financial Arrangements'!$D$19:$P$113,_extract!$K85,6),
IF($K85="","",
IF(_xlpm.val="","",
IF(($K85&gt;20)*($K85&lt;=35),_xlpm.val,""))))</f>
        <v/>
      </c>
      <c r="Z85" s="826" t="str" cm="1">
        <f t="array" ref="Z85">_xlfn.LET(
_xlpm.val,INDEX('2) Financial Arrangements'!$D$19:$P$113,_extract!$K85,7),
IF($K85="","",
IF(_xlpm.val="","",
IF(($K85&gt;20)*($K85&lt;=35),_xlpm.val,""))))</f>
        <v/>
      </c>
      <c r="AA85" s="826" t="str" cm="1">
        <f t="array" ref="AA85">_xlfn.LET(
_xlpm.val,INDEX('2) Financial Arrangements'!$D$19:$P$113,_extract!$K85,8),
IF($K85="","",
IF(_xlpm.val="","",
IF(($K85&gt;20)*($K85&lt;=35),_xlpm.val,""))))</f>
        <v/>
      </c>
      <c r="AB85" s="843" t="str" cm="1">
        <f t="array" ref="AB85">_xlfn.LET(
_xlpm.val,INDEX('2) Financial Arrangements'!$D$19:$P$113, _extract!$K85, 4),
IF($K85="","",
IF(_xlpm.val="","",
IF(($K85&gt;40)*($K85&lt;=55),_xlpm.val,""))))</f>
        <v/>
      </c>
      <c r="AC85" s="836" t="str" cm="1">
        <f t="array" ref="AC85">_xlfn.LET(
_xlpm.val,INDEX('2) Financial Arrangements'!$D$19:$P$113, _extract!$K85, 5),
IF($K85="","",
IF(_xlpm.val="","",
IF(($K85&gt;40)*($K85&lt;=55),_xlpm.val,""))))</f>
        <v/>
      </c>
      <c r="AD85" s="836" t="str" cm="1">
        <f t="array" ref="AD85">_xlfn.LET(
_xlpm.val,INDEX('2) Financial Arrangements'!$D$19:$P$113, _extract!$K85, 6),
IF($K85="","",
IF(_xlpm.val="","",
IF(($K85&gt;40)*($K85&lt;=55),_xlpm.val,""))))</f>
        <v/>
      </c>
      <c r="AE85" s="836" t="str" cm="1">
        <f t="array" ref="AE85">_xlfn.LET(
_xlpm.val,INDEX('2) Financial Arrangements'!$D$19:$P$113, _extract!$K85, 7),
IF($K85="","",
IF(_xlpm.val="","",
IF(($K85&gt;40)*($K85&lt;=55),_xlpm.val,""))))</f>
        <v/>
      </c>
      <c r="AF85" s="836" t="str" cm="1">
        <f t="array" ref="AF85">_xlfn.LET(
_xlpm.val,INDEX('2) Financial Arrangements'!$D$19:$P$113, _extract!$K85, 8),
IF($K85="","",
IF(_xlpm.val="","",
IF(($K85&gt;40)*($K85&lt;=55),_xlpm.val,""))))</f>
        <v/>
      </c>
      <c r="AG85" s="836" t="str" cm="1">
        <f t="array" ref="AG85">_xlfn.LET(
_xlpm.val,INDEX('2) Financial Arrangements'!$D$19:$P$113, _extract!$K85, 9),
IF($K85="","",
IF(_xlpm.val="","",
IF(($K85&gt;40)*($K85&lt;=55),_xlpm.val,""))))</f>
        <v/>
      </c>
      <c r="AH85" s="836" t="str" cm="1">
        <f t="array" ref="AH85">_xlfn.LET(
_xlpm.val,INDEX('2) Financial Arrangements'!$D$19:$P$113, _extract!$K85, 10),
IF($K85="","",
IF(_xlpm.val="","",
IF(($K85&gt;40)*($K85&lt;=55),_xlpm.val,""))))</f>
        <v/>
      </c>
      <c r="AI85" s="836" t="str" cm="1">
        <f t="array" ref="AI85">_xlfn.LET(
_xlpm.val,INDEX('2) Financial Arrangements'!$D$19:$P$113, _extract!$K85, 11),
IF($K85="","",
IF(_xlpm.val="","",
IF(($K85&gt;40)*($K85&lt;=55),_xlpm.val,""))))</f>
        <v/>
      </c>
      <c r="AJ85" s="836" t="str" cm="1">
        <f t="array" ref="AJ85">_xlfn.LET(
_xlpm.val,INDEX('2) Financial Arrangements'!$D$19:$P$113, _extract!$K85, 12),
IF($K85="","",
IF(_xlpm.val="","",
IF(($K85&gt;40)*($K85&lt;=55),_xlpm.val,""))))</f>
        <v/>
      </c>
      <c r="AK85" s="844" t="str" cm="1">
        <f t="array" ref="AK85">_xlfn.LET(
_xlpm.val,INDEX('2) Financial Arrangements'!$D$19:$P$113, _extract!$K85, 4),
IF($K85="","",
IF(_xlpm.val="","",
IF(($K85&gt;60)*($K85&lt;=75),_xlpm.val,""))))</f>
        <v/>
      </c>
      <c r="AL85" s="826" t="str" cm="1">
        <f t="array" ref="AL85">_xlfn.LET(
_xlpm.val,INDEX('2) Financial Arrangements'!$D$19:$P$113, _extract!$K85, 5),
IF($K85="","",
IF(_xlpm.val="","",
IF(($K85&gt;60)*($K85&lt;=75),_xlpm.val,""))))</f>
        <v/>
      </c>
      <c r="AM85" s="826" t="str" cm="1">
        <f t="array" ref="AM85">_xlfn.LET(
_xlpm.val,INDEX('2) Financial Arrangements'!$D$19:$P$113, _extract!$K85, 6),
_xlpm.val_01, IF(_xlpm.val="Yes", 1,0),
IF($K85="","",
IF(_xlpm.val="","",
IF(($K85&gt;60)*($K85&lt;=75),_xlpm.val_01,""))))</f>
        <v/>
      </c>
      <c r="AN85" s="826" t="str" cm="1">
        <f t="array" ref="AN85">_xlfn.LET(
_xlpm.val,INDEX('2) Financial Arrangements'!$D$19:$P$113, _extract!$K85, 7),
_xlpm.val_01, IF(_xlpm.val="Yes", 1,0),
IF($K85="","",
IF(_xlpm.val="","",
IF(($K85&gt;60)*($K85&lt;=75),_xlpm.val_01,""))))</f>
        <v/>
      </c>
      <c r="AO85" s="826" t="str" cm="1">
        <f t="array" ref="AO85">_xlfn.LET(
_xlpm.val,INDEX('2) Financial Arrangements'!$D$19:$P$113, _extract!$K85, 8),
IF($K85="","",
IF(_xlpm.val="","",
IF(($K85&gt;60)*($K85&lt;=75),_xlpm.val,""))))</f>
        <v/>
      </c>
      <c r="AP85" s="826" t="str" cm="1">
        <f t="array" ref="AP85">_xlfn.LET(
_xlpm.val,INDEX('2) Financial Arrangements'!$D$19:$P$113, _extract!$K85, 9),
_xlpm.val_01, IF(_xlpm.val="Yes", 1,0),
IF($K85="","",
IF(_xlpm.val="","",
IF(($K85&gt;60)*($K85&lt;=75),_xlpm.val_01,""))))</f>
        <v/>
      </c>
      <c r="AQ85" s="826" t="str" cm="1">
        <f t="array" ref="AQ85">_xlfn.LET(
_xlpm.val,INDEX('2) Financial Arrangements'!$D$19:$P$113, _extract!$K85, 10),
_xlpm.val_01, IF(_xlpm.val="Yes", 1,0),
IF($K85="","",
IF(_xlpm.val="","",
IF(($K85&gt;60)*($K85&lt;=75),_xlpm.val_01,""))))</f>
        <v/>
      </c>
      <c r="AR85" s="826" t="str" cm="1">
        <f t="array" ref="AR85">_xlfn.LET(
_xlpm.val,INDEX('2) Financial Arrangements'!$D$19:$P$113, _extract!$K85, 11),
_xlpm.val_01, IF(_xlpm.val="Yes", 1,0),
IF($K85="","",
IF(_xlpm.val="","",
IF(($K85&gt;60)*($K85&lt;=75),_xlpm.val_01,""))))</f>
        <v/>
      </c>
      <c r="AS85" s="826" t="str" cm="1">
        <f t="array" ref="AS85">_xlfn.LET(
_xlpm.val,INDEX('2) Financial Arrangements'!$D$19:$P$113, _extract!$K85, 12),
_xlpm.val_01, IF(_xlpm.val="Yes", 1,0),
IF($K85="","",
IF(_xlpm.val="","",
IF(($K85&gt;60)*($K85&lt;=75),_xlpm.val_01,""))))</f>
        <v/>
      </c>
      <c r="AT85" s="842" t="str" cm="1">
        <f t="array" ref="AT85">_xlfn.LET(
_xlpm.val,INDEX('2) Financial Arrangements'!$D$19:$P$113, _extract!$K85, 4),
IF($K85="","",
IF(_xlpm.val="","",
IF(($K85&gt;70)*($K85&lt;=85),_xlpm.val,""))))</f>
        <v/>
      </c>
      <c r="AU85" s="842" t="str" cm="1">
        <f t="array" ref="AU85">_xlfn.LET(
_xlpm.val,INDEX('2) Financial Arrangements'!$D$19:$P$113, _extract!$K85, 5),
IF($K85="","",
IF(_xlpm.val="","",
IF(($K85&gt;70)*($K85&lt;=85),_xlpm.val,""))))</f>
        <v/>
      </c>
      <c r="AV85" s="836" t="str" cm="1">
        <f t="array" ref="AV85">_xlfn.LET(
_xlpm.val,INDEX('2) Financial Arrangements'!$D$19:$P$113, _extract!$K85, 6),
IF($K85="","",
IF(_xlpm.val="","",
IF(($K85&gt;70)*($K85&lt;=85),_xlpm.val,""))))</f>
        <v/>
      </c>
    </row>
    <row r="86" spans="2:48" s="830" customFormat="1" x14ac:dyDescent="0.35">
      <c r="B86" s="826" t="str">
        <f t="shared" si="2"/>
        <v/>
      </c>
      <c r="C86" s="834"/>
      <c r="D86" s="826" t="str">
        <f>IF('0a) Instructions &amp; HHS Info'!$F$4="","", IF($E86="","",'0a) Instructions &amp; HHS Info'!$F$4))</f>
        <v/>
      </c>
      <c r="E86" s="827"/>
      <c r="F86" s="826" t="str">
        <f>_xlfn.LET(
_xlpm.orgRow,MATCH(E86,_ref_data!$F$19:$F$167,0),
_xlpm.orgID,INDEX(_ref_data!$E$19:$E$167,_xlpm.orgRow),
IF(E86="","",_xlpm.orgID))</f>
        <v/>
      </c>
      <c r="G86" s="826" t="str">
        <f>_xlfn.LET(
_xlpm.orgRow,MATCH(E86,_ref_data!$F$19:$F$167,0),
_xlpm.EIN,SUBSTITUTE(INDEX(_ref_data!$G$19:$G$167,_xlpm.orgRow), "-", ""),
IF(E86="","",_xlpm.EIN))</f>
        <v/>
      </c>
      <c r="H86" s="826" t="str" cm="1">
        <f t="array" ref="H86">_xlfn.LET(
_xlpm.row, MATCH(C86 &amp; E86, '2) Financial Arrangements'!$B$19:$B$113 &amp; '2) Financial Arrangements'!$D$19:$D$113, 0),
_xlpm.datum, INDEX('2) Financial Arrangements'!$D$19:$P$113, _xlpm.row, 2),
IF(_xlpm.datum="", "", _xlpm.datum))</f>
        <v/>
      </c>
      <c r="I86" s="826" t="str">
        <f>_xlfn.LET(
_xlpm.row, MATCH(H86, _ref_data!$O$19:$O$68, 0),
_xlpm.ein, INDEX(_ref_data!$P$19:$P$68, _xlpm.row),
IF(H86="", "",
IF(_xlpm.ein="", "", _xlpm.ein)))</f>
        <v/>
      </c>
      <c r="J86" s="826" t="str" cm="1">
        <f t="array" ref="J86">_xlfn.LET(
_xlpm.row, MATCH($C$80 &amp; $E$80, '2) Financial Arrangements'!$B$19:$B$113 &amp; '2) Financial Arrangements'!$D$19:$D$113, 0),
_xlpm.datum, INDEX('2) Financial Arrangements'!$D$19:$P$113, _xlpm.row, 3),
IF(E86="", "",
IF(_xlpm.datum="", "", _xlpm.datum)))</f>
        <v/>
      </c>
      <c r="K86" s="835" t="str" cm="1">
        <f t="array" ref="K86">IF($E86="", "",
_xlfn.LET(
_xlpm.row, MATCH($C86 &amp; $E86 &amp; $H86,
    '2) Financial Arrangements'!$B$19:$B$113 &amp;
    '2) Financial Arrangements'!$D$19:$D$113 &amp;
    '2) Financial Arrangements'!$E$19:$E$113, 0),
_xlpm.row)
)</f>
        <v/>
      </c>
      <c r="L86" s="838" t="str" cm="1">
        <f t="array" ref="L86">_xlfn.LET(
_xlpm.val,INDEX('2) Financial Arrangements'!$D$19:$P$113, _extract!$K86, 4),
IF($K86="","",
IF(_xlpm.val="","",
IF(($K86&gt;0)*($K86&lt;=15),_xlpm.val,""))))</f>
        <v/>
      </c>
      <c r="M86" s="845" t="str" cm="1">
        <f t="array" ref="M86">_xlfn.LET(
_xlpm.val,INDEX('2) Financial Arrangements'!$D$19:$P$113, _extract!$K86, 5),
IF($K86="","",
IF(_xlpm.val="","",
IF(($K86&gt;0)*($K86&lt;=15),_xlpm.val,""))))</f>
        <v/>
      </c>
      <c r="N86" s="845" t="str" cm="1">
        <f t="array" ref="N86">_xlfn.LET(
_xlpm.val,INDEX('2) Financial Arrangements'!$D$19:$P$113, _extract!$K86, 6),
IF($K86="","",
IF(_xlpm.val="","",
IF(($K86&gt;0)*($K86&lt;=15),_xlpm.val,""))))</f>
        <v/>
      </c>
      <c r="O86" s="846" t="str" cm="1">
        <f t="array" ref="O86">_xlfn.LET(
_xlpm.val,INDEX('2) Financial Arrangements'!$D$19:$P$113, _extract!$K86, 7),
IF($K86="","",
IF(_xlpm.val="","",
IF(($K86&gt;0)*($K86&lt;=15),_xlpm.val,""))))</f>
        <v/>
      </c>
      <c r="P86" s="846" t="str" cm="1">
        <f t="array" ref="P86">_xlfn.LET(
_xlpm.val,INDEX('2) Financial Arrangements'!$D$19:$P$113, _extract!$K86, 8),
IF($K86="","",
IF(_xlpm.val="","",
IF(($K86&gt;0)*($K86&lt;=15),_xlpm.val,""))))</f>
        <v/>
      </c>
      <c r="Q86" s="909" t="str" cm="1">
        <f t="array" ref="Q86">_xlfn.LET(
_xlpm.val,INDEX('2) Financial Arrangements'!$D$19:$P$113, _extract!$K86, 9),
IF($K86="","",
IF(_xlpm.val="","",
IF(($K86&gt;0)*($K86&lt;=15),_xlpm.val,""))))</f>
        <v/>
      </c>
      <c r="R86" s="846" t="str" cm="1">
        <f t="array" ref="R86">_xlfn.LET(
_xlpm.val,INDEX('2) Financial Arrangements'!$D$19:$P$113, _extract!$K86, 10),
IF($K86="","",
IF(_xlpm.val="","",
IF(($K86&gt;0)*($K86&lt;=15),_xlpm.val,""))))</f>
        <v/>
      </c>
      <c r="S86" s="838" t="str" cm="1">
        <f t="array" ref="S86">_xlfn.LET(
_xlpm.val,INDEX('2) Financial Arrangements'!$D$19:$P$113, _extract!$K86, 11),
IF($K86="","",
IF(_xlpm.val="","",
IF(($K86&gt;0)*($K86&lt;=15),_xlpm.val,""))))</f>
        <v/>
      </c>
      <c r="T86" s="838" t="str" cm="1">
        <f t="array" ref="T86">_xlfn.LET(
_xlpm.val,INDEX('2) Financial Arrangements'!$D$19:$P$113, _extract!$K86, 12),
_xlpm.val_01, IF(_xlpm.val="Yes", 1,0),
IF($K86="","",
IF(_xlpm.val="","",
IF(($K86&gt;0)*($K86&lt;=15),_xlpm.val_01,""))))</f>
        <v/>
      </c>
      <c r="U86" s="838" t="str" cm="1">
        <f t="array" ref="U86">_xlfn.LET(
_xlpm.val,INDEX('2) Financial Arrangements'!$D$19:$Q$113, _extract!$K86, 13),
_xlpm.val_01, IF(_xlpm.val="Yes", 1,0),
IF($K86="","",
IF(_xlpm.val="","",
IF(($K86&gt;0)*($K86&lt;=15),_xlpm.val_01,""))))</f>
        <v/>
      </c>
      <c r="V86" s="838" t="str" cm="1">
        <f t="array" ref="V86">_xlfn.LET(
_xlpm.val,INDEX('2) Financial Arrangements'!$D$19:$Q$113, _extract!$K86, 14),
_xlpm.val_01, IF(_xlpm.val="Yes", 1,0),
IF($K86="","",
IF(_xlpm.val="","",
IF(($K86&gt;0)*($K86&lt;=15),_xlpm.val_01,""))))</f>
        <v/>
      </c>
      <c r="W86" s="826" t="str" cm="1">
        <f t="array" ref="W86">_xlfn.LET(
_xlpm.val,INDEX('2) Financial Arrangements'!$D$19:$P$113,_extract!$K86,4),
IF($K86="","",
IF(_xlpm.val="","",
IF(($K86&gt;20)*($K86&lt;=35),_xlpm.val,""))))</f>
        <v/>
      </c>
      <c r="X86" s="844" t="str" cm="1">
        <f t="array" ref="X86">_xlfn.LET(
_xlpm.val,INDEX('2) Financial Arrangements'!$D$19:$P$113,_extract!$K86,5),
IF($K86="","",
IF(_xlpm.val="","",
IF(($K86&gt;20)*($K86&lt;=35),_xlpm.val,""))))</f>
        <v/>
      </c>
      <c r="Y86" s="826" t="str" cm="1">
        <f t="array" ref="Y86">_xlfn.LET(
_xlpm.val,INDEX('2) Financial Arrangements'!$D$19:$P$113,_extract!$K86,6),
IF($K86="","",
IF(_xlpm.val="","",
IF(($K86&gt;20)*($K86&lt;=35),_xlpm.val,""))))</f>
        <v/>
      </c>
      <c r="Z86" s="826" t="str" cm="1">
        <f t="array" ref="Z86">_xlfn.LET(
_xlpm.val,INDEX('2) Financial Arrangements'!$D$19:$P$113,_extract!$K86,7),
IF($K86="","",
IF(_xlpm.val="","",
IF(($K86&gt;20)*($K86&lt;=35),_xlpm.val,""))))</f>
        <v/>
      </c>
      <c r="AA86" s="826" t="str" cm="1">
        <f t="array" ref="AA86">_xlfn.LET(
_xlpm.val,INDEX('2) Financial Arrangements'!$D$19:$P$113,_extract!$K86,8),
IF($K86="","",
IF(_xlpm.val="","",
IF(($K86&gt;20)*($K86&lt;=35),_xlpm.val,""))))</f>
        <v/>
      </c>
      <c r="AB86" s="843" t="str" cm="1">
        <f t="array" ref="AB86">_xlfn.LET(
_xlpm.val,INDEX('2) Financial Arrangements'!$D$19:$P$113, _extract!$K86, 4),
IF($K86="","",
IF(_xlpm.val="","",
IF(($K86&gt;40)*($K86&lt;=55),_xlpm.val,""))))</f>
        <v/>
      </c>
      <c r="AC86" s="836" t="str" cm="1">
        <f t="array" ref="AC86">_xlfn.LET(
_xlpm.val,INDEX('2) Financial Arrangements'!$D$19:$P$113, _extract!$K86, 5),
IF($K86="","",
IF(_xlpm.val="","",
IF(($K86&gt;40)*($K86&lt;=55),_xlpm.val,""))))</f>
        <v/>
      </c>
      <c r="AD86" s="836" t="str" cm="1">
        <f t="array" ref="AD86">_xlfn.LET(
_xlpm.val,INDEX('2) Financial Arrangements'!$D$19:$P$113, _extract!$K86, 6),
IF($K86="","",
IF(_xlpm.val="","",
IF(($K86&gt;40)*($K86&lt;=55),_xlpm.val,""))))</f>
        <v/>
      </c>
      <c r="AE86" s="836" t="str" cm="1">
        <f t="array" ref="AE86">_xlfn.LET(
_xlpm.val,INDEX('2) Financial Arrangements'!$D$19:$P$113, _extract!$K86, 7),
IF($K86="","",
IF(_xlpm.val="","",
IF(($K86&gt;40)*($K86&lt;=55),_xlpm.val,""))))</f>
        <v/>
      </c>
      <c r="AF86" s="836" t="str" cm="1">
        <f t="array" ref="AF86">_xlfn.LET(
_xlpm.val,INDEX('2) Financial Arrangements'!$D$19:$P$113, _extract!$K86, 8),
IF($K86="","",
IF(_xlpm.val="","",
IF(($K86&gt;40)*($K86&lt;=55),_xlpm.val,""))))</f>
        <v/>
      </c>
      <c r="AG86" s="836" t="str" cm="1">
        <f t="array" ref="AG86">_xlfn.LET(
_xlpm.val,INDEX('2) Financial Arrangements'!$D$19:$P$113, _extract!$K86, 9),
IF($K86="","",
IF(_xlpm.val="","",
IF(($K86&gt;40)*($K86&lt;=55),_xlpm.val,""))))</f>
        <v/>
      </c>
      <c r="AH86" s="836" t="str" cm="1">
        <f t="array" ref="AH86">_xlfn.LET(
_xlpm.val,INDEX('2) Financial Arrangements'!$D$19:$P$113, _extract!$K86, 10),
IF($K86="","",
IF(_xlpm.val="","",
IF(($K86&gt;40)*($K86&lt;=55),_xlpm.val,""))))</f>
        <v/>
      </c>
      <c r="AI86" s="836" t="str" cm="1">
        <f t="array" ref="AI86">_xlfn.LET(
_xlpm.val,INDEX('2) Financial Arrangements'!$D$19:$P$113, _extract!$K86, 11),
IF($K86="","",
IF(_xlpm.val="","",
IF(($K86&gt;40)*($K86&lt;=55),_xlpm.val,""))))</f>
        <v/>
      </c>
      <c r="AJ86" s="836" t="str" cm="1">
        <f t="array" ref="AJ86">_xlfn.LET(
_xlpm.val,INDEX('2) Financial Arrangements'!$D$19:$P$113, _extract!$K86, 12),
IF($K86="","",
IF(_xlpm.val="","",
IF(($K86&gt;40)*($K86&lt;=55),_xlpm.val,""))))</f>
        <v/>
      </c>
      <c r="AK86" s="844" t="str" cm="1">
        <f t="array" ref="AK86">_xlfn.LET(
_xlpm.val,INDEX('2) Financial Arrangements'!$D$19:$P$113, _extract!$K86, 4),
IF($K86="","",
IF(_xlpm.val="","",
IF(($K86&gt;60)*($K86&lt;=75),_xlpm.val,""))))</f>
        <v/>
      </c>
      <c r="AL86" s="826" t="str" cm="1">
        <f t="array" ref="AL86">_xlfn.LET(
_xlpm.val,INDEX('2) Financial Arrangements'!$D$19:$P$113, _extract!$K86, 5),
IF($K86="","",
IF(_xlpm.val="","",
IF(($K86&gt;60)*($K86&lt;=75),_xlpm.val,""))))</f>
        <v/>
      </c>
      <c r="AM86" s="826" t="str" cm="1">
        <f t="array" ref="AM86">_xlfn.LET(
_xlpm.val,INDEX('2) Financial Arrangements'!$D$19:$P$113, _extract!$K86, 6),
_xlpm.val_01, IF(_xlpm.val="Yes", 1,0),
IF($K86="","",
IF(_xlpm.val="","",
IF(($K86&gt;60)*($K86&lt;=75),_xlpm.val_01,""))))</f>
        <v/>
      </c>
      <c r="AN86" s="826" t="str" cm="1">
        <f t="array" ref="AN86">_xlfn.LET(
_xlpm.val,INDEX('2) Financial Arrangements'!$D$19:$P$113, _extract!$K86, 7),
_xlpm.val_01, IF(_xlpm.val="Yes", 1,0),
IF($K86="","",
IF(_xlpm.val="","",
IF(($K86&gt;60)*($K86&lt;=75),_xlpm.val_01,""))))</f>
        <v/>
      </c>
      <c r="AO86" s="826" t="str" cm="1">
        <f t="array" ref="AO86">_xlfn.LET(
_xlpm.val,INDEX('2) Financial Arrangements'!$D$19:$P$113, _extract!$K86, 8),
IF($K86="","",
IF(_xlpm.val="","",
IF(($K86&gt;60)*($K86&lt;=75),_xlpm.val,""))))</f>
        <v/>
      </c>
      <c r="AP86" s="826" t="str" cm="1">
        <f t="array" ref="AP86">_xlfn.LET(
_xlpm.val,INDEX('2) Financial Arrangements'!$D$19:$P$113, _extract!$K86, 9),
_xlpm.val_01, IF(_xlpm.val="Yes", 1,0),
IF($K86="","",
IF(_xlpm.val="","",
IF(($K86&gt;60)*($K86&lt;=75),_xlpm.val_01,""))))</f>
        <v/>
      </c>
      <c r="AQ86" s="826" t="str" cm="1">
        <f t="array" ref="AQ86">_xlfn.LET(
_xlpm.val,INDEX('2) Financial Arrangements'!$D$19:$P$113, _extract!$K86, 10),
_xlpm.val_01, IF(_xlpm.val="Yes", 1,0),
IF($K86="","",
IF(_xlpm.val="","",
IF(($K86&gt;60)*($K86&lt;=75),_xlpm.val_01,""))))</f>
        <v/>
      </c>
      <c r="AR86" s="826" t="str" cm="1">
        <f t="array" ref="AR86">_xlfn.LET(
_xlpm.val,INDEX('2) Financial Arrangements'!$D$19:$P$113, _extract!$K86, 11),
_xlpm.val_01, IF(_xlpm.val="Yes", 1,0),
IF($K86="","",
IF(_xlpm.val="","",
IF(($K86&gt;60)*($K86&lt;=75),_xlpm.val_01,""))))</f>
        <v/>
      </c>
      <c r="AS86" s="826" t="str" cm="1">
        <f t="array" ref="AS86">_xlfn.LET(
_xlpm.val,INDEX('2) Financial Arrangements'!$D$19:$P$113, _extract!$K86, 12),
_xlpm.val_01, IF(_xlpm.val="Yes", 1,0),
IF($K86="","",
IF(_xlpm.val="","",
IF(($K86&gt;60)*($K86&lt;=75),_xlpm.val_01,""))))</f>
        <v/>
      </c>
      <c r="AT86" s="842" t="str" cm="1">
        <f t="array" ref="AT86">_xlfn.LET(
_xlpm.val,INDEX('2) Financial Arrangements'!$D$19:$P$113, _extract!$K86, 4),
IF($K86="","",
IF(_xlpm.val="","",
IF(($K86&gt;70)*($K86&lt;=85),_xlpm.val,""))))</f>
        <v/>
      </c>
      <c r="AU86" s="842" t="str" cm="1">
        <f t="array" ref="AU86">_xlfn.LET(
_xlpm.val,INDEX('2) Financial Arrangements'!$D$19:$P$113, _extract!$K86, 5),
IF($K86="","",
IF(_xlpm.val="","",
IF(($K86&gt;70)*($K86&lt;=85),_xlpm.val,""))))</f>
        <v/>
      </c>
      <c r="AV86" s="836" t="str" cm="1">
        <f t="array" ref="AV86">_xlfn.LET(
_xlpm.val,INDEX('2) Financial Arrangements'!$D$19:$P$113, _extract!$K86, 6),
IF($K86="","",
IF(_xlpm.val="","",
IF(($K86&gt;70)*($K86&lt;=85),_xlpm.val,""))))</f>
        <v/>
      </c>
    </row>
    <row r="87" spans="2:48" s="830" customFormat="1" x14ac:dyDescent="0.35">
      <c r="B87" s="826" t="str">
        <f t="shared" si="2"/>
        <v/>
      </c>
      <c r="C87" s="834"/>
      <c r="D87" s="826" t="str">
        <f>IF('0a) Instructions &amp; HHS Info'!$F$4="","", IF($E87="","",'0a) Instructions &amp; HHS Info'!$F$4))</f>
        <v/>
      </c>
      <c r="E87" s="827"/>
      <c r="F87" s="826" t="str">
        <f>_xlfn.LET(
_xlpm.orgRow,MATCH(E87,_ref_data!$F$19:$F$167,0),
_xlpm.orgID,INDEX(_ref_data!$E$19:$E$167,_xlpm.orgRow),
IF(E87="","",_xlpm.orgID))</f>
        <v/>
      </c>
      <c r="G87" s="826" t="str">
        <f>_xlfn.LET(
_xlpm.orgRow,MATCH(E87,_ref_data!$F$19:$F$167,0),
_xlpm.EIN,SUBSTITUTE(INDEX(_ref_data!$G$19:$G$167,_xlpm.orgRow), "-", ""),
IF(E87="","",_xlpm.EIN))</f>
        <v/>
      </c>
      <c r="H87" s="826" t="str" cm="1">
        <f t="array" ref="H87">_xlfn.LET(
_xlpm.row, MATCH(C87 &amp; E87, '2) Financial Arrangements'!$B$19:$B$113 &amp; '2) Financial Arrangements'!$D$19:$D$113, 0),
_xlpm.datum, INDEX('2) Financial Arrangements'!$D$19:$P$113, _xlpm.row, 2),
IF(_xlpm.datum="", "", _xlpm.datum))</f>
        <v/>
      </c>
      <c r="I87" s="826" t="str">
        <f>_xlfn.LET(
_xlpm.row, MATCH(H87, _ref_data!$O$19:$O$68, 0),
_xlpm.ein, INDEX(_ref_data!$P$19:$P$68, _xlpm.row),
IF(H87="", "",
IF(_xlpm.ein="", "", _xlpm.ein)))</f>
        <v/>
      </c>
      <c r="J87" s="826" t="str" cm="1">
        <f t="array" ref="J87">_xlfn.LET(
_xlpm.row, MATCH($C$80 &amp; $E$80, '2) Financial Arrangements'!$B$19:$B$113 &amp; '2) Financial Arrangements'!$D$19:$D$113, 0),
_xlpm.datum, INDEX('2) Financial Arrangements'!$D$19:$P$113, _xlpm.row, 3),
IF(E87="", "",
IF(_xlpm.datum="", "", _xlpm.datum)))</f>
        <v/>
      </c>
      <c r="K87" s="835" t="str" cm="1">
        <f t="array" ref="K87">IF($E87="", "",
_xlfn.LET(
_xlpm.row, MATCH($C87 &amp; $E87 &amp; $H87,
    '2) Financial Arrangements'!$B$19:$B$113 &amp;
    '2) Financial Arrangements'!$D$19:$D$113 &amp;
    '2) Financial Arrangements'!$E$19:$E$113, 0),
_xlpm.row)
)</f>
        <v/>
      </c>
      <c r="L87" s="838" t="str" cm="1">
        <f t="array" ref="L87">_xlfn.LET(
_xlpm.val,INDEX('2) Financial Arrangements'!$D$19:$P$113, _extract!$K87, 4),
IF($K87="","",
IF(_xlpm.val="","",
IF(($K87&gt;0)*($K87&lt;=15),_xlpm.val,""))))</f>
        <v/>
      </c>
      <c r="M87" s="845" t="str" cm="1">
        <f t="array" ref="M87">_xlfn.LET(
_xlpm.val,INDEX('2) Financial Arrangements'!$D$19:$P$113, _extract!$K87, 5),
IF($K87="","",
IF(_xlpm.val="","",
IF(($K87&gt;0)*($K87&lt;=15),_xlpm.val,""))))</f>
        <v/>
      </c>
      <c r="N87" s="845" t="str" cm="1">
        <f t="array" ref="N87">_xlfn.LET(
_xlpm.val,INDEX('2) Financial Arrangements'!$D$19:$P$113, _extract!$K87, 6),
IF($K87="","",
IF(_xlpm.val="","",
IF(($K87&gt;0)*($K87&lt;=15),_xlpm.val,""))))</f>
        <v/>
      </c>
      <c r="O87" s="846" t="str" cm="1">
        <f t="array" ref="O87">_xlfn.LET(
_xlpm.val,INDEX('2) Financial Arrangements'!$D$19:$P$113, _extract!$K87, 7),
IF($K87="","",
IF(_xlpm.val="","",
IF(($K87&gt;0)*($K87&lt;=15),_xlpm.val,""))))</f>
        <v/>
      </c>
      <c r="P87" s="846" t="str" cm="1">
        <f t="array" ref="P87">_xlfn.LET(
_xlpm.val,INDEX('2) Financial Arrangements'!$D$19:$P$113, _extract!$K87, 8),
IF($K87="","",
IF(_xlpm.val="","",
IF(($K87&gt;0)*($K87&lt;=15),_xlpm.val,""))))</f>
        <v/>
      </c>
      <c r="Q87" s="909" t="str" cm="1">
        <f t="array" ref="Q87">_xlfn.LET(
_xlpm.val,INDEX('2) Financial Arrangements'!$D$19:$P$113, _extract!$K87, 9),
IF($K87="","",
IF(_xlpm.val="","",
IF(($K87&gt;0)*($K87&lt;=15),_xlpm.val,""))))</f>
        <v/>
      </c>
      <c r="R87" s="846" t="str" cm="1">
        <f t="array" ref="R87">_xlfn.LET(
_xlpm.val,INDEX('2) Financial Arrangements'!$D$19:$P$113, _extract!$K87, 10),
IF($K87="","",
IF(_xlpm.val="","",
IF(($K87&gt;0)*($K87&lt;=15),_xlpm.val,""))))</f>
        <v/>
      </c>
      <c r="S87" s="838" t="str" cm="1">
        <f t="array" ref="S87">_xlfn.LET(
_xlpm.val,INDEX('2) Financial Arrangements'!$D$19:$P$113, _extract!$K87, 11),
IF($K87="","",
IF(_xlpm.val="","",
IF(($K87&gt;0)*($K87&lt;=15),_xlpm.val,""))))</f>
        <v/>
      </c>
      <c r="T87" s="838" t="str" cm="1">
        <f t="array" ref="T87">_xlfn.LET(
_xlpm.val,INDEX('2) Financial Arrangements'!$D$19:$P$113, _extract!$K87, 12),
_xlpm.val_01, IF(_xlpm.val="Yes", 1,0),
IF($K87="","",
IF(_xlpm.val="","",
IF(($K87&gt;0)*($K87&lt;=15),_xlpm.val_01,""))))</f>
        <v/>
      </c>
      <c r="U87" s="838" t="str" cm="1">
        <f t="array" ref="U87">_xlfn.LET(
_xlpm.val,INDEX('2) Financial Arrangements'!$D$19:$Q$113, _extract!$K87, 13),
_xlpm.val_01, IF(_xlpm.val="Yes", 1,0),
IF($K87="","",
IF(_xlpm.val="","",
IF(($K87&gt;0)*($K87&lt;=15),_xlpm.val_01,""))))</f>
        <v/>
      </c>
      <c r="V87" s="838" t="str" cm="1">
        <f t="array" ref="V87">_xlfn.LET(
_xlpm.val,INDEX('2) Financial Arrangements'!$D$19:$Q$113, _extract!$K87, 14),
_xlpm.val_01, IF(_xlpm.val="Yes", 1,0),
IF($K87="","",
IF(_xlpm.val="","",
IF(($K87&gt;0)*($K87&lt;=15),_xlpm.val_01,""))))</f>
        <v/>
      </c>
      <c r="W87" s="826" t="str" cm="1">
        <f t="array" ref="W87">_xlfn.LET(
_xlpm.val,INDEX('2) Financial Arrangements'!$D$19:$P$113,_extract!$K87,4),
IF($K87="","",
IF(_xlpm.val="","",
IF(($K87&gt;20)*($K87&lt;=35),_xlpm.val,""))))</f>
        <v/>
      </c>
      <c r="X87" s="844" t="str" cm="1">
        <f t="array" ref="X87">_xlfn.LET(
_xlpm.val,INDEX('2) Financial Arrangements'!$D$19:$P$113,_extract!$K87,5),
IF($K87="","",
IF(_xlpm.val="","",
IF(($K87&gt;20)*($K87&lt;=35),_xlpm.val,""))))</f>
        <v/>
      </c>
      <c r="Y87" s="826" t="str" cm="1">
        <f t="array" ref="Y87">_xlfn.LET(
_xlpm.val,INDEX('2) Financial Arrangements'!$D$19:$P$113,_extract!$K87,6),
IF($K87="","",
IF(_xlpm.val="","",
IF(($K87&gt;20)*($K87&lt;=35),_xlpm.val,""))))</f>
        <v/>
      </c>
      <c r="Z87" s="826" t="str" cm="1">
        <f t="array" ref="Z87">_xlfn.LET(
_xlpm.val,INDEX('2) Financial Arrangements'!$D$19:$P$113,_extract!$K87,7),
IF($K87="","",
IF(_xlpm.val="","",
IF(($K87&gt;20)*($K87&lt;=35),_xlpm.val,""))))</f>
        <v/>
      </c>
      <c r="AA87" s="826" t="str" cm="1">
        <f t="array" ref="AA87">_xlfn.LET(
_xlpm.val,INDEX('2) Financial Arrangements'!$D$19:$P$113,_extract!$K87,8),
IF($K87="","",
IF(_xlpm.val="","",
IF(($K87&gt;20)*($K87&lt;=35),_xlpm.val,""))))</f>
        <v/>
      </c>
      <c r="AB87" s="843" t="str" cm="1">
        <f t="array" ref="AB87">_xlfn.LET(
_xlpm.val,INDEX('2) Financial Arrangements'!$D$19:$P$113, _extract!$K87, 4),
IF($K87="","",
IF(_xlpm.val="","",
IF(($K87&gt;40)*($K87&lt;=55),_xlpm.val,""))))</f>
        <v/>
      </c>
      <c r="AC87" s="836" t="str" cm="1">
        <f t="array" ref="AC87">_xlfn.LET(
_xlpm.val,INDEX('2) Financial Arrangements'!$D$19:$P$113, _extract!$K87, 5),
IF($K87="","",
IF(_xlpm.val="","",
IF(($K87&gt;40)*($K87&lt;=55),_xlpm.val,""))))</f>
        <v/>
      </c>
      <c r="AD87" s="836" t="str" cm="1">
        <f t="array" ref="AD87">_xlfn.LET(
_xlpm.val,INDEX('2) Financial Arrangements'!$D$19:$P$113, _extract!$K87, 6),
IF($K87="","",
IF(_xlpm.val="","",
IF(($K87&gt;40)*($K87&lt;=55),_xlpm.val,""))))</f>
        <v/>
      </c>
      <c r="AE87" s="836" t="str" cm="1">
        <f t="array" ref="AE87">_xlfn.LET(
_xlpm.val,INDEX('2) Financial Arrangements'!$D$19:$P$113, _extract!$K87, 7),
IF($K87="","",
IF(_xlpm.val="","",
IF(($K87&gt;40)*($K87&lt;=55),_xlpm.val,""))))</f>
        <v/>
      </c>
      <c r="AF87" s="836" t="str" cm="1">
        <f t="array" ref="AF87">_xlfn.LET(
_xlpm.val,INDEX('2) Financial Arrangements'!$D$19:$P$113, _extract!$K87, 8),
IF($K87="","",
IF(_xlpm.val="","",
IF(($K87&gt;40)*($K87&lt;=55),_xlpm.val,""))))</f>
        <v/>
      </c>
      <c r="AG87" s="836" t="str" cm="1">
        <f t="array" ref="AG87">_xlfn.LET(
_xlpm.val,INDEX('2) Financial Arrangements'!$D$19:$P$113, _extract!$K87, 9),
IF($K87="","",
IF(_xlpm.val="","",
IF(($K87&gt;40)*($K87&lt;=55),_xlpm.val,""))))</f>
        <v/>
      </c>
      <c r="AH87" s="836" t="str" cm="1">
        <f t="array" ref="AH87">_xlfn.LET(
_xlpm.val,INDEX('2) Financial Arrangements'!$D$19:$P$113, _extract!$K87, 10),
IF($K87="","",
IF(_xlpm.val="","",
IF(($K87&gt;40)*($K87&lt;=55),_xlpm.val,""))))</f>
        <v/>
      </c>
      <c r="AI87" s="836" t="str" cm="1">
        <f t="array" ref="AI87">_xlfn.LET(
_xlpm.val,INDEX('2) Financial Arrangements'!$D$19:$P$113, _extract!$K87, 11),
IF($K87="","",
IF(_xlpm.val="","",
IF(($K87&gt;40)*($K87&lt;=55),_xlpm.val,""))))</f>
        <v/>
      </c>
      <c r="AJ87" s="836" t="str" cm="1">
        <f t="array" ref="AJ87">_xlfn.LET(
_xlpm.val,INDEX('2) Financial Arrangements'!$D$19:$P$113, _extract!$K87, 12),
IF($K87="","",
IF(_xlpm.val="","",
IF(($K87&gt;40)*($K87&lt;=55),_xlpm.val,""))))</f>
        <v/>
      </c>
      <c r="AK87" s="844" t="str" cm="1">
        <f t="array" ref="AK87">_xlfn.LET(
_xlpm.val,INDEX('2) Financial Arrangements'!$D$19:$P$113, _extract!$K87, 4),
IF($K87="","",
IF(_xlpm.val="","",
IF(($K87&gt;60)*($K87&lt;=75),_xlpm.val,""))))</f>
        <v/>
      </c>
      <c r="AL87" s="826" t="str" cm="1">
        <f t="array" ref="AL87">_xlfn.LET(
_xlpm.val,INDEX('2) Financial Arrangements'!$D$19:$P$113, _extract!$K87, 5),
IF($K87="","",
IF(_xlpm.val="","",
IF(($K87&gt;60)*($K87&lt;=75),_xlpm.val,""))))</f>
        <v/>
      </c>
      <c r="AM87" s="826" t="str" cm="1">
        <f t="array" ref="AM87">_xlfn.LET(
_xlpm.val,INDEX('2) Financial Arrangements'!$D$19:$P$113, _extract!$K87, 6),
_xlpm.val_01, IF(_xlpm.val="Yes", 1,0),
IF($K87="","",
IF(_xlpm.val="","",
IF(($K87&gt;60)*($K87&lt;=75),_xlpm.val_01,""))))</f>
        <v/>
      </c>
      <c r="AN87" s="826" t="str" cm="1">
        <f t="array" ref="AN87">_xlfn.LET(
_xlpm.val,INDEX('2) Financial Arrangements'!$D$19:$P$113, _extract!$K87, 7),
_xlpm.val_01, IF(_xlpm.val="Yes", 1,0),
IF($K87="","",
IF(_xlpm.val="","",
IF(($K87&gt;60)*($K87&lt;=75),_xlpm.val_01,""))))</f>
        <v/>
      </c>
      <c r="AO87" s="826" t="str" cm="1">
        <f t="array" ref="AO87">_xlfn.LET(
_xlpm.val,INDEX('2) Financial Arrangements'!$D$19:$P$113, _extract!$K87, 8),
IF($K87="","",
IF(_xlpm.val="","",
IF(($K87&gt;60)*($K87&lt;=75),_xlpm.val,""))))</f>
        <v/>
      </c>
      <c r="AP87" s="826" t="str" cm="1">
        <f t="array" ref="AP87">_xlfn.LET(
_xlpm.val,INDEX('2) Financial Arrangements'!$D$19:$P$113, _extract!$K87, 9),
_xlpm.val_01, IF(_xlpm.val="Yes", 1,0),
IF($K87="","",
IF(_xlpm.val="","",
IF(($K87&gt;60)*($K87&lt;=75),_xlpm.val_01,""))))</f>
        <v/>
      </c>
      <c r="AQ87" s="826" t="str" cm="1">
        <f t="array" ref="AQ87">_xlfn.LET(
_xlpm.val,INDEX('2) Financial Arrangements'!$D$19:$P$113, _extract!$K87, 10),
_xlpm.val_01, IF(_xlpm.val="Yes", 1,0),
IF($K87="","",
IF(_xlpm.val="","",
IF(($K87&gt;60)*($K87&lt;=75),_xlpm.val_01,""))))</f>
        <v/>
      </c>
      <c r="AR87" s="826" t="str" cm="1">
        <f t="array" ref="AR87">_xlfn.LET(
_xlpm.val,INDEX('2) Financial Arrangements'!$D$19:$P$113, _extract!$K87, 11),
_xlpm.val_01, IF(_xlpm.val="Yes", 1,0),
IF($K87="","",
IF(_xlpm.val="","",
IF(($K87&gt;60)*($K87&lt;=75),_xlpm.val_01,""))))</f>
        <v/>
      </c>
      <c r="AS87" s="826" t="str" cm="1">
        <f t="array" ref="AS87">_xlfn.LET(
_xlpm.val,INDEX('2) Financial Arrangements'!$D$19:$P$113, _extract!$K87, 12),
_xlpm.val_01, IF(_xlpm.val="Yes", 1,0),
IF($K87="","",
IF(_xlpm.val="","",
IF(($K87&gt;60)*($K87&lt;=75),_xlpm.val_01,""))))</f>
        <v/>
      </c>
      <c r="AT87" s="842" t="str" cm="1">
        <f t="array" ref="AT87">_xlfn.LET(
_xlpm.val,INDEX('2) Financial Arrangements'!$D$19:$P$113, _extract!$K87, 4),
IF($K87="","",
IF(_xlpm.val="","",
IF(($K87&gt;70)*($K87&lt;=85),_xlpm.val,""))))</f>
        <v/>
      </c>
      <c r="AU87" s="842" t="str" cm="1">
        <f t="array" ref="AU87">_xlfn.LET(
_xlpm.val,INDEX('2) Financial Arrangements'!$D$19:$P$113, _extract!$K87, 5),
IF($K87="","",
IF(_xlpm.val="","",
IF(($K87&gt;70)*($K87&lt;=85),_xlpm.val,""))))</f>
        <v/>
      </c>
      <c r="AV87" s="836" t="str" cm="1">
        <f t="array" ref="AV87">_xlfn.LET(
_xlpm.val,INDEX('2) Financial Arrangements'!$D$19:$P$113, _extract!$K87, 6),
IF($K87="","",
IF(_xlpm.val="","",
IF(($K87&gt;70)*($K87&lt;=85),_xlpm.val,""))))</f>
        <v/>
      </c>
    </row>
    <row r="88" spans="2:48" s="830" customFormat="1" x14ac:dyDescent="0.35">
      <c r="B88" s="826" t="str">
        <f t="shared" si="2"/>
        <v/>
      </c>
      <c r="C88" s="834"/>
      <c r="D88" s="826" t="str">
        <f>IF('0a) Instructions &amp; HHS Info'!$F$4="","", IF($E88="","",'0a) Instructions &amp; HHS Info'!$F$4))</f>
        <v/>
      </c>
      <c r="E88" s="827"/>
      <c r="F88" s="826" t="str">
        <f>_xlfn.LET(
_xlpm.orgRow,MATCH(E88,_ref_data!$F$19:$F$167,0),
_xlpm.orgID,INDEX(_ref_data!$E$19:$E$167,_xlpm.orgRow),
IF(E88="","",_xlpm.orgID))</f>
        <v/>
      </c>
      <c r="G88" s="826" t="str">
        <f>_xlfn.LET(
_xlpm.orgRow,MATCH(E88,_ref_data!$F$19:$F$167,0),
_xlpm.EIN,SUBSTITUTE(INDEX(_ref_data!$G$19:$G$167,_xlpm.orgRow), "-", ""),
IF(E88="","",_xlpm.EIN))</f>
        <v/>
      </c>
      <c r="H88" s="826" t="str" cm="1">
        <f t="array" ref="H88">_xlfn.LET(
_xlpm.row, MATCH(C88 &amp; E88, '2) Financial Arrangements'!$B$19:$B$113 &amp; '2) Financial Arrangements'!$D$19:$D$113, 0),
_xlpm.datum, INDEX('2) Financial Arrangements'!$D$19:$P$113, _xlpm.row, 2),
IF(_xlpm.datum="", "", _xlpm.datum))</f>
        <v/>
      </c>
      <c r="I88" s="826" t="str">
        <f>_xlfn.LET(
_xlpm.row, MATCH(H88, _ref_data!$O$19:$O$68, 0),
_xlpm.ein, INDEX(_ref_data!$P$19:$P$68, _xlpm.row),
IF(H88="", "",
IF(_xlpm.ein="", "", _xlpm.ein)))</f>
        <v/>
      </c>
      <c r="J88" s="826" t="str" cm="1">
        <f t="array" ref="J88">_xlfn.LET(
_xlpm.row, MATCH($C$80 &amp; $E$80, '2) Financial Arrangements'!$B$19:$B$113 &amp; '2) Financial Arrangements'!$D$19:$D$113, 0),
_xlpm.datum, INDEX('2) Financial Arrangements'!$D$19:$P$113, _xlpm.row, 3),
IF(E88="", "",
IF(_xlpm.datum="", "", _xlpm.datum)))</f>
        <v/>
      </c>
      <c r="K88" s="835" t="str" cm="1">
        <f t="array" ref="K88">IF($E88="", "",
_xlfn.LET(
_xlpm.row, MATCH($C88 &amp; $E88 &amp; $H88,
    '2) Financial Arrangements'!$B$19:$B$113 &amp;
    '2) Financial Arrangements'!$D$19:$D$113 &amp;
    '2) Financial Arrangements'!$E$19:$E$113, 0),
_xlpm.row)
)</f>
        <v/>
      </c>
      <c r="L88" s="838" t="str" cm="1">
        <f t="array" ref="L88">_xlfn.LET(
_xlpm.val,INDEX('2) Financial Arrangements'!$D$19:$P$113, _extract!$K88, 4),
IF($K88="","",
IF(_xlpm.val="","",
IF(($K88&gt;0)*($K88&lt;=15),_xlpm.val,""))))</f>
        <v/>
      </c>
      <c r="M88" s="845" t="str" cm="1">
        <f t="array" ref="M88">_xlfn.LET(
_xlpm.val,INDEX('2) Financial Arrangements'!$D$19:$P$113, _extract!$K88, 5),
IF($K88="","",
IF(_xlpm.val="","",
IF(($K88&gt;0)*($K88&lt;=15),_xlpm.val,""))))</f>
        <v/>
      </c>
      <c r="N88" s="845" t="str" cm="1">
        <f t="array" ref="N88">_xlfn.LET(
_xlpm.val,INDEX('2) Financial Arrangements'!$D$19:$P$113, _extract!$K88, 6),
IF($K88="","",
IF(_xlpm.val="","",
IF(($K88&gt;0)*($K88&lt;=15),_xlpm.val,""))))</f>
        <v/>
      </c>
      <c r="O88" s="846" t="str" cm="1">
        <f t="array" ref="O88">_xlfn.LET(
_xlpm.val,INDEX('2) Financial Arrangements'!$D$19:$P$113, _extract!$K88, 7),
IF($K88="","",
IF(_xlpm.val="","",
IF(($K88&gt;0)*($K88&lt;=15),_xlpm.val,""))))</f>
        <v/>
      </c>
      <c r="P88" s="846" t="str" cm="1">
        <f t="array" ref="P88">_xlfn.LET(
_xlpm.val,INDEX('2) Financial Arrangements'!$D$19:$P$113, _extract!$K88, 8),
IF($K88="","",
IF(_xlpm.val="","",
IF(($K88&gt;0)*($K88&lt;=15),_xlpm.val,""))))</f>
        <v/>
      </c>
      <c r="Q88" s="909" t="str" cm="1">
        <f t="array" ref="Q88">_xlfn.LET(
_xlpm.val,INDEX('2) Financial Arrangements'!$D$19:$P$113, _extract!$K88, 9),
IF($K88="","",
IF(_xlpm.val="","",
IF(($K88&gt;0)*($K88&lt;=15),_xlpm.val,""))))</f>
        <v/>
      </c>
      <c r="R88" s="846" t="str" cm="1">
        <f t="array" ref="R88">_xlfn.LET(
_xlpm.val,INDEX('2) Financial Arrangements'!$D$19:$P$113, _extract!$K88, 10),
IF($K88="","",
IF(_xlpm.val="","",
IF(($K88&gt;0)*($K88&lt;=15),_xlpm.val,""))))</f>
        <v/>
      </c>
      <c r="S88" s="838" t="str" cm="1">
        <f t="array" ref="S88">_xlfn.LET(
_xlpm.val,INDEX('2) Financial Arrangements'!$D$19:$P$113, _extract!$K88, 11),
IF($K88="","",
IF(_xlpm.val="","",
IF(($K88&gt;0)*($K88&lt;=15),_xlpm.val,""))))</f>
        <v/>
      </c>
      <c r="T88" s="838" t="str" cm="1">
        <f t="array" ref="T88">_xlfn.LET(
_xlpm.val,INDEX('2) Financial Arrangements'!$D$19:$P$113, _extract!$K88, 12),
_xlpm.val_01, IF(_xlpm.val="Yes", 1,0),
IF($K88="","",
IF(_xlpm.val="","",
IF(($K88&gt;0)*($K88&lt;=15),_xlpm.val_01,""))))</f>
        <v/>
      </c>
      <c r="U88" s="838" t="str" cm="1">
        <f t="array" ref="U88">_xlfn.LET(
_xlpm.val,INDEX('2) Financial Arrangements'!$D$19:$Q$113, _extract!$K88, 13),
_xlpm.val_01, IF(_xlpm.val="Yes", 1,0),
IF($K88="","",
IF(_xlpm.val="","",
IF(($K88&gt;0)*($K88&lt;=15),_xlpm.val_01,""))))</f>
        <v/>
      </c>
      <c r="V88" s="838" t="str" cm="1">
        <f t="array" ref="V88">_xlfn.LET(
_xlpm.val,INDEX('2) Financial Arrangements'!$D$19:$Q$113, _extract!$K88, 14),
_xlpm.val_01, IF(_xlpm.val="Yes", 1,0),
IF($K88="","",
IF(_xlpm.val="","",
IF(($K88&gt;0)*($K88&lt;=15),_xlpm.val_01,""))))</f>
        <v/>
      </c>
      <c r="W88" s="826" t="str" cm="1">
        <f t="array" ref="W88">_xlfn.LET(
_xlpm.val,INDEX('2) Financial Arrangements'!$D$19:$P$113,_extract!$K88,4),
IF($K88="","",
IF(_xlpm.val="","",
IF(($K88&gt;20)*($K88&lt;=35),_xlpm.val,""))))</f>
        <v/>
      </c>
      <c r="X88" s="844" t="str" cm="1">
        <f t="array" ref="X88">_xlfn.LET(
_xlpm.val,INDEX('2) Financial Arrangements'!$D$19:$P$113,_extract!$K88,5),
IF($K88="","",
IF(_xlpm.val="","",
IF(($K88&gt;20)*($K88&lt;=35),_xlpm.val,""))))</f>
        <v/>
      </c>
      <c r="Y88" s="826" t="str" cm="1">
        <f t="array" ref="Y88">_xlfn.LET(
_xlpm.val,INDEX('2) Financial Arrangements'!$D$19:$P$113,_extract!$K88,6),
IF($K88="","",
IF(_xlpm.val="","",
IF(($K88&gt;20)*($K88&lt;=35),_xlpm.val,""))))</f>
        <v/>
      </c>
      <c r="Z88" s="826" t="str" cm="1">
        <f t="array" ref="Z88">_xlfn.LET(
_xlpm.val,INDEX('2) Financial Arrangements'!$D$19:$P$113,_extract!$K88,7),
IF($K88="","",
IF(_xlpm.val="","",
IF(($K88&gt;20)*($K88&lt;=35),_xlpm.val,""))))</f>
        <v/>
      </c>
      <c r="AA88" s="826" t="str" cm="1">
        <f t="array" ref="AA88">_xlfn.LET(
_xlpm.val,INDEX('2) Financial Arrangements'!$D$19:$P$113,_extract!$K88,8),
IF($K88="","",
IF(_xlpm.val="","",
IF(($K88&gt;20)*($K88&lt;=35),_xlpm.val,""))))</f>
        <v/>
      </c>
      <c r="AB88" s="843" t="str" cm="1">
        <f t="array" ref="AB88">_xlfn.LET(
_xlpm.val,INDEX('2) Financial Arrangements'!$D$19:$P$113, _extract!$K88, 4),
IF($K88="","",
IF(_xlpm.val="","",
IF(($K88&gt;40)*($K88&lt;=55),_xlpm.val,""))))</f>
        <v/>
      </c>
      <c r="AC88" s="836" t="str" cm="1">
        <f t="array" ref="AC88">_xlfn.LET(
_xlpm.val,INDEX('2) Financial Arrangements'!$D$19:$P$113, _extract!$K88, 5),
IF($K88="","",
IF(_xlpm.val="","",
IF(($K88&gt;40)*($K88&lt;=55),_xlpm.val,""))))</f>
        <v/>
      </c>
      <c r="AD88" s="836" t="str" cm="1">
        <f t="array" ref="AD88">_xlfn.LET(
_xlpm.val,INDEX('2) Financial Arrangements'!$D$19:$P$113, _extract!$K88, 6),
IF($K88="","",
IF(_xlpm.val="","",
IF(($K88&gt;40)*($K88&lt;=55),_xlpm.val,""))))</f>
        <v/>
      </c>
      <c r="AE88" s="836" t="str" cm="1">
        <f t="array" ref="AE88">_xlfn.LET(
_xlpm.val,INDEX('2) Financial Arrangements'!$D$19:$P$113, _extract!$K88, 7),
IF($K88="","",
IF(_xlpm.val="","",
IF(($K88&gt;40)*($K88&lt;=55),_xlpm.val,""))))</f>
        <v/>
      </c>
      <c r="AF88" s="836" t="str" cm="1">
        <f t="array" ref="AF88">_xlfn.LET(
_xlpm.val,INDEX('2) Financial Arrangements'!$D$19:$P$113, _extract!$K88, 8),
IF($K88="","",
IF(_xlpm.val="","",
IF(($K88&gt;40)*($K88&lt;=55),_xlpm.val,""))))</f>
        <v/>
      </c>
      <c r="AG88" s="836" t="str" cm="1">
        <f t="array" ref="AG88">_xlfn.LET(
_xlpm.val,INDEX('2) Financial Arrangements'!$D$19:$P$113, _extract!$K88, 9),
IF($K88="","",
IF(_xlpm.val="","",
IF(($K88&gt;40)*($K88&lt;=55),_xlpm.val,""))))</f>
        <v/>
      </c>
      <c r="AH88" s="836" t="str" cm="1">
        <f t="array" ref="AH88">_xlfn.LET(
_xlpm.val,INDEX('2) Financial Arrangements'!$D$19:$P$113, _extract!$K88, 10),
IF($K88="","",
IF(_xlpm.val="","",
IF(($K88&gt;40)*($K88&lt;=55),_xlpm.val,""))))</f>
        <v/>
      </c>
      <c r="AI88" s="836" t="str" cm="1">
        <f t="array" ref="AI88">_xlfn.LET(
_xlpm.val,INDEX('2) Financial Arrangements'!$D$19:$P$113, _extract!$K88, 11),
IF($K88="","",
IF(_xlpm.val="","",
IF(($K88&gt;40)*($K88&lt;=55),_xlpm.val,""))))</f>
        <v/>
      </c>
      <c r="AJ88" s="836" t="str" cm="1">
        <f t="array" ref="AJ88">_xlfn.LET(
_xlpm.val,INDEX('2) Financial Arrangements'!$D$19:$P$113, _extract!$K88, 12),
IF($K88="","",
IF(_xlpm.val="","",
IF(($K88&gt;40)*($K88&lt;=55),_xlpm.val,""))))</f>
        <v/>
      </c>
      <c r="AK88" s="844" t="str" cm="1">
        <f t="array" ref="AK88">_xlfn.LET(
_xlpm.val,INDEX('2) Financial Arrangements'!$D$19:$P$113, _extract!$K88, 4),
IF($K88="","",
IF(_xlpm.val="","",
IF(($K88&gt;60)*($K88&lt;=75),_xlpm.val,""))))</f>
        <v/>
      </c>
      <c r="AL88" s="826" t="str" cm="1">
        <f t="array" ref="AL88">_xlfn.LET(
_xlpm.val,INDEX('2) Financial Arrangements'!$D$19:$P$113, _extract!$K88, 5),
IF($K88="","",
IF(_xlpm.val="","",
IF(($K88&gt;60)*($K88&lt;=75),_xlpm.val,""))))</f>
        <v/>
      </c>
      <c r="AM88" s="826" t="str" cm="1">
        <f t="array" ref="AM88">_xlfn.LET(
_xlpm.val,INDEX('2) Financial Arrangements'!$D$19:$P$113, _extract!$K88, 6),
_xlpm.val_01, IF(_xlpm.val="Yes", 1,0),
IF($K88="","",
IF(_xlpm.val="","",
IF(($K88&gt;60)*($K88&lt;=75),_xlpm.val_01,""))))</f>
        <v/>
      </c>
      <c r="AN88" s="826" t="str" cm="1">
        <f t="array" ref="AN88">_xlfn.LET(
_xlpm.val,INDEX('2) Financial Arrangements'!$D$19:$P$113, _extract!$K88, 7),
_xlpm.val_01, IF(_xlpm.val="Yes", 1,0),
IF($K88="","",
IF(_xlpm.val="","",
IF(($K88&gt;60)*($K88&lt;=75),_xlpm.val_01,""))))</f>
        <v/>
      </c>
      <c r="AO88" s="826" t="str" cm="1">
        <f t="array" ref="AO88">_xlfn.LET(
_xlpm.val,INDEX('2) Financial Arrangements'!$D$19:$P$113, _extract!$K88, 8),
IF($K88="","",
IF(_xlpm.val="","",
IF(($K88&gt;60)*($K88&lt;=75),_xlpm.val,""))))</f>
        <v/>
      </c>
      <c r="AP88" s="826" t="str" cm="1">
        <f t="array" ref="AP88">_xlfn.LET(
_xlpm.val,INDEX('2) Financial Arrangements'!$D$19:$P$113, _extract!$K88, 9),
_xlpm.val_01, IF(_xlpm.val="Yes", 1,0),
IF($K88="","",
IF(_xlpm.val="","",
IF(($K88&gt;60)*($K88&lt;=75),_xlpm.val_01,""))))</f>
        <v/>
      </c>
      <c r="AQ88" s="826" t="str" cm="1">
        <f t="array" ref="AQ88">_xlfn.LET(
_xlpm.val,INDEX('2) Financial Arrangements'!$D$19:$P$113, _extract!$K88, 10),
_xlpm.val_01, IF(_xlpm.val="Yes", 1,0),
IF($K88="","",
IF(_xlpm.val="","",
IF(($K88&gt;60)*($K88&lt;=75),_xlpm.val_01,""))))</f>
        <v/>
      </c>
      <c r="AR88" s="826" t="str" cm="1">
        <f t="array" ref="AR88">_xlfn.LET(
_xlpm.val,INDEX('2) Financial Arrangements'!$D$19:$P$113, _extract!$K88, 11),
_xlpm.val_01, IF(_xlpm.val="Yes", 1,0),
IF($K88="","",
IF(_xlpm.val="","",
IF(($K88&gt;60)*($K88&lt;=75),_xlpm.val_01,""))))</f>
        <v/>
      </c>
      <c r="AS88" s="826" t="str" cm="1">
        <f t="array" ref="AS88">_xlfn.LET(
_xlpm.val,INDEX('2) Financial Arrangements'!$D$19:$P$113, _extract!$K88, 12),
_xlpm.val_01, IF(_xlpm.val="Yes", 1,0),
IF($K88="","",
IF(_xlpm.val="","",
IF(($K88&gt;60)*($K88&lt;=75),_xlpm.val_01,""))))</f>
        <v/>
      </c>
      <c r="AT88" s="842" t="str" cm="1">
        <f t="array" ref="AT88">_xlfn.LET(
_xlpm.val,INDEX('2) Financial Arrangements'!$D$19:$P$113, _extract!$K88, 4),
IF($K88="","",
IF(_xlpm.val="","",
IF(($K88&gt;70)*($K88&lt;=85),_xlpm.val,""))))</f>
        <v/>
      </c>
      <c r="AU88" s="842" t="str" cm="1">
        <f t="array" ref="AU88">_xlfn.LET(
_xlpm.val,INDEX('2) Financial Arrangements'!$D$19:$P$113, _extract!$K88, 5),
IF($K88="","",
IF(_xlpm.val="","",
IF(($K88&gt;70)*($K88&lt;=85),_xlpm.val,""))))</f>
        <v/>
      </c>
      <c r="AV88" s="836" t="str" cm="1">
        <f t="array" ref="AV88">_xlfn.LET(
_xlpm.val,INDEX('2) Financial Arrangements'!$D$19:$P$113, _extract!$K88, 6),
IF($K88="","",
IF(_xlpm.val="","",
IF(($K88&gt;70)*($K88&lt;=85),_xlpm.val,""))))</f>
        <v/>
      </c>
    </row>
    <row r="89" spans="2:48" s="830" customFormat="1" x14ac:dyDescent="0.35">
      <c r="B89" s="826" t="str">
        <f t="shared" si="2"/>
        <v/>
      </c>
      <c r="C89" s="834"/>
      <c r="D89" s="826" t="str">
        <f>IF('0a) Instructions &amp; HHS Info'!$F$4="","", IF($E89="","",'0a) Instructions &amp; HHS Info'!$F$4))</f>
        <v/>
      </c>
      <c r="E89" s="827"/>
      <c r="F89" s="826" t="str">
        <f>_xlfn.LET(
_xlpm.orgRow,MATCH(E89,_ref_data!$F$19:$F$167,0),
_xlpm.orgID,INDEX(_ref_data!$E$19:$E$167,_xlpm.orgRow),
IF(E89="","",_xlpm.orgID))</f>
        <v/>
      </c>
      <c r="G89" s="826" t="str">
        <f>_xlfn.LET(
_xlpm.orgRow,MATCH(E89,_ref_data!$F$19:$F$167,0),
_xlpm.EIN,SUBSTITUTE(INDEX(_ref_data!$G$19:$G$167,_xlpm.orgRow), "-", ""),
IF(E89="","",_xlpm.EIN))</f>
        <v/>
      </c>
      <c r="H89" s="826" t="str" cm="1">
        <f t="array" ref="H89">_xlfn.LET(
_xlpm.row, MATCH(C89 &amp; E89, '2) Financial Arrangements'!$B$19:$B$113 &amp; '2) Financial Arrangements'!$D$19:$D$113, 0),
_xlpm.datum, INDEX('2) Financial Arrangements'!$D$19:$P$113, _xlpm.row, 2),
IF(_xlpm.datum="", "", _xlpm.datum))</f>
        <v/>
      </c>
      <c r="I89" s="826" t="str">
        <f>_xlfn.LET(
_xlpm.row, MATCH(H89, _ref_data!$O$19:$O$68, 0),
_xlpm.ein, INDEX(_ref_data!$P$19:$P$68, _xlpm.row),
IF(H89="", "",
IF(_xlpm.ein="", "", _xlpm.ein)))</f>
        <v/>
      </c>
      <c r="J89" s="826" t="str" cm="1">
        <f t="array" ref="J89">_xlfn.LET(
_xlpm.row, MATCH($C$80 &amp; $E$80, '2) Financial Arrangements'!$B$19:$B$113 &amp; '2) Financial Arrangements'!$D$19:$D$113, 0),
_xlpm.datum, INDEX('2) Financial Arrangements'!$D$19:$P$113, _xlpm.row, 3),
IF(E89="", "",
IF(_xlpm.datum="", "", _xlpm.datum)))</f>
        <v/>
      </c>
      <c r="K89" s="835" t="str" cm="1">
        <f t="array" ref="K89">IF($E89="", "",
_xlfn.LET(
_xlpm.row, MATCH($C89 &amp; $E89 &amp; $H89,
    '2) Financial Arrangements'!$B$19:$B$113 &amp;
    '2) Financial Arrangements'!$D$19:$D$113 &amp;
    '2) Financial Arrangements'!$E$19:$E$113, 0),
_xlpm.row)
)</f>
        <v/>
      </c>
      <c r="L89" s="838" t="str" cm="1">
        <f t="array" ref="L89">_xlfn.LET(
_xlpm.val,INDEX('2) Financial Arrangements'!$D$19:$P$113, _extract!$K89, 4),
IF($K89="","",
IF(_xlpm.val="","",
IF(($K89&gt;0)*($K89&lt;=15),_xlpm.val,""))))</f>
        <v/>
      </c>
      <c r="M89" s="845" t="str" cm="1">
        <f t="array" ref="M89">_xlfn.LET(
_xlpm.val,INDEX('2) Financial Arrangements'!$D$19:$P$113, _extract!$K89, 5),
IF($K89="","",
IF(_xlpm.val="","",
IF(($K89&gt;0)*($K89&lt;=15),_xlpm.val,""))))</f>
        <v/>
      </c>
      <c r="N89" s="845" t="str" cm="1">
        <f t="array" ref="N89">_xlfn.LET(
_xlpm.val,INDEX('2) Financial Arrangements'!$D$19:$P$113, _extract!$K89, 6),
IF($K89="","",
IF(_xlpm.val="","",
IF(($K89&gt;0)*($K89&lt;=15),_xlpm.val,""))))</f>
        <v/>
      </c>
      <c r="O89" s="846" t="str" cm="1">
        <f t="array" ref="O89">_xlfn.LET(
_xlpm.val,INDEX('2) Financial Arrangements'!$D$19:$P$113, _extract!$K89, 7),
IF($K89="","",
IF(_xlpm.val="","",
IF(($K89&gt;0)*($K89&lt;=15),_xlpm.val,""))))</f>
        <v/>
      </c>
      <c r="P89" s="846" t="str" cm="1">
        <f t="array" ref="P89">_xlfn.LET(
_xlpm.val,INDEX('2) Financial Arrangements'!$D$19:$P$113, _extract!$K89, 8),
IF($K89="","",
IF(_xlpm.val="","",
IF(($K89&gt;0)*($K89&lt;=15),_xlpm.val,""))))</f>
        <v/>
      </c>
      <c r="Q89" s="909" t="str" cm="1">
        <f t="array" ref="Q89">_xlfn.LET(
_xlpm.val,INDEX('2) Financial Arrangements'!$D$19:$P$113, _extract!$K89, 9),
IF($K89="","",
IF(_xlpm.val="","",
IF(($K89&gt;0)*($K89&lt;=15),_xlpm.val,""))))</f>
        <v/>
      </c>
      <c r="R89" s="846" t="str" cm="1">
        <f t="array" ref="R89">_xlfn.LET(
_xlpm.val,INDEX('2) Financial Arrangements'!$D$19:$P$113, _extract!$K89, 10),
IF($K89="","",
IF(_xlpm.val="","",
IF(($K89&gt;0)*($K89&lt;=15),_xlpm.val,""))))</f>
        <v/>
      </c>
      <c r="S89" s="838" t="str" cm="1">
        <f t="array" ref="S89">_xlfn.LET(
_xlpm.val,INDEX('2) Financial Arrangements'!$D$19:$P$113, _extract!$K89, 11),
IF($K89="","",
IF(_xlpm.val="","",
IF(($K89&gt;0)*($K89&lt;=15),_xlpm.val,""))))</f>
        <v/>
      </c>
      <c r="T89" s="838" t="str" cm="1">
        <f t="array" ref="T89">_xlfn.LET(
_xlpm.val,INDEX('2) Financial Arrangements'!$D$19:$P$113, _extract!$K89, 12),
_xlpm.val_01, IF(_xlpm.val="Yes", 1,0),
IF($K89="","",
IF(_xlpm.val="","",
IF(($K89&gt;0)*($K89&lt;=15),_xlpm.val_01,""))))</f>
        <v/>
      </c>
      <c r="U89" s="838" t="str" cm="1">
        <f t="array" ref="U89">_xlfn.LET(
_xlpm.val,INDEX('2) Financial Arrangements'!$D$19:$Q$113, _extract!$K89, 13),
_xlpm.val_01, IF(_xlpm.val="Yes", 1,0),
IF($K89="","",
IF(_xlpm.val="","",
IF(($K89&gt;0)*($K89&lt;=15),_xlpm.val_01,""))))</f>
        <v/>
      </c>
      <c r="V89" s="838" t="str" cm="1">
        <f t="array" ref="V89">_xlfn.LET(
_xlpm.val,INDEX('2) Financial Arrangements'!$D$19:$Q$113, _extract!$K89, 14),
_xlpm.val_01, IF(_xlpm.val="Yes", 1,0),
IF($K89="","",
IF(_xlpm.val="","",
IF(($K89&gt;0)*($K89&lt;=15),_xlpm.val_01,""))))</f>
        <v/>
      </c>
      <c r="W89" s="826" t="str" cm="1">
        <f t="array" ref="W89">_xlfn.LET(
_xlpm.val,INDEX('2) Financial Arrangements'!$D$19:$P$113,_extract!$K89,4),
IF($K89="","",
IF(_xlpm.val="","",
IF(($K89&gt;20)*($K89&lt;=35),_xlpm.val,""))))</f>
        <v/>
      </c>
      <c r="X89" s="844" t="str" cm="1">
        <f t="array" ref="X89">_xlfn.LET(
_xlpm.val,INDEX('2) Financial Arrangements'!$D$19:$P$113,_extract!$K89,5),
IF($K89="","",
IF(_xlpm.val="","",
IF(($K89&gt;20)*($K89&lt;=35),_xlpm.val,""))))</f>
        <v/>
      </c>
      <c r="Y89" s="826" t="str" cm="1">
        <f t="array" ref="Y89">_xlfn.LET(
_xlpm.val,INDEX('2) Financial Arrangements'!$D$19:$P$113,_extract!$K89,6),
IF($K89="","",
IF(_xlpm.val="","",
IF(($K89&gt;20)*($K89&lt;=35),_xlpm.val,""))))</f>
        <v/>
      </c>
      <c r="Z89" s="826" t="str" cm="1">
        <f t="array" ref="Z89">_xlfn.LET(
_xlpm.val,INDEX('2) Financial Arrangements'!$D$19:$P$113,_extract!$K89,7),
IF($K89="","",
IF(_xlpm.val="","",
IF(($K89&gt;20)*($K89&lt;=35),_xlpm.val,""))))</f>
        <v/>
      </c>
      <c r="AA89" s="826" t="str" cm="1">
        <f t="array" ref="AA89">_xlfn.LET(
_xlpm.val,INDEX('2) Financial Arrangements'!$D$19:$P$113,_extract!$K89,8),
IF($K89="","",
IF(_xlpm.val="","",
IF(($K89&gt;20)*($K89&lt;=35),_xlpm.val,""))))</f>
        <v/>
      </c>
      <c r="AB89" s="843" t="str" cm="1">
        <f t="array" ref="AB89">_xlfn.LET(
_xlpm.val,INDEX('2) Financial Arrangements'!$D$19:$P$113, _extract!$K89, 4),
IF($K89="","",
IF(_xlpm.val="","",
IF(($K89&gt;40)*($K89&lt;=55),_xlpm.val,""))))</f>
        <v/>
      </c>
      <c r="AC89" s="836" t="str" cm="1">
        <f t="array" ref="AC89">_xlfn.LET(
_xlpm.val,INDEX('2) Financial Arrangements'!$D$19:$P$113, _extract!$K89, 5),
IF($K89="","",
IF(_xlpm.val="","",
IF(($K89&gt;40)*($K89&lt;=55),_xlpm.val,""))))</f>
        <v/>
      </c>
      <c r="AD89" s="836" t="str" cm="1">
        <f t="array" ref="AD89">_xlfn.LET(
_xlpm.val,INDEX('2) Financial Arrangements'!$D$19:$P$113, _extract!$K89, 6),
IF($K89="","",
IF(_xlpm.val="","",
IF(($K89&gt;40)*($K89&lt;=55),_xlpm.val,""))))</f>
        <v/>
      </c>
      <c r="AE89" s="836" t="str" cm="1">
        <f t="array" ref="AE89">_xlfn.LET(
_xlpm.val,INDEX('2) Financial Arrangements'!$D$19:$P$113, _extract!$K89, 7),
IF($K89="","",
IF(_xlpm.val="","",
IF(($K89&gt;40)*($K89&lt;=55),_xlpm.val,""))))</f>
        <v/>
      </c>
      <c r="AF89" s="836" t="str" cm="1">
        <f t="array" ref="AF89">_xlfn.LET(
_xlpm.val,INDEX('2) Financial Arrangements'!$D$19:$P$113, _extract!$K89, 8),
IF($K89="","",
IF(_xlpm.val="","",
IF(($K89&gt;40)*($K89&lt;=55),_xlpm.val,""))))</f>
        <v/>
      </c>
      <c r="AG89" s="836" t="str" cm="1">
        <f t="array" ref="AG89">_xlfn.LET(
_xlpm.val,INDEX('2) Financial Arrangements'!$D$19:$P$113, _extract!$K89, 9),
IF($K89="","",
IF(_xlpm.val="","",
IF(($K89&gt;40)*($K89&lt;=55),_xlpm.val,""))))</f>
        <v/>
      </c>
      <c r="AH89" s="836" t="str" cm="1">
        <f t="array" ref="AH89">_xlfn.LET(
_xlpm.val,INDEX('2) Financial Arrangements'!$D$19:$P$113, _extract!$K89, 10),
IF($K89="","",
IF(_xlpm.val="","",
IF(($K89&gt;40)*($K89&lt;=55),_xlpm.val,""))))</f>
        <v/>
      </c>
      <c r="AI89" s="836" t="str" cm="1">
        <f t="array" ref="AI89">_xlfn.LET(
_xlpm.val,INDEX('2) Financial Arrangements'!$D$19:$P$113, _extract!$K89, 11),
IF($K89="","",
IF(_xlpm.val="","",
IF(($K89&gt;40)*($K89&lt;=55),_xlpm.val,""))))</f>
        <v/>
      </c>
      <c r="AJ89" s="836" t="str" cm="1">
        <f t="array" ref="AJ89">_xlfn.LET(
_xlpm.val,INDEX('2) Financial Arrangements'!$D$19:$P$113, _extract!$K89, 12),
IF($K89="","",
IF(_xlpm.val="","",
IF(($K89&gt;40)*($K89&lt;=55),_xlpm.val,""))))</f>
        <v/>
      </c>
      <c r="AK89" s="844" t="str" cm="1">
        <f t="array" ref="AK89">_xlfn.LET(
_xlpm.val,INDEX('2) Financial Arrangements'!$D$19:$P$113, _extract!$K89, 4),
IF($K89="","",
IF(_xlpm.val="","",
IF(($K89&gt;60)*($K89&lt;=75),_xlpm.val,""))))</f>
        <v/>
      </c>
      <c r="AL89" s="826" t="str" cm="1">
        <f t="array" ref="AL89">_xlfn.LET(
_xlpm.val,INDEX('2) Financial Arrangements'!$D$19:$P$113, _extract!$K89, 5),
IF($K89="","",
IF(_xlpm.val="","",
IF(($K89&gt;60)*($K89&lt;=75),_xlpm.val,""))))</f>
        <v/>
      </c>
      <c r="AM89" s="826" t="str" cm="1">
        <f t="array" ref="AM89">_xlfn.LET(
_xlpm.val,INDEX('2) Financial Arrangements'!$D$19:$P$113, _extract!$K89, 6),
_xlpm.val_01, IF(_xlpm.val="Yes", 1,0),
IF($K89="","",
IF(_xlpm.val="","",
IF(($K89&gt;60)*($K89&lt;=75),_xlpm.val_01,""))))</f>
        <v/>
      </c>
      <c r="AN89" s="826" t="str" cm="1">
        <f t="array" ref="AN89">_xlfn.LET(
_xlpm.val,INDEX('2) Financial Arrangements'!$D$19:$P$113, _extract!$K89, 7),
_xlpm.val_01, IF(_xlpm.val="Yes", 1,0),
IF($K89="","",
IF(_xlpm.val="","",
IF(($K89&gt;60)*($K89&lt;=75),_xlpm.val_01,""))))</f>
        <v/>
      </c>
      <c r="AO89" s="826" t="str" cm="1">
        <f t="array" ref="AO89">_xlfn.LET(
_xlpm.val,INDEX('2) Financial Arrangements'!$D$19:$P$113, _extract!$K89, 8),
IF($K89="","",
IF(_xlpm.val="","",
IF(($K89&gt;60)*($K89&lt;=75),_xlpm.val,""))))</f>
        <v/>
      </c>
      <c r="AP89" s="826" t="str" cm="1">
        <f t="array" ref="AP89">_xlfn.LET(
_xlpm.val,INDEX('2) Financial Arrangements'!$D$19:$P$113, _extract!$K89, 9),
_xlpm.val_01, IF(_xlpm.val="Yes", 1,0),
IF($K89="","",
IF(_xlpm.val="","",
IF(($K89&gt;60)*($K89&lt;=75),_xlpm.val_01,""))))</f>
        <v/>
      </c>
      <c r="AQ89" s="826" t="str" cm="1">
        <f t="array" ref="AQ89">_xlfn.LET(
_xlpm.val,INDEX('2) Financial Arrangements'!$D$19:$P$113, _extract!$K89, 10),
_xlpm.val_01, IF(_xlpm.val="Yes", 1,0),
IF($K89="","",
IF(_xlpm.val="","",
IF(($K89&gt;60)*($K89&lt;=75),_xlpm.val_01,""))))</f>
        <v/>
      </c>
      <c r="AR89" s="826" t="str" cm="1">
        <f t="array" ref="AR89">_xlfn.LET(
_xlpm.val,INDEX('2) Financial Arrangements'!$D$19:$P$113, _extract!$K89, 11),
_xlpm.val_01, IF(_xlpm.val="Yes", 1,0),
IF($K89="","",
IF(_xlpm.val="","",
IF(($K89&gt;60)*($K89&lt;=75),_xlpm.val_01,""))))</f>
        <v/>
      </c>
      <c r="AS89" s="826" t="str" cm="1">
        <f t="array" ref="AS89">_xlfn.LET(
_xlpm.val,INDEX('2) Financial Arrangements'!$D$19:$P$113, _extract!$K89, 12),
_xlpm.val_01, IF(_xlpm.val="Yes", 1,0),
IF($K89="","",
IF(_xlpm.val="","",
IF(($K89&gt;60)*($K89&lt;=75),_xlpm.val_01,""))))</f>
        <v/>
      </c>
      <c r="AT89" s="842" t="str" cm="1">
        <f t="array" ref="AT89">_xlfn.LET(
_xlpm.val,INDEX('2) Financial Arrangements'!$D$19:$P$113, _extract!$K89, 4),
IF($K89="","",
IF(_xlpm.val="","",
IF(($K89&gt;70)*($K89&lt;=85),_xlpm.val,""))))</f>
        <v/>
      </c>
      <c r="AU89" s="842" t="str" cm="1">
        <f t="array" ref="AU89">_xlfn.LET(
_xlpm.val,INDEX('2) Financial Arrangements'!$D$19:$P$113, _extract!$K89, 5),
IF($K89="","",
IF(_xlpm.val="","",
IF(($K89&gt;70)*($K89&lt;=85),_xlpm.val,""))))</f>
        <v/>
      </c>
      <c r="AV89" s="836" t="str" cm="1">
        <f t="array" ref="AV89">_xlfn.LET(
_xlpm.val,INDEX('2) Financial Arrangements'!$D$19:$P$113, _extract!$K89, 6),
IF($K89="","",
IF(_xlpm.val="","",
IF(($K89&gt;70)*($K89&lt;=85),_xlpm.val,""))))</f>
        <v/>
      </c>
    </row>
    <row r="90" spans="2:48" s="830" customFormat="1" x14ac:dyDescent="0.35">
      <c r="B90" s="826" t="str">
        <f t="shared" si="2"/>
        <v/>
      </c>
      <c r="C90" s="834"/>
      <c r="D90" s="826" t="str">
        <f>IF('0a) Instructions &amp; HHS Info'!$F$4="","", IF($E90="","",'0a) Instructions &amp; HHS Info'!$F$4))</f>
        <v/>
      </c>
      <c r="E90" s="827"/>
      <c r="F90" s="826" t="str">
        <f>_xlfn.LET(
_xlpm.orgRow,MATCH(E90,_ref_data!$F$19:$F$167,0),
_xlpm.orgID,INDEX(_ref_data!$E$19:$E$167,_xlpm.orgRow),
IF(E90="","",_xlpm.orgID))</f>
        <v/>
      </c>
      <c r="G90" s="826" t="str">
        <f>_xlfn.LET(
_xlpm.orgRow,MATCH(E90,_ref_data!$F$19:$F$167,0),
_xlpm.EIN,SUBSTITUTE(INDEX(_ref_data!$G$19:$G$167,_xlpm.orgRow), "-", ""),
IF(E90="","",_xlpm.EIN))</f>
        <v/>
      </c>
      <c r="H90" s="826" t="str" cm="1">
        <f t="array" ref="H90">_xlfn.LET(
_xlpm.row, MATCH(C90 &amp; E90, '2) Financial Arrangements'!$B$19:$B$113 &amp; '2) Financial Arrangements'!$D$19:$D$113, 0),
_xlpm.datum, INDEX('2) Financial Arrangements'!$D$19:$P$113, _xlpm.row, 2),
IF(_xlpm.datum="", "", _xlpm.datum))</f>
        <v/>
      </c>
      <c r="I90" s="826" t="str">
        <f>_xlfn.LET(
_xlpm.row, MATCH(H90, _ref_data!$O$19:$O$68, 0),
_xlpm.ein, INDEX(_ref_data!$P$19:$P$68, _xlpm.row),
IF(H90="", "",
IF(_xlpm.ein="", "", _xlpm.ein)))</f>
        <v/>
      </c>
      <c r="J90" s="826" t="str" cm="1">
        <f t="array" ref="J90">_xlfn.LET(
_xlpm.row, MATCH($C$80 &amp; $E$80, '2) Financial Arrangements'!$B$19:$B$113 &amp; '2) Financial Arrangements'!$D$19:$D$113, 0),
_xlpm.datum, INDEX('2) Financial Arrangements'!$D$19:$P$113, _xlpm.row, 3),
IF(E90="", "",
IF(_xlpm.datum="", "", _xlpm.datum)))</f>
        <v/>
      </c>
      <c r="K90" s="835" t="str" cm="1">
        <f t="array" ref="K90">IF($E90="", "",
_xlfn.LET(
_xlpm.row, MATCH($C90 &amp; $E90 &amp; $H90,
    '2) Financial Arrangements'!$B$19:$B$113 &amp;
    '2) Financial Arrangements'!$D$19:$D$113 &amp;
    '2) Financial Arrangements'!$E$19:$E$113, 0),
_xlpm.row)
)</f>
        <v/>
      </c>
      <c r="L90" s="838" t="str" cm="1">
        <f t="array" ref="L90">_xlfn.LET(
_xlpm.val,INDEX('2) Financial Arrangements'!$D$19:$P$113, _extract!$K90, 4),
IF($K90="","",
IF(_xlpm.val="","",
IF(($K90&gt;0)*($K90&lt;=15),_xlpm.val,""))))</f>
        <v/>
      </c>
      <c r="M90" s="845" t="str" cm="1">
        <f t="array" ref="M90">_xlfn.LET(
_xlpm.val,INDEX('2) Financial Arrangements'!$D$19:$P$113, _extract!$K90, 5),
IF($K90="","",
IF(_xlpm.val="","",
IF(($K90&gt;0)*($K90&lt;=15),_xlpm.val,""))))</f>
        <v/>
      </c>
      <c r="N90" s="845" t="str" cm="1">
        <f t="array" ref="N90">_xlfn.LET(
_xlpm.val,INDEX('2) Financial Arrangements'!$D$19:$P$113, _extract!$K90, 6),
IF($K90="","",
IF(_xlpm.val="","",
IF(($K90&gt;0)*($K90&lt;=15),_xlpm.val,""))))</f>
        <v/>
      </c>
      <c r="O90" s="846" t="str" cm="1">
        <f t="array" ref="O90">_xlfn.LET(
_xlpm.val,INDEX('2) Financial Arrangements'!$D$19:$P$113, _extract!$K90, 7),
IF($K90="","",
IF(_xlpm.val="","",
IF(($K90&gt;0)*($K90&lt;=15),_xlpm.val,""))))</f>
        <v/>
      </c>
      <c r="P90" s="846" t="str" cm="1">
        <f t="array" ref="P90">_xlfn.LET(
_xlpm.val,INDEX('2) Financial Arrangements'!$D$19:$P$113, _extract!$K90, 8),
IF($K90="","",
IF(_xlpm.val="","",
IF(($K90&gt;0)*($K90&lt;=15),_xlpm.val,""))))</f>
        <v/>
      </c>
      <c r="Q90" s="909" t="str" cm="1">
        <f t="array" ref="Q90">_xlfn.LET(
_xlpm.val,INDEX('2) Financial Arrangements'!$D$19:$P$113, _extract!$K90, 9),
IF($K90="","",
IF(_xlpm.val="","",
IF(($K90&gt;0)*($K90&lt;=15),_xlpm.val,""))))</f>
        <v/>
      </c>
      <c r="R90" s="846" t="str" cm="1">
        <f t="array" ref="R90">_xlfn.LET(
_xlpm.val,INDEX('2) Financial Arrangements'!$D$19:$P$113, _extract!$K90, 10),
IF($K90="","",
IF(_xlpm.val="","",
IF(($K90&gt;0)*($K90&lt;=15),_xlpm.val,""))))</f>
        <v/>
      </c>
      <c r="S90" s="838" t="str" cm="1">
        <f t="array" ref="S90">_xlfn.LET(
_xlpm.val,INDEX('2) Financial Arrangements'!$D$19:$P$113, _extract!$K90, 11),
IF($K90="","",
IF(_xlpm.val="","",
IF(($K90&gt;0)*($K90&lt;=15),_xlpm.val,""))))</f>
        <v/>
      </c>
      <c r="T90" s="838" t="str" cm="1">
        <f t="array" ref="T90">_xlfn.LET(
_xlpm.val,INDEX('2) Financial Arrangements'!$D$19:$P$113, _extract!$K90, 12),
_xlpm.val_01, IF(_xlpm.val="Yes", 1,0),
IF($K90="","",
IF(_xlpm.val="","",
IF(($K90&gt;0)*($K90&lt;=15),_xlpm.val_01,""))))</f>
        <v/>
      </c>
      <c r="U90" s="838" t="str" cm="1">
        <f t="array" ref="U90">_xlfn.LET(
_xlpm.val,INDEX('2) Financial Arrangements'!$D$19:$Q$113, _extract!$K90, 13),
_xlpm.val_01, IF(_xlpm.val="Yes", 1,0),
IF($K90="","",
IF(_xlpm.val="","",
IF(($K90&gt;0)*($K90&lt;=15),_xlpm.val_01,""))))</f>
        <v/>
      </c>
      <c r="V90" s="838" t="str" cm="1">
        <f t="array" ref="V90">_xlfn.LET(
_xlpm.val,INDEX('2) Financial Arrangements'!$D$19:$Q$113, _extract!$K90, 14),
_xlpm.val_01, IF(_xlpm.val="Yes", 1,0),
IF($K90="","",
IF(_xlpm.val="","",
IF(($K90&gt;0)*($K90&lt;=15),_xlpm.val_01,""))))</f>
        <v/>
      </c>
      <c r="W90" s="826" t="str" cm="1">
        <f t="array" ref="W90">_xlfn.LET(
_xlpm.val,INDEX('2) Financial Arrangements'!$D$19:$P$113,_extract!$K90,4),
IF($K90="","",
IF(_xlpm.val="","",
IF(($K90&gt;20)*($K90&lt;=35),_xlpm.val,""))))</f>
        <v/>
      </c>
      <c r="X90" s="844" t="str" cm="1">
        <f t="array" ref="X90">_xlfn.LET(
_xlpm.val,INDEX('2) Financial Arrangements'!$D$19:$P$113,_extract!$K90,5),
IF($K90="","",
IF(_xlpm.val="","",
IF(($K90&gt;20)*($K90&lt;=35),_xlpm.val,""))))</f>
        <v/>
      </c>
      <c r="Y90" s="826" t="str" cm="1">
        <f t="array" ref="Y90">_xlfn.LET(
_xlpm.val,INDEX('2) Financial Arrangements'!$D$19:$P$113,_extract!$K90,6),
IF($K90="","",
IF(_xlpm.val="","",
IF(($K90&gt;20)*($K90&lt;=35),_xlpm.val,""))))</f>
        <v/>
      </c>
      <c r="Z90" s="826" t="str" cm="1">
        <f t="array" ref="Z90">_xlfn.LET(
_xlpm.val,INDEX('2) Financial Arrangements'!$D$19:$P$113,_extract!$K90,7),
IF($K90="","",
IF(_xlpm.val="","",
IF(($K90&gt;20)*($K90&lt;=35),_xlpm.val,""))))</f>
        <v/>
      </c>
      <c r="AA90" s="826" t="str" cm="1">
        <f t="array" ref="AA90">_xlfn.LET(
_xlpm.val,INDEX('2) Financial Arrangements'!$D$19:$P$113,_extract!$K90,8),
IF($K90="","",
IF(_xlpm.val="","",
IF(($K90&gt;20)*($K90&lt;=35),_xlpm.val,""))))</f>
        <v/>
      </c>
      <c r="AB90" s="843" t="str" cm="1">
        <f t="array" ref="AB90">_xlfn.LET(
_xlpm.val,INDEX('2) Financial Arrangements'!$D$19:$P$113, _extract!$K90, 4),
IF($K90="","",
IF(_xlpm.val="","",
IF(($K90&gt;40)*($K90&lt;=55),_xlpm.val,""))))</f>
        <v/>
      </c>
      <c r="AC90" s="836" t="str" cm="1">
        <f t="array" ref="AC90">_xlfn.LET(
_xlpm.val,INDEX('2) Financial Arrangements'!$D$19:$P$113, _extract!$K90, 5),
IF($K90="","",
IF(_xlpm.val="","",
IF(($K90&gt;40)*($K90&lt;=55),_xlpm.val,""))))</f>
        <v/>
      </c>
      <c r="AD90" s="836" t="str" cm="1">
        <f t="array" ref="AD90">_xlfn.LET(
_xlpm.val,INDEX('2) Financial Arrangements'!$D$19:$P$113, _extract!$K90, 6),
IF($K90="","",
IF(_xlpm.val="","",
IF(($K90&gt;40)*($K90&lt;=55),_xlpm.val,""))))</f>
        <v/>
      </c>
      <c r="AE90" s="836" t="str" cm="1">
        <f t="array" ref="AE90">_xlfn.LET(
_xlpm.val,INDEX('2) Financial Arrangements'!$D$19:$P$113, _extract!$K90, 7),
IF($K90="","",
IF(_xlpm.val="","",
IF(($K90&gt;40)*($K90&lt;=55),_xlpm.val,""))))</f>
        <v/>
      </c>
      <c r="AF90" s="836" t="str" cm="1">
        <f t="array" ref="AF90">_xlfn.LET(
_xlpm.val,INDEX('2) Financial Arrangements'!$D$19:$P$113, _extract!$K90, 8),
IF($K90="","",
IF(_xlpm.val="","",
IF(($K90&gt;40)*($K90&lt;=55),_xlpm.val,""))))</f>
        <v/>
      </c>
      <c r="AG90" s="836" t="str" cm="1">
        <f t="array" ref="AG90">_xlfn.LET(
_xlpm.val,INDEX('2) Financial Arrangements'!$D$19:$P$113, _extract!$K90, 9),
IF($K90="","",
IF(_xlpm.val="","",
IF(($K90&gt;40)*($K90&lt;=55),_xlpm.val,""))))</f>
        <v/>
      </c>
      <c r="AH90" s="836" t="str" cm="1">
        <f t="array" ref="AH90">_xlfn.LET(
_xlpm.val,INDEX('2) Financial Arrangements'!$D$19:$P$113, _extract!$K90, 10),
IF($K90="","",
IF(_xlpm.val="","",
IF(($K90&gt;40)*($K90&lt;=55),_xlpm.val,""))))</f>
        <v/>
      </c>
      <c r="AI90" s="836" t="str" cm="1">
        <f t="array" ref="AI90">_xlfn.LET(
_xlpm.val,INDEX('2) Financial Arrangements'!$D$19:$P$113, _extract!$K90, 11),
IF($K90="","",
IF(_xlpm.val="","",
IF(($K90&gt;40)*($K90&lt;=55),_xlpm.val,""))))</f>
        <v/>
      </c>
      <c r="AJ90" s="836" t="str" cm="1">
        <f t="array" ref="AJ90">_xlfn.LET(
_xlpm.val,INDEX('2) Financial Arrangements'!$D$19:$P$113, _extract!$K90, 12),
IF($K90="","",
IF(_xlpm.val="","",
IF(($K90&gt;40)*($K90&lt;=55),_xlpm.val,""))))</f>
        <v/>
      </c>
      <c r="AK90" s="844" t="str" cm="1">
        <f t="array" ref="AK90">_xlfn.LET(
_xlpm.val,INDEX('2) Financial Arrangements'!$D$19:$P$113, _extract!$K90, 4),
IF($K90="","",
IF(_xlpm.val="","",
IF(($K90&gt;60)*($K90&lt;=75),_xlpm.val,""))))</f>
        <v/>
      </c>
      <c r="AL90" s="826" t="str" cm="1">
        <f t="array" ref="AL90">_xlfn.LET(
_xlpm.val,INDEX('2) Financial Arrangements'!$D$19:$P$113, _extract!$K90, 5),
IF($K90="","",
IF(_xlpm.val="","",
IF(($K90&gt;60)*($K90&lt;=75),_xlpm.val,""))))</f>
        <v/>
      </c>
      <c r="AM90" s="826" t="str" cm="1">
        <f t="array" ref="AM90">_xlfn.LET(
_xlpm.val,INDEX('2) Financial Arrangements'!$D$19:$P$113, _extract!$K90, 6),
_xlpm.val_01, IF(_xlpm.val="Yes", 1,0),
IF($K90="","",
IF(_xlpm.val="","",
IF(($K90&gt;60)*($K90&lt;=75),_xlpm.val_01,""))))</f>
        <v/>
      </c>
      <c r="AN90" s="826" t="str" cm="1">
        <f t="array" ref="AN90">_xlfn.LET(
_xlpm.val,INDEX('2) Financial Arrangements'!$D$19:$P$113, _extract!$K90, 7),
_xlpm.val_01, IF(_xlpm.val="Yes", 1,0),
IF($K90="","",
IF(_xlpm.val="","",
IF(($K90&gt;60)*($K90&lt;=75),_xlpm.val_01,""))))</f>
        <v/>
      </c>
      <c r="AO90" s="826" t="str" cm="1">
        <f t="array" ref="AO90">_xlfn.LET(
_xlpm.val,INDEX('2) Financial Arrangements'!$D$19:$P$113, _extract!$K90, 8),
IF($K90="","",
IF(_xlpm.val="","",
IF(($K90&gt;60)*($K90&lt;=75),_xlpm.val,""))))</f>
        <v/>
      </c>
      <c r="AP90" s="826" t="str" cm="1">
        <f t="array" ref="AP90">_xlfn.LET(
_xlpm.val,INDEX('2) Financial Arrangements'!$D$19:$P$113, _extract!$K90, 9),
_xlpm.val_01, IF(_xlpm.val="Yes", 1,0),
IF($K90="","",
IF(_xlpm.val="","",
IF(($K90&gt;60)*($K90&lt;=75),_xlpm.val_01,""))))</f>
        <v/>
      </c>
      <c r="AQ90" s="826" t="str" cm="1">
        <f t="array" ref="AQ90">_xlfn.LET(
_xlpm.val,INDEX('2) Financial Arrangements'!$D$19:$P$113, _extract!$K90, 10),
_xlpm.val_01, IF(_xlpm.val="Yes", 1,0),
IF($K90="","",
IF(_xlpm.val="","",
IF(($K90&gt;60)*($K90&lt;=75),_xlpm.val_01,""))))</f>
        <v/>
      </c>
      <c r="AR90" s="826" t="str" cm="1">
        <f t="array" ref="AR90">_xlfn.LET(
_xlpm.val,INDEX('2) Financial Arrangements'!$D$19:$P$113, _extract!$K90, 11),
_xlpm.val_01, IF(_xlpm.val="Yes", 1,0),
IF($K90="","",
IF(_xlpm.val="","",
IF(($K90&gt;60)*($K90&lt;=75),_xlpm.val_01,""))))</f>
        <v/>
      </c>
      <c r="AS90" s="826" t="str" cm="1">
        <f t="array" ref="AS90">_xlfn.LET(
_xlpm.val,INDEX('2) Financial Arrangements'!$D$19:$P$113, _extract!$K90, 12),
_xlpm.val_01, IF(_xlpm.val="Yes", 1,0),
IF($K90="","",
IF(_xlpm.val="","",
IF(($K90&gt;60)*($K90&lt;=75),_xlpm.val_01,""))))</f>
        <v/>
      </c>
      <c r="AT90" s="842" t="str" cm="1">
        <f t="array" ref="AT90">_xlfn.LET(
_xlpm.val,INDEX('2) Financial Arrangements'!$D$19:$P$113, _extract!$K90, 4),
IF($K90="","",
IF(_xlpm.val="","",
IF(($K90&gt;70)*($K90&lt;=85),_xlpm.val,""))))</f>
        <v/>
      </c>
      <c r="AU90" s="842" t="str" cm="1">
        <f t="array" ref="AU90">_xlfn.LET(
_xlpm.val,INDEX('2) Financial Arrangements'!$D$19:$P$113, _extract!$K90, 5),
IF($K90="","",
IF(_xlpm.val="","",
IF(($K90&gt;70)*($K90&lt;=85),_xlpm.val,""))))</f>
        <v/>
      </c>
      <c r="AV90" s="836" t="str" cm="1">
        <f t="array" ref="AV90">_xlfn.LET(
_xlpm.val,INDEX('2) Financial Arrangements'!$D$19:$P$113, _extract!$K90, 6),
IF($K90="","",
IF(_xlpm.val="","",
IF(($K90&gt;70)*($K90&lt;=85),_xlpm.val,""))))</f>
        <v/>
      </c>
    </row>
    <row r="91" spans="2:48" s="830" customFormat="1" x14ac:dyDescent="0.35">
      <c r="B91" s="826" t="str">
        <f t="shared" si="2"/>
        <v/>
      </c>
      <c r="C91" s="834"/>
      <c r="D91" s="826" t="str">
        <f>IF('0a) Instructions &amp; HHS Info'!$F$4="","", IF($E91="","",'0a) Instructions &amp; HHS Info'!$F$4))</f>
        <v/>
      </c>
      <c r="E91" s="827"/>
      <c r="F91" s="826" t="str">
        <f>_xlfn.LET(
_xlpm.orgRow,MATCH(E91,_ref_data!$F$19:$F$167,0),
_xlpm.orgID,INDEX(_ref_data!$E$19:$E$167,_xlpm.orgRow),
IF(E91="","",_xlpm.orgID))</f>
        <v/>
      </c>
      <c r="G91" s="826" t="str">
        <f>_xlfn.LET(
_xlpm.orgRow,MATCH(E91,_ref_data!$F$19:$F$167,0),
_xlpm.EIN,SUBSTITUTE(INDEX(_ref_data!$G$19:$G$167,_xlpm.orgRow), "-", ""),
IF(E91="","",_xlpm.EIN))</f>
        <v/>
      </c>
      <c r="H91" s="826" t="str" cm="1">
        <f t="array" ref="H91">_xlfn.LET(
_xlpm.row, MATCH(C91 &amp; E91, '2) Financial Arrangements'!$B$19:$B$113 &amp; '2) Financial Arrangements'!$D$19:$D$113, 0),
_xlpm.datum, INDEX('2) Financial Arrangements'!$D$19:$P$113, _xlpm.row, 2),
IF(_xlpm.datum="", "", _xlpm.datum))</f>
        <v/>
      </c>
      <c r="I91" s="826" t="str">
        <f>_xlfn.LET(
_xlpm.row, MATCH(H91, _ref_data!$O$19:$O$68, 0),
_xlpm.ein, INDEX(_ref_data!$P$19:$P$68, _xlpm.row),
IF(H91="", "",
IF(_xlpm.ein="", "", _xlpm.ein)))</f>
        <v/>
      </c>
      <c r="J91" s="826" t="str" cm="1">
        <f t="array" ref="J91">_xlfn.LET(
_xlpm.row, MATCH($C$80 &amp; $E$80, '2) Financial Arrangements'!$B$19:$B$113 &amp; '2) Financial Arrangements'!$D$19:$D$113, 0),
_xlpm.datum, INDEX('2) Financial Arrangements'!$D$19:$P$113, _xlpm.row, 3),
IF(E91="", "",
IF(_xlpm.datum="", "", _xlpm.datum)))</f>
        <v/>
      </c>
      <c r="K91" s="835" t="str" cm="1">
        <f t="array" ref="K91">IF($E91="", "",
_xlfn.LET(
_xlpm.row, MATCH($C91 &amp; $E91 &amp; $H91,
    '2) Financial Arrangements'!$B$19:$B$113 &amp;
    '2) Financial Arrangements'!$D$19:$D$113 &amp;
    '2) Financial Arrangements'!$E$19:$E$113, 0),
_xlpm.row)
)</f>
        <v/>
      </c>
      <c r="L91" s="838" t="str" cm="1">
        <f t="array" ref="L91">_xlfn.LET(
_xlpm.val,INDEX('2) Financial Arrangements'!$D$19:$P$113, _extract!$K91, 4),
IF($K91="","",
IF(_xlpm.val="","",
IF(($K91&gt;0)*($K91&lt;=15),_xlpm.val,""))))</f>
        <v/>
      </c>
      <c r="M91" s="845" t="str" cm="1">
        <f t="array" ref="M91">_xlfn.LET(
_xlpm.val,INDEX('2) Financial Arrangements'!$D$19:$P$113, _extract!$K91, 5),
IF($K91="","",
IF(_xlpm.val="","",
IF(($K91&gt;0)*($K91&lt;=15),_xlpm.val,""))))</f>
        <v/>
      </c>
      <c r="N91" s="845" t="str" cm="1">
        <f t="array" ref="N91">_xlfn.LET(
_xlpm.val,INDEX('2) Financial Arrangements'!$D$19:$P$113, _extract!$K91, 6),
IF($K91="","",
IF(_xlpm.val="","",
IF(($K91&gt;0)*($K91&lt;=15),_xlpm.val,""))))</f>
        <v/>
      </c>
      <c r="O91" s="846" t="str" cm="1">
        <f t="array" ref="O91">_xlfn.LET(
_xlpm.val,INDEX('2) Financial Arrangements'!$D$19:$P$113, _extract!$K91, 7),
IF($K91="","",
IF(_xlpm.val="","",
IF(($K91&gt;0)*($K91&lt;=15),_xlpm.val,""))))</f>
        <v/>
      </c>
      <c r="P91" s="846" t="str" cm="1">
        <f t="array" ref="P91">_xlfn.LET(
_xlpm.val,INDEX('2) Financial Arrangements'!$D$19:$P$113, _extract!$K91, 8),
IF($K91="","",
IF(_xlpm.val="","",
IF(($K91&gt;0)*($K91&lt;=15),_xlpm.val,""))))</f>
        <v/>
      </c>
      <c r="Q91" s="909" t="str" cm="1">
        <f t="array" ref="Q91">_xlfn.LET(
_xlpm.val,INDEX('2) Financial Arrangements'!$D$19:$P$113, _extract!$K91, 9),
IF($K91="","",
IF(_xlpm.val="","",
IF(($K91&gt;0)*($K91&lt;=15),_xlpm.val,""))))</f>
        <v/>
      </c>
      <c r="R91" s="846" t="str" cm="1">
        <f t="array" ref="R91">_xlfn.LET(
_xlpm.val,INDEX('2) Financial Arrangements'!$D$19:$P$113, _extract!$K91, 10),
IF($K91="","",
IF(_xlpm.val="","",
IF(($K91&gt;0)*($K91&lt;=15),_xlpm.val,""))))</f>
        <v/>
      </c>
      <c r="S91" s="838" t="str" cm="1">
        <f t="array" ref="S91">_xlfn.LET(
_xlpm.val,INDEX('2) Financial Arrangements'!$D$19:$P$113, _extract!$K91, 11),
IF($K91="","",
IF(_xlpm.val="","",
IF(($K91&gt;0)*($K91&lt;=15),_xlpm.val,""))))</f>
        <v/>
      </c>
      <c r="T91" s="838" t="str" cm="1">
        <f t="array" ref="T91">_xlfn.LET(
_xlpm.val,INDEX('2) Financial Arrangements'!$D$19:$P$113, _extract!$K91, 12),
_xlpm.val_01, IF(_xlpm.val="Yes", 1,0),
IF($K91="","",
IF(_xlpm.val="","",
IF(($K91&gt;0)*($K91&lt;=15),_xlpm.val_01,""))))</f>
        <v/>
      </c>
      <c r="U91" s="838" t="str" cm="1">
        <f t="array" ref="U91">_xlfn.LET(
_xlpm.val,INDEX('2) Financial Arrangements'!$D$19:$Q$113, _extract!$K91, 13),
_xlpm.val_01, IF(_xlpm.val="Yes", 1,0),
IF($K91="","",
IF(_xlpm.val="","",
IF(($K91&gt;0)*($K91&lt;=15),_xlpm.val_01,""))))</f>
        <v/>
      </c>
      <c r="V91" s="838" t="str" cm="1">
        <f t="array" ref="V91">_xlfn.LET(
_xlpm.val,INDEX('2) Financial Arrangements'!$D$19:$Q$113, _extract!$K91, 14),
_xlpm.val_01, IF(_xlpm.val="Yes", 1,0),
IF($K91="","",
IF(_xlpm.val="","",
IF(($K91&gt;0)*($K91&lt;=15),_xlpm.val_01,""))))</f>
        <v/>
      </c>
      <c r="W91" s="826" t="str" cm="1">
        <f t="array" ref="W91">_xlfn.LET(
_xlpm.val,INDEX('2) Financial Arrangements'!$D$19:$P$113,_extract!$K91,4),
IF($K91="","",
IF(_xlpm.val="","",
IF(($K91&gt;20)*($K91&lt;=35),_xlpm.val,""))))</f>
        <v/>
      </c>
      <c r="X91" s="844" t="str" cm="1">
        <f t="array" ref="X91">_xlfn.LET(
_xlpm.val,INDEX('2) Financial Arrangements'!$D$19:$P$113,_extract!$K91,5),
IF($K91="","",
IF(_xlpm.val="","",
IF(($K91&gt;20)*($K91&lt;=35),_xlpm.val,""))))</f>
        <v/>
      </c>
      <c r="Y91" s="826" t="str" cm="1">
        <f t="array" ref="Y91">_xlfn.LET(
_xlpm.val,INDEX('2) Financial Arrangements'!$D$19:$P$113,_extract!$K91,6),
IF($K91="","",
IF(_xlpm.val="","",
IF(($K91&gt;20)*($K91&lt;=35),_xlpm.val,""))))</f>
        <v/>
      </c>
      <c r="Z91" s="826" t="str" cm="1">
        <f t="array" ref="Z91">_xlfn.LET(
_xlpm.val,INDEX('2) Financial Arrangements'!$D$19:$P$113,_extract!$K91,7),
IF($K91="","",
IF(_xlpm.val="","",
IF(($K91&gt;20)*($K91&lt;=35),_xlpm.val,""))))</f>
        <v/>
      </c>
      <c r="AA91" s="826" t="str" cm="1">
        <f t="array" ref="AA91">_xlfn.LET(
_xlpm.val,INDEX('2) Financial Arrangements'!$D$19:$P$113,_extract!$K91,8),
IF($K91="","",
IF(_xlpm.val="","",
IF(($K91&gt;20)*($K91&lt;=35),_xlpm.val,""))))</f>
        <v/>
      </c>
      <c r="AB91" s="843" t="str" cm="1">
        <f t="array" ref="AB91">_xlfn.LET(
_xlpm.val,INDEX('2) Financial Arrangements'!$D$19:$P$113, _extract!$K91, 4),
IF($K91="","",
IF(_xlpm.val="","",
IF(($K91&gt;40)*($K91&lt;=55),_xlpm.val,""))))</f>
        <v/>
      </c>
      <c r="AC91" s="836" t="str" cm="1">
        <f t="array" ref="AC91">_xlfn.LET(
_xlpm.val,INDEX('2) Financial Arrangements'!$D$19:$P$113, _extract!$K91, 5),
IF($K91="","",
IF(_xlpm.val="","",
IF(($K91&gt;40)*($K91&lt;=55),_xlpm.val,""))))</f>
        <v/>
      </c>
      <c r="AD91" s="836" t="str" cm="1">
        <f t="array" ref="AD91">_xlfn.LET(
_xlpm.val,INDEX('2) Financial Arrangements'!$D$19:$P$113, _extract!$K91, 6),
IF($K91="","",
IF(_xlpm.val="","",
IF(($K91&gt;40)*($K91&lt;=55),_xlpm.val,""))))</f>
        <v/>
      </c>
      <c r="AE91" s="836" t="str" cm="1">
        <f t="array" ref="AE91">_xlfn.LET(
_xlpm.val,INDEX('2) Financial Arrangements'!$D$19:$P$113, _extract!$K91, 7),
IF($K91="","",
IF(_xlpm.val="","",
IF(($K91&gt;40)*($K91&lt;=55),_xlpm.val,""))))</f>
        <v/>
      </c>
      <c r="AF91" s="836" t="str" cm="1">
        <f t="array" ref="AF91">_xlfn.LET(
_xlpm.val,INDEX('2) Financial Arrangements'!$D$19:$P$113, _extract!$K91, 8),
IF($K91="","",
IF(_xlpm.val="","",
IF(($K91&gt;40)*($K91&lt;=55),_xlpm.val,""))))</f>
        <v/>
      </c>
      <c r="AG91" s="836" t="str" cm="1">
        <f t="array" ref="AG91">_xlfn.LET(
_xlpm.val,INDEX('2) Financial Arrangements'!$D$19:$P$113, _extract!$K91, 9),
IF($K91="","",
IF(_xlpm.val="","",
IF(($K91&gt;40)*($K91&lt;=55),_xlpm.val,""))))</f>
        <v/>
      </c>
      <c r="AH91" s="836" t="str" cm="1">
        <f t="array" ref="AH91">_xlfn.LET(
_xlpm.val,INDEX('2) Financial Arrangements'!$D$19:$P$113, _extract!$K91, 10),
IF($K91="","",
IF(_xlpm.val="","",
IF(($K91&gt;40)*($K91&lt;=55),_xlpm.val,""))))</f>
        <v/>
      </c>
      <c r="AI91" s="836" t="str" cm="1">
        <f t="array" ref="AI91">_xlfn.LET(
_xlpm.val,INDEX('2) Financial Arrangements'!$D$19:$P$113, _extract!$K91, 11),
IF($K91="","",
IF(_xlpm.val="","",
IF(($K91&gt;40)*($K91&lt;=55),_xlpm.val,""))))</f>
        <v/>
      </c>
      <c r="AJ91" s="836" t="str" cm="1">
        <f t="array" ref="AJ91">_xlfn.LET(
_xlpm.val,INDEX('2) Financial Arrangements'!$D$19:$P$113, _extract!$K91, 12),
IF($K91="","",
IF(_xlpm.val="","",
IF(($K91&gt;40)*($K91&lt;=55),_xlpm.val,""))))</f>
        <v/>
      </c>
      <c r="AK91" s="844" t="str" cm="1">
        <f t="array" ref="AK91">_xlfn.LET(
_xlpm.val,INDEX('2) Financial Arrangements'!$D$19:$P$113, _extract!$K91, 4),
IF($K91="","",
IF(_xlpm.val="","",
IF(($K91&gt;60)*($K91&lt;=75),_xlpm.val,""))))</f>
        <v/>
      </c>
      <c r="AL91" s="826" t="str" cm="1">
        <f t="array" ref="AL91">_xlfn.LET(
_xlpm.val,INDEX('2) Financial Arrangements'!$D$19:$P$113, _extract!$K91, 5),
IF($K91="","",
IF(_xlpm.val="","",
IF(($K91&gt;60)*($K91&lt;=75),_xlpm.val,""))))</f>
        <v/>
      </c>
      <c r="AM91" s="826" t="str" cm="1">
        <f t="array" ref="AM91">_xlfn.LET(
_xlpm.val,INDEX('2) Financial Arrangements'!$D$19:$P$113, _extract!$K91, 6),
_xlpm.val_01, IF(_xlpm.val="Yes", 1,0),
IF($K91="","",
IF(_xlpm.val="","",
IF(($K91&gt;60)*($K91&lt;=75),_xlpm.val_01,""))))</f>
        <v/>
      </c>
      <c r="AN91" s="826" t="str" cm="1">
        <f t="array" ref="AN91">_xlfn.LET(
_xlpm.val,INDEX('2) Financial Arrangements'!$D$19:$P$113, _extract!$K91, 7),
_xlpm.val_01, IF(_xlpm.val="Yes", 1,0),
IF($K91="","",
IF(_xlpm.val="","",
IF(($K91&gt;60)*($K91&lt;=75),_xlpm.val_01,""))))</f>
        <v/>
      </c>
      <c r="AO91" s="826" t="str" cm="1">
        <f t="array" ref="AO91">_xlfn.LET(
_xlpm.val,INDEX('2) Financial Arrangements'!$D$19:$P$113, _extract!$K91, 8),
IF($K91="","",
IF(_xlpm.val="","",
IF(($K91&gt;60)*($K91&lt;=75),_xlpm.val,""))))</f>
        <v/>
      </c>
      <c r="AP91" s="826" t="str" cm="1">
        <f t="array" ref="AP91">_xlfn.LET(
_xlpm.val,INDEX('2) Financial Arrangements'!$D$19:$P$113, _extract!$K91, 9),
_xlpm.val_01, IF(_xlpm.val="Yes", 1,0),
IF($K91="","",
IF(_xlpm.val="","",
IF(($K91&gt;60)*($K91&lt;=75),_xlpm.val_01,""))))</f>
        <v/>
      </c>
      <c r="AQ91" s="826" t="str" cm="1">
        <f t="array" ref="AQ91">_xlfn.LET(
_xlpm.val,INDEX('2) Financial Arrangements'!$D$19:$P$113, _extract!$K91, 10),
_xlpm.val_01, IF(_xlpm.val="Yes", 1,0),
IF($K91="","",
IF(_xlpm.val="","",
IF(($K91&gt;60)*($K91&lt;=75),_xlpm.val_01,""))))</f>
        <v/>
      </c>
      <c r="AR91" s="826" t="str" cm="1">
        <f t="array" ref="AR91">_xlfn.LET(
_xlpm.val,INDEX('2) Financial Arrangements'!$D$19:$P$113, _extract!$K91, 11),
_xlpm.val_01, IF(_xlpm.val="Yes", 1,0),
IF($K91="","",
IF(_xlpm.val="","",
IF(($K91&gt;60)*($K91&lt;=75),_xlpm.val_01,""))))</f>
        <v/>
      </c>
      <c r="AS91" s="826" t="str" cm="1">
        <f t="array" ref="AS91">_xlfn.LET(
_xlpm.val,INDEX('2) Financial Arrangements'!$D$19:$P$113, _extract!$K91, 12),
_xlpm.val_01, IF(_xlpm.val="Yes", 1,0),
IF($K91="","",
IF(_xlpm.val="","",
IF(($K91&gt;60)*($K91&lt;=75),_xlpm.val_01,""))))</f>
        <v/>
      </c>
      <c r="AT91" s="842" t="str" cm="1">
        <f t="array" ref="AT91">_xlfn.LET(
_xlpm.val,INDEX('2) Financial Arrangements'!$D$19:$P$113, _extract!$K91, 4),
IF($K91="","",
IF(_xlpm.val="","",
IF(($K91&gt;70)*($K91&lt;=85),_xlpm.val,""))))</f>
        <v/>
      </c>
      <c r="AU91" s="842" t="str" cm="1">
        <f t="array" ref="AU91">_xlfn.LET(
_xlpm.val,INDEX('2) Financial Arrangements'!$D$19:$P$113, _extract!$K91, 5),
IF($K91="","",
IF(_xlpm.val="","",
IF(($K91&gt;70)*($K91&lt;=85),_xlpm.val,""))))</f>
        <v/>
      </c>
      <c r="AV91" s="836" t="str" cm="1">
        <f t="array" ref="AV91">_xlfn.LET(
_xlpm.val,INDEX('2) Financial Arrangements'!$D$19:$P$113, _extract!$K91, 6),
IF($K91="","",
IF(_xlpm.val="","",
IF(($K91&gt;70)*($K91&lt;=85),_xlpm.val,""))))</f>
        <v/>
      </c>
    </row>
    <row r="92" spans="2:48" s="830" customFormat="1" x14ac:dyDescent="0.35">
      <c r="B92" s="826" t="str">
        <f t="shared" si="2"/>
        <v/>
      </c>
      <c r="C92" s="834"/>
      <c r="D92" s="826" t="str">
        <f>IF('0a) Instructions &amp; HHS Info'!$F$4="","", IF($E92="","",'0a) Instructions &amp; HHS Info'!$F$4))</f>
        <v/>
      </c>
      <c r="E92" s="827"/>
      <c r="F92" s="826" t="str">
        <f>_xlfn.LET(
_xlpm.orgRow,MATCH(E92,_ref_data!$F$19:$F$167,0),
_xlpm.orgID,INDEX(_ref_data!$E$19:$E$167,_xlpm.orgRow),
IF(E92="","",_xlpm.orgID))</f>
        <v/>
      </c>
      <c r="G92" s="826" t="str">
        <f>_xlfn.LET(
_xlpm.orgRow,MATCH(E92,_ref_data!$F$19:$F$167,0),
_xlpm.EIN,SUBSTITUTE(INDEX(_ref_data!$G$19:$G$167,_xlpm.orgRow), "-", ""),
IF(E92="","",_xlpm.EIN))</f>
        <v/>
      </c>
      <c r="H92" s="826" t="str" cm="1">
        <f t="array" ref="H92">_xlfn.LET(
_xlpm.row, MATCH(C92 &amp; E92, '2) Financial Arrangements'!$B$19:$B$113 &amp; '2) Financial Arrangements'!$D$19:$D$113, 0),
_xlpm.datum, INDEX('2) Financial Arrangements'!$D$19:$P$113, _xlpm.row, 2),
IF(_xlpm.datum="", "", _xlpm.datum))</f>
        <v/>
      </c>
      <c r="I92" s="826" t="str">
        <f>_xlfn.LET(
_xlpm.row, MATCH(H92, _ref_data!$O$19:$O$68, 0),
_xlpm.ein, INDEX(_ref_data!$P$19:$P$68, _xlpm.row),
IF(H92="", "",
IF(_xlpm.ein="", "", _xlpm.ein)))</f>
        <v/>
      </c>
      <c r="J92" s="826" t="str" cm="1">
        <f t="array" ref="J92">_xlfn.LET(
_xlpm.row, MATCH($C$80 &amp; $E$80, '2) Financial Arrangements'!$B$19:$B$113 &amp; '2) Financial Arrangements'!$D$19:$D$113, 0),
_xlpm.datum, INDEX('2) Financial Arrangements'!$D$19:$P$113, _xlpm.row, 3),
IF(E92="", "",
IF(_xlpm.datum="", "", _xlpm.datum)))</f>
        <v/>
      </c>
      <c r="K92" s="835" t="str" cm="1">
        <f t="array" ref="K92">IF($E92="", "",
_xlfn.LET(
_xlpm.row, MATCH($C92 &amp; $E92 &amp; $H92,
    '2) Financial Arrangements'!$B$19:$B$113 &amp;
    '2) Financial Arrangements'!$D$19:$D$113 &amp;
    '2) Financial Arrangements'!$E$19:$E$113, 0),
_xlpm.row)
)</f>
        <v/>
      </c>
      <c r="L92" s="838" t="str" cm="1">
        <f t="array" ref="L92">_xlfn.LET(
_xlpm.val,INDEX('2) Financial Arrangements'!$D$19:$P$113, _extract!$K92, 4),
IF($K92="","",
IF(_xlpm.val="","",
IF(($K92&gt;0)*($K92&lt;=15),_xlpm.val,""))))</f>
        <v/>
      </c>
      <c r="M92" s="845" t="str" cm="1">
        <f t="array" ref="M92">_xlfn.LET(
_xlpm.val,INDEX('2) Financial Arrangements'!$D$19:$P$113, _extract!$K92, 5),
IF($K92="","",
IF(_xlpm.val="","",
IF(($K92&gt;0)*($K92&lt;=15),_xlpm.val,""))))</f>
        <v/>
      </c>
      <c r="N92" s="845" t="str" cm="1">
        <f t="array" ref="N92">_xlfn.LET(
_xlpm.val,INDEX('2) Financial Arrangements'!$D$19:$P$113, _extract!$K92, 6),
IF($K92="","",
IF(_xlpm.val="","",
IF(($K92&gt;0)*($K92&lt;=15),_xlpm.val,""))))</f>
        <v/>
      </c>
      <c r="O92" s="846" t="str" cm="1">
        <f t="array" ref="O92">_xlfn.LET(
_xlpm.val,INDEX('2) Financial Arrangements'!$D$19:$P$113, _extract!$K92, 7),
IF($K92="","",
IF(_xlpm.val="","",
IF(($K92&gt;0)*($K92&lt;=15),_xlpm.val,""))))</f>
        <v/>
      </c>
      <c r="P92" s="846" t="str" cm="1">
        <f t="array" ref="P92">_xlfn.LET(
_xlpm.val,INDEX('2) Financial Arrangements'!$D$19:$P$113, _extract!$K92, 8),
IF($K92="","",
IF(_xlpm.val="","",
IF(($K92&gt;0)*($K92&lt;=15),_xlpm.val,""))))</f>
        <v/>
      </c>
      <c r="Q92" s="909" t="str" cm="1">
        <f t="array" ref="Q92">_xlfn.LET(
_xlpm.val,INDEX('2) Financial Arrangements'!$D$19:$P$113, _extract!$K92, 9),
IF($K92="","",
IF(_xlpm.val="","",
IF(($K92&gt;0)*($K92&lt;=15),_xlpm.val,""))))</f>
        <v/>
      </c>
      <c r="R92" s="846" t="str" cm="1">
        <f t="array" ref="R92">_xlfn.LET(
_xlpm.val,INDEX('2) Financial Arrangements'!$D$19:$P$113, _extract!$K92, 10),
IF($K92="","",
IF(_xlpm.val="","",
IF(($K92&gt;0)*($K92&lt;=15),_xlpm.val,""))))</f>
        <v/>
      </c>
      <c r="S92" s="838" t="str" cm="1">
        <f t="array" ref="S92">_xlfn.LET(
_xlpm.val,INDEX('2) Financial Arrangements'!$D$19:$P$113, _extract!$K92, 11),
IF($K92="","",
IF(_xlpm.val="","",
IF(($K92&gt;0)*($K92&lt;=15),_xlpm.val,""))))</f>
        <v/>
      </c>
      <c r="T92" s="838" t="str" cm="1">
        <f t="array" ref="T92">_xlfn.LET(
_xlpm.val,INDEX('2) Financial Arrangements'!$D$19:$P$113, _extract!$K92, 12),
_xlpm.val_01, IF(_xlpm.val="Yes", 1,0),
IF($K92="","",
IF(_xlpm.val="","",
IF(($K92&gt;0)*($K92&lt;=15),_xlpm.val_01,""))))</f>
        <v/>
      </c>
      <c r="U92" s="838" t="str" cm="1">
        <f t="array" ref="U92">_xlfn.LET(
_xlpm.val,INDEX('2) Financial Arrangements'!$D$19:$Q$113, _extract!$K92, 13),
_xlpm.val_01, IF(_xlpm.val="Yes", 1,0),
IF($K92="","",
IF(_xlpm.val="","",
IF(($K92&gt;0)*($K92&lt;=15),_xlpm.val_01,""))))</f>
        <v/>
      </c>
      <c r="V92" s="838" t="str" cm="1">
        <f t="array" ref="V92">_xlfn.LET(
_xlpm.val,INDEX('2) Financial Arrangements'!$D$19:$Q$113, _extract!$K92, 14),
_xlpm.val_01, IF(_xlpm.val="Yes", 1,0),
IF($K92="","",
IF(_xlpm.val="","",
IF(($K92&gt;0)*($K92&lt;=15),_xlpm.val_01,""))))</f>
        <v/>
      </c>
      <c r="W92" s="826" t="str" cm="1">
        <f t="array" ref="W92">_xlfn.LET(
_xlpm.val,INDEX('2) Financial Arrangements'!$D$19:$P$113,_extract!$K92,4),
IF($K92="","",
IF(_xlpm.val="","",
IF(($K92&gt;20)*($K92&lt;=35),_xlpm.val,""))))</f>
        <v/>
      </c>
      <c r="X92" s="844" t="str" cm="1">
        <f t="array" ref="X92">_xlfn.LET(
_xlpm.val,INDEX('2) Financial Arrangements'!$D$19:$P$113,_extract!$K92,5),
IF($K92="","",
IF(_xlpm.val="","",
IF(($K92&gt;20)*($K92&lt;=35),_xlpm.val,""))))</f>
        <v/>
      </c>
      <c r="Y92" s="826" t="str" cm="1">
        <f t="array" ref="Y92">_xlfn.LET(
_xlpm.val,INDEX('2) Financial Arrangements'!$D$19:$P$113,_extract!$K92,6),
IF($K92="","",
IF(_xlpm.val="","",
IF(($K92&gt;20)*($K92&lt;=35),_xlpm.val,""))))</f>
        <v/>
      </c>
      <c r="Z92" s="826" t="str" cm="1">
        <f t="array" ref="Z92">_xlfn.LET(
_xlpm.val,INDEX('2) Financial Arrangements'!$D$19:$P$113,_extract!$K92,7),
IF($K92="","",
IF(_xlpm.val="","",
IF(($K92&gt;20)*($K92&lt;=35),_xlpm.val,""))))</f>
        <v/>
      </c>
      <c r="AA92" s="826" t="str" cm="1">
        <f t="array" ref="AA92">_xlfn.LET(
_xlpm.val,INDEX('2) Financial Arrangements'!$D$19:$P$113,_extract!$K92,8),
IF($K92="","",
IF(_xlpm.val="","",
IF(($K92&gt;20)*($K92&lt;=35),_xlpm.val,""))))</f>
        <v/>
      </c>
      <c r="AB92" s="843" t="str" cm="1">
        <f t="array" ref="AB92">_xlfn.LET(
_xlpm.val,INDEX('2) Financial Arrangements'!$D$19:$P$113, _extract!$K92, 4),
IF($K92="","",
IF(_xlpm.val="","",
IF(($K92&gt;40)*($K92&lt;=55),_xlpm.val,""))))</f>
        <v/>
      </c>
      <c r="AC92" s="836" t="str" cm="1">
        <f t="array" ref="AC92">_xlfn.LET(
_xlpm.val,INDEX('2) Financial Arrangements'!$D$19:$P$113, _extract!$K92, 5),
IF($K92="","",
IF(_xlpm.val="","",
IF(($K92&gt;40)*($K92&lt;=55),_xlpm.val,""))))</f>
        <v/>
      </c>
      <c r="AD92" s="836" t="str" cm="1">
        <f t="array" ref="AD92">_xlfn.LET(
_xlpm.val,INDEX('2) Financial Arrangements'!$D$19:$P$113, _extract!$K92, 6),
IF($K92="","",
IF(_xlpm.val="","",
IF(($K92&gt;40)*($K92&lt;=55),_xlpm.val,""))))</f>
        <v/>
      </c>
      <c r="AE92" s="836" t="str" cm="1">
        <f t="array" ref="AE92">_xlfn.LET(
_xlpm.val,INDEX('2) Financial Arrangements'!$D$19:$P$113, _extract!$K92, 7),
IF($K92="","",
IF(_xlpm.val="","",
IF(($K92&gt;40)*($K92&lt;=55),_xlpm.val,""))))</f>
        <v/>
      </c>
      <c r="AF92" s="836" t="str" cm="1">
        <f t="array" ref="AF92">_xlfn.LET(
_xlpm.val,INDEX('2) Financial Arrangements'!$D$19:$P$113, _extract!$K92, 8),
IF($K92="","",
IF(_xlpm.val="","",
IF(($K92&gt;40)*($K92&lt;=55),_xlpm.val,""))))</f>
        <v/>
      </c>
      <c r="AG92" s="836" t="str" cm="1">
        <f t="array" ref="AG92">_xlfn.LET(
_xlpm.val,INDEX('2) Financial Arrangements'!$D$19:$P$113, _extract!$K92, 9),
IF($K92="","",
IF(_xlpm.val="","",
IF(($K92&gt;40)*($K92&lt;=55),_xlpm.val,""))))</f>
        <v/>
      </c>
      <c r="AH92" s="836" t="str" cm="1">
        <f t="array" ref="AH92">_xlfn.LET(
_xlpm.val,INDEX('2) Financial Arrangements'!$D$19:$P$113, _extract!$K92, 10),
IF($K92="","",
IF(_xlpm.val="","",
IF(($K92&gt;40)*($K92&lt;=55),_xlpm.val,""))))</f>
        <v/>
      </c>
      <c r="AI92" s="836" t="str" cm="1">
        <f t="array" ref="AI92">_xlfn.LET(
_xlpm.val,INDEX('2) Financial Arrangements'!$D$19:$P$113, _extract!$K92, 11),
IF($K92="","",
IF(_xlpm.val="","",
IF(($K92&gt;40)*($K92&lt;=55),_xlpm.val,""))))</f>
        <v/>
      </c>
      <c r="AJ92" s="836" t="str" cm="1">
        <f t="array" ref="AJ92">_xlfn.LET(
_xlpm.val,INDEX('2) Financial Arrangements'!$D$19:$P$113, _extract!$K92, 12),
IF($K92="","",
IF(_xlpm.val="","",
IF(($K92&gt;40)*($K92&lt;=55),_xlpm.val,""))))</f>
        <v/>
      </c>
      <c r="AK92" s="844" t="str" cm="1">
        <f t="array" ref="AK92">_xlfn.LET(
_xlpm.val,INDEX('2) Financial Arrangements'!$D$19:$P$113, _extract!$K92, 4),
IF($K92="","",
IF(_xlpm.val="","",
IF(($K92&gt;60)*($K92&lt;=75),_xlpm.val,""))))</f>
        <v/>
      </c>
      <c r="AL92" s="826" t="str" cm="1">
        <f t="array" ref="AL92">_xlfn.LET(
_xlpm.val,INDEX('2) Financial Arrangements'!$D$19:$P$113, _extract!$K92, 5),
IF($K92="","",
IF(_xlpm.val="","",
IF(($K92&gt;60)*($K92&lt;=75),_xlpm.val,""))))</f>
        <v/>
      </c>
      <c r="AM92" s="826" t="str" cm="1">
        <f t="array" ref="AM92">_xlfn.LET(
_xlpm.val,INDEX('2) Financial Arrangements'!$D$19:$P$113, _extract!$K92, 6),
_xlpm.val_01, IF(_xlpm.val="Yes", 1,0),
IF($K92="","",
IF(_xlpm.val="","",
IF(($K92&gt;60)*($K92&lt;=75),_xlpm.val_01,""))))</f>
        <v/>
      </c>
      <c r="AN92" s="826" t="str" cm="1">
        <f t="array" ref="AN92">_xlfn.LET(
_xlpm.val,INDEX('2) Financial Arrangements'!$D$19:$P$113, _extract!$K92, 7),
_xlpm.val_01, IF(_xlpm.val="Yes", 1,0),
IF($K92="","",
IF(_xlpm.val="","",
IF(($K92&gt;60)*($K92&lt;=75),_xlpm.val_01,""))))</f>
        <v/>
      </c>
      <c r="AO92" s="826" t="str" cm="1">
        <f t="array" ref="AO92">_xlfn.LET(
_xlpm.val,INDEX('2) Financial Arrangements'!$D$19:$P$113, _extract!$K92, 8),
IF($K92="","",
IF(_xlpm.val="","",
IF(($K92&gt;60)*($K92&lt;=75),_xlpm.val,""))))</f>
        <v/>
      </c>
      <c r="AP92" s="826" t="str" cm="1">
        <f t="array" ref="AP92">_xlfn.LET(
_xlpm.val,INDEX('2) Financial Arrangements'!$D$19:$P$113, _extract!$K92, 9),
_xlpm.val_01, IF(_xlpm.val="Yes", 1,0),
IF($K92="","",
IF(_xlpm.val="","",
IF(($K92&gt;60)*($K92&lt;=75),_xlpm.val_01,""))))</f>
        <v/>
      </c>
      <c r="AQ92" s="826" t="str" cm="1">
        <f t="array" ref="AQ92">_xlfn.LET(
_xlpm.val,INDEX('2) Financial Arrangements'!$D$19:$P$113, _extract!$K92, 10),
_xlpm.val_01, IF(_xlpm.val="Yes", 1,0),
IF($K92="","",
IF(_xlpm.val="","",
IF(($K92&gt;60)*($K92&lt;=75),_xlpm.val_01,""))))</f>
        <v/>
      </c>
      <c r="AR92" s="826" t="str" cm="1">
        <f t="array" ref="AR92">_xlfn.LET(
_xlpm.val,INDEX('2) Financial Arrangements'!$D$19:$P$113, _extract!$K92, 11),
_xlpm.val_01, IF(_xlpm.val="Yes", 1,0),
IF($K92="","",
IF(_xlpm.val="","",
IF(($K92&gt;60)*($K92&lt;=75),_xlpm.val_01,""))))</f>
        <v/>
      </c>
      <c r="AS92" s="826" t="str" cm="1">
        <f t="array" ref="AS92">_xlfn.LET(
_xlpm.val,INDEX('2) Financial Arrangements'!$D$19:$P$113, _extract!$K92, 12),
_xlpm.val_01, IF(_xlpm.val="Yes", 1,0),
IF($K92="","",
IF(_xlpm.val="","",
IF(($K92&gt;60)*($K92&lt;=75),_xlpm.val_01,""))))</f>
        <v/>
      </c>
      <c r="AT92" s="842" t="str" cm="1">
        <f t="array" ref="AT92">_xlfn.LET(
_xlpm.val,INDEX('2) Financial Arrangements'!$D$19:$P$113, _extract!$K92, 4),
IF($K92="","",
IF(_xlpm.val="","",
IF(($K92&gt;70)*($K92&lt;=85),_xlpm.val,""))))</f>
        <v/>
      </c>
      <c r="AU92" s="842" t="str" cm="1">
        <f t="array" ref="AU92">_xlfn.LET(
_xlpm.val,INDEX('2) Financial Arrangements'!$D$19:$P$113, _extract!$K92, 5),
IF($K92="","",
IF(_xlpm.val="","",
IF(($K92&gt;70)*($K92&lt;=85),_xlpm.val,""))))</f>
        <v/>
      </c>
      <c r="AV92" s="836" t="str" cm="1">
        <f t="array" ref="AV92">_xlfn.LET(
_xlpm.val,INDEX('2) Financial Arrangements'!$D$19:$P$113, _extract!$K92, 6),
IF($K92="","",
IF(_xlpm.val="","",
IF(($K92&gt;70)*($K92&lt;=85),_xlpm.val,""))))</f>
        <v/>
      </c>
    </row>
    <row r="93" spans="2:48" s="830" customFormat="1" x14ac:dyDescent="0.35">
      <c r="B93" s="826" t="str">
        <f t="shared" si="2"/>
        <v/>
      </c>
      <c r="C93" s="834"/>
      <c r="D93" s="826" t="str">
        <f>IF('0a) Instructions &amp; HHS Info'!$F$4="","", IF($E93="","",'0a) Instructions &amp; HHS Info'!$F$4))</f>
        <v/>
      </c>
      <c r="E93" s="827"/>
      <c r="F93" s="826" t="str">
        <f>_xlfn.LET(
_xlpm.orgRow,MATCH(E93,_ref_data!$F$19:$F$167,0),
_xlpm.orgID,INDEX(_ref_data!$E$19:$E$167,_xlpm.orgRow),
IF(E93="","",_xlpm.orgID))</f>
        <v/>
      </c>
      <c r="G93" s="826" t="str">
        <f>_xlfn.LET(
_xlpm.orgRow,MATCH(E93,_ref_data!$F$19:$F$167,0),
_xlpm.EIN,SUBSTITUTE(INDEX(_ref_data!$G$19:$G$167,_xlpm.orgRow), "-", ""),
IF(E93="","",_xlpm.EIN))</f>
        <v/>
      </c>
      <c r="H93" s="826" t="str" cm="1">
        <f t="array" ref="H93">_xlfn.LET(
_xlpm.row, MATCH(C93 &amp; E93, '2) Financial Arrangements'!$B$19:$B$113 &amp; '2) Financial Arrangements'!$D$19:$D$113, 0),
_xlpm.datum, INDEX('2) Financial Arrangements'!$D$19:$P$113, _xlpm.row, 2),
IF(_xlpm.datum="", "", _xlpm.datum))</f>
        <v/>
      </c>
      <c r="I93" s="826" t="str">
        <f>_xlfn.LET(
_xlpm.row, MATCH(H93, _ref_data!$O$19:$O$68, 0),
_xlpm.ein, INDEX(_ref_data!$P$19:$P$68, _xlpm.row),
IF(H93="", "",
IF(_xlpm.ein="", "", _xlpm.ein)))</f>
        <v/>
      </c>
      <c r="J93" s="826" t="str" cm="1">
        <f t="array" ref="J93">_xlfn.LET(
_xlpm.row, MATCH($C$80 &amp; $E$80, '2) Financial Arrangements'!$B$19:$B$113 &amp; '2) Financial Arrangements'!$D$19:$D$113, 0),
_xlpm.datum, INDEX('2) Financial Arrangements'!$D$19:$P$113, _xlpm.row, 3),
IF(E93="", "",
IF(_xlpm.datum="", "", _xlpm.datum)))</f>
        <v/>
      </c>
      <c r="K93" s="835" t="str" cm="1">
        <f t="array" ref="K93">IF($E93="", "",
_xlfn.LET(
_xlpm.row, MATCH($C93 &amp; $E93 &amp; $H93,
    '2) Financial Arrangements'!$B$19:$B$113 &amp;
    '2) Financial Arrangements'!$D$19:$D$113 &amp;
    '2) Financial Arrangements'!$E$19:$E$113, 0),
_xlpm.row)
)</f>
        <v/>
      </c>
      <c r="L93" s="838" t="str" cm="1">
        <f t="array" ref="L93">_xlfn.LET(
_xlpm.val,INDEX('2) Financial Arrangements'!$D$19:$P$113, _extract!$K93, 4),
IF($K93="","",
IF(_xlpm.val="","",
IF(($K93&gt;0)*($K93&lt;=15),_xlpm.val,""))))</f>
        <v/>
      </c>
      <c r="M93" s="845" t="str" cm="1">
        <f t="array" ref="M93">_xlfn.LET(
_xlpm.val,INDEX('2) Financial Arrangements'!$D$19:$P$113, _extract!$K93, 5),
IF($K93="","",
IF(_xlpm.val="","",
IF(($K93&gt;0)*($K93&lt;=15),_xlpm.val,""))))</f>
        <v/>
      </c>
      <c r="N93" s="845" t="str" cm="1">
        <f t="array" ref="N93">_xlfn.LET(
_xlpm.val,INDEX('2) Financial Arrangements'!$D$19:$P$113, _extract!$K93, 6),
IF($K93="","",
IF(_xlpm.val="","",
IF(($K93&gt;0)*($K93&lt;=15),_xlpm.val,""))))</f>
        <v/>
      </c>
      <c r="O93" s="846" t="str" cm="1">
        <f t="array" ref="O93">_xlfn.LET(
_xlpm.val,INDEX('2) Financial Arrangements'!$D$19:$P$113, _extract!$K93, 7),
IF($K93="","",
IF(_xlpm.val="","",
IF(($K93&gt;0)*($K93&lt;=15),_xlpm.val,""))))</f>
        <v/>
      </c>
      <c r="P93" s="846" t="str" cm="1">
        <f t="array" ref="P93">_xlfn.LET(
_xlpm.val,INDEX('2) Financial Arrangements'!$D$19:$P$113, _extract!$K93, 8),
IF($K93="","",
IF(_xlpm.val="","",
IF(($K93&gt;0)*($K93&lt;=15),_xlpm.val,""))))</f>
        <v/>
      </c>
      <c r="Q93" s="909" t="str" cm="1">
        <f t="array" ref="Q93">_xlfn.LET(
_xlpm.val,INDEX('2) Financial Arrangements'!$D$19:$P$113, _extract!$K93, 9),
IF($K93="","",
IF(_xlpm.val="","",
IF(($K93&gt;0)*($K93&lt;=15),_xlpm.val,""))))</f>
        <v/>
      </c>
      <c r="R93" s="846" t="str" cm="1">
        <f t="array" ref="R93">_xlfn.LET(
_xlpm.val,INDEX('2) Financial Arrangements'!$D$19:$P$113, _extract!$K93, 10),
IF($K93="","",
IF(_xlpm.val="","",
IF(($K93&gt;0)*($K93&lt;=15),_xlpm.val,""))))</f>
        <v/>
      </c>
      <c r="S93" s="838" t="str" cm="1">
        <f t="array" ref="S93">_xlfn.LET(
_xlpm.val,INDEX('2) Financial Arrangements'!$D$19:$P$113, _extract!$K93, 11),
IF($K93="","",
IF(_xlpm.val="","",
IF(($K93&gt;0)*($K93&lt;=15),_xlpm.val,""))))</f>
        <v/>
      </c>
      <c r="T93" s="838" t="str" cm="1">
        <f t="array" ref="T93">_xlfn.LET(
_xlpm.val,INDEX('2) Financial Arrangements'!$D$19:$P$113, _extract!$K93, 12),
_xlpm.val_01, IF(_xlpm.val="Yes", 1,0),
IF($K93="","",
IF(_xlpm.val="","",
IF(($K93&gt;0)*($K93&lt;=15),_xlpm.val_01,""))))</f>
        <v/>
      </c>
      <c r="U93" s="838" t="str" cm="1">
        <f t="array" ref="U93">_xlfn.LET(
_xlpm.val,INDEX('2) Financial Arrangements'!$D$19:$Q$113, _extract!$K93, 13),
_xlpm.val_01, IF(_xlpm.val="Yes", 1,0),
IF($K93="","",
IF(_xlpm.val="","",
IF(($K93&gt;0)*($K93&lt;=15),_xlpm.val_01,""))))</f>
        <v/>
      </c>
      <c r="V93" s="838" t="str" cm="1">
        <f t="array" ref="V93">_xlfn.LET(
_xlpm.val,INDEX('2) Financial Arrangements'!$D$19:$Q$113, _extract!$K93, 14),
_xlpm.val_01, IF(_xlpm.val="Yes", 1,0),
IF($K93="","",
IF(_xlpm.val="","",
IF(($K93&gt;0)*($K93&lt;=15),_xlpm.val_01,""))))</f>
        <v/>
      </c>
      <c r="W93" s="826" t="str" cm="1">
        <f t="array" ref="W93">_xlfn.LET(
_xlpm.val,INDEX('2) Financial Arrangements'!$D$19:$P$113,_extract!$K93,4),
IF($K93="","",
IF(_xlpm.val="","",
IF(($K93&gt;20)*($K93&lt;=35),_xlpm.val,""))))</f>
        <v/>
      </c>
      <c r="X93" s="844" t="str" cm="1">
        <f t="array" ref="X93">_xlfn.LET(
_xlpm.val,INDEX('2) Financial Arrangements'!$D$19:$P$113,_extract!$K93,5),
IF($K93="","",
IF(_xlpm.val="","",
IF(($K93&gt;20)*($K93&lt;=35),_xlpm.val,""))))</f>
        <v/>
      </c>
      <c r="Y93" s="826" t="str" cm="1">
        <f t="array" ref="Y93">_xlfn.LET(
_xlpm.val,INDEX('2) Financial Arrangements'!$D$19:$P$113,_extract!$K93,6),
IF($K93="","",
IF(_xlpm.val="","",
IF(($K93&gt;20)*($K93&lt;=35),_xlpm.val,""))))</f>
        <v/>
      </c>
      <c r="Z93" s="826" t="str" cm="1">
        <f t="array" ref="Z93">_xlfn.LET(
_xlpm.val,INDEX('2) Financial Arrangements'!$D$19:$P$113,_extract!$K93,7),
IF($K93="","",
IF(_xlpm.val="","",
IF(($K93&gt;20)*($K93&lt;=35),_xlpm.val,""))))</f>
        <v/>
      </c>
      <c r="AA93" s="826" t="str" cm="1">
        <f t="array" ref="AA93">_xlfn.LET(
_xlpm.val,INDEX('2) Financial Arrangements'!$D$19:$P$113,_extract!$K93,8),
IF($K93="","",
IF(_xlpm.val="","",
IF(($K93&gt;20)*($K93&lt;=35),_xlpm.val,""))))</f>
        <v/>
      </c>
      <c r="AB93" s="843" t="str" cm="1">
        <f t="array" ref="AB93">_xlfn.LET(
_xlpm.val,INDEX('2) Financial Arrangements'!$D$19:$P$113, _extract!$K93, 4),
IF($K93="","",
IF(_xlpm.val="","",
IF(($K93&gt;40)*($K93&lt;=55),_xlpm.val,""))))</f>
        <v/>
      </c>
      <c r="AC93" s="836" t="str" cm="1">
        <f t="array" ref="AC93">_xlfn.LET(
_xlpm.val,INDEX('2) Financial Arrangements'!$D$19:$P$113, _extract!$K93, 5),
IF($K93="","",
IF(_xlpm.val="","",
IF(($K93&gt;40)*($K93&lt;=55),_xlpm.val,""))))</f>
        <v/>
      </c>
      <c r="AD93" s="836" t="str" cm="1">
        <f t="array" ref="AD93">_xlfn.LET(
_xlpm.val,INDEX('2) Financial Arrangements'!$D$19:$P$113, _extract!$K93, 6),
IF($K93="","",
IF(_xlpm.val="","",
IF(($K93&gt;40)*($K93&lt;=55),_xlpm.val,""))))</f>
        <v/>
      </c>
      <c r="AE93" s="836" t="str" cm="1">
        <f t="array" ref="AE93">_xlfn.LET(
_xlpm.val,INDEX('2) Financial Arrangements'!$D$19:$P$113, _extract!$K93, 7),
IF($K93="","",
IF(_xlpm.val="","",
IF(($K93&gt;40)*($K93&lt;=55),_xlpm.val,""))))</f>
        <v/>
      </c>
      <c r="AF93" s="836" t="str" cm="1">
        <f t="array" ref="AF93">_xlfn.LET(
_xlpm.val,INDEX('2) Financial Arrangements'!$D$19:$P$113, _extract!$K93, 8),
IF($K93="","",
IF(_xlpm.val="","",
IF(($K93&gt;40)*($K93&lt;=55),_xlpm.val,""))))</f>
        <v/>
      </c>
      <c r="AG93" s="836" t="str" cm="1">
        <f t="array" ref="AG93">_xlfn.LET(
_xlpm.val,INDEX('2) Financial Arrangements'!$D$19:$P$113, _extract!$K93, 9),
IF($K93="","",
IF(_xlpm.val="","",
IF(($K93&gt;40)*($K93&lt;=55),_xlpm.val,""))))</f>
        <v/>
      </c>
      <c r="AH93" s="836" t="str" cm="1">
        <f t="array" ref="AH93">_xlfn.LET(
_xlpm.val,INDEX('2) Financial Arrangements'!$D$19:$P$113, _extract!$K93, 10),
IF($K93="","",
IF(_xlpm.val="","",
IF(($K93&gt;40)*($K93&lt;=55),_xlpm.val,""))))</f>
        <v/>
      </c>
      <c r="AI93" s="836" t="str" cm="1">
        <f t="array" ref="AI93">_xlfn.LET(
_xlpm.val,INDEX('2) Financial Arrangements'!$D$19:$P$113, _extract!$K93, 11),
IF($K93="","",
IF(_xlpm.val="","",
IF(($K93&gt;40)*($K93&lt;=55),_xlpm.val,""))))</f>
        <v/>
      </c>
      <c r="AJ93" s="836" t="str" cm="1">
        <f t="array" ref="AJ93">_xlfn.LET(
_xlpm.val,INDEX('2) Financial Arrangements'!$D$19:$P$113, _extract!$K93, 12),
IF($K93="","",
IF(_xlpm.val="","",
IF(($K93&gt;40)*($K93&lt;=55),_xlpm.val,""))))</f>
        <v/>
      </c>
      <c r="AK93" s="844" t="str" cm="1">
        <f t="array" ref="AK93">_xlfn.LET(
_xlpm.val,INDEX('2) Financial Arrangements'!$D$19:$P$113, _extract!$K93, 4),
IF($K93="","",
IF(_xlpm.val="","",
IF(($K93&gt;60)*($K93&lt;=75),_xlpm.val,""))))</f>
        <v/>
      </c>
      <c r="AL93" s="826" t="str" cm="1">
        <f t="array" ref="AL93">_xlfn.LET(
_xlpm.val,INDEX('2) Financial Arrangements'!$D$19:$P$113, _extract!$K93, 5),
IF($K93="","",
IF(_xlpm.val="","",
IF(($K93&gt;60)*($K93&lt;=75),_xlpm.val,""))))</f>
        <v/>
      </c>
      <c r="AM93" s="826" t="str" cm="1">
        <f t="array" ref="AM93">_xlfn.LET(
_xlpm.val,INDEX('2) Financial Arrangements'!$D$19:$P$113, _extract!$K93, 6),
_xlpm.val_01, IF(_xlpm.val="Yes", 1,0),
IF($K93="","",
IF(_xlpm.val="","",
IF(($K93&gt;60)*($K93&lt;=75),_xlpm.val_01,""))))</f>
        <v/>
      </c>
      <c r="AN93" s="826" t="str" cm="1">
        <f t="array" ref="AN93">_xlfn.LET(
_xlpm.val,INDEX('2) Financial Arrangements'!$D$19:$P$113, _extract!$K93, 7),
_xlpm.val_01, IF(_xlpm.val="Yes", 1,0),
IF($K93="","",
IF(_xlpm.val="","",
IF(($K93&gt;60)*($K93&lt;=75),_xlpm.val_01,""))))</f>
        <v/>
      </c>
      <c r="AO93" s="826" t="str" cm="1">
        <f t="array" ref="AO93">_xlfn.LET(
_xlpm.val,INDEX('2) Financial Arrangements'!$D$19:$P$113, _extract!$K93, 8),
IF($K93="","",
IF(_xlpm.val="","",
IF(($K93&gt;60)*($K93&lt;=75),_xlpm.val,""))))</f>
        <v/>
      </c>
      <c r="AP93" s="826" t="str" cm="1">
        <f t="array" ref="AP93">_xlfn.LET(
_xlpm.val,INDEX('2) Financial Arrangements'!$D$19:$P$113, _extract!$K93, 9),
_xlpm.val_01, IF(_xlpm.val="Yes", 1,0),
IF($K93="","",
IF(_xlpm.val="","",
IF(($K93&gt;60)*($K93&lt;=75),_xlpm.val_01,""))))</f>
        <v/>
      </c>
      <c r="AQ93" s="826" t="str" cm="1">
        <f t="array" ref="AQ93">_xlfn.LET(
_xlpm.val,INDEX('2) Financial Arrangements'!$D$19:$P$113, _extract!$K93, 10),
_xlpm.val_01, IF(_xlpm.val="Yes", 1,0),
IF($K93="","",
IF(_xlpm.val="","",
IF(($K93&gt;60)*($K93&lt;=75),_xlpm.val_01,""))))</f>
        <v/>
      </c>
      <c r="AR93" s="826" t="str" cm="1">
        <f t="array" ref="AR93">_xlfn.LET(
_xlpm.val,INDEX('2) Financial Arrangements'!$D$19:$P$113, _extract!$K93, 11),
_xlpm.val_01, IF(_xlpm.val="Yes", 1,0),
IF($K93="","",
IF(_xlpm.val="","",
IF(($K93&gt;60)*($K93&lt;=75),_xlpm.val_01,""))))</f>
        <v/>
      </c>
      <c r="AS93" s="826" t="str" cm="1">
        <f t="array" ref="AS93">_xlfn.LET(
_xlpm.val,INDEX('2) Financial Arrangements'!$D$19:$P$113, _extract!$K93, 12),
_xlpm.val_01, IF(_xlpm.val="Yes", 1,0),
IF($K93="","",
IF(_xlpm.val="","",
IF(($K93&gt;60)*($K93&lt;=75),_xlpm.val_01,""))))</f>
        <v/>
      </c>
      <c r="AT93" s="842" t="str" cm="1">
        <f t="array" ref="AT93">_xlfn.LET(
_xlpm.val,INDEX('2) Financial Arrangements'!$D$19:$P$113, _extract!$K93, 4),
IF($K93="","",
IF(_xlpm.val="","",
IF(($K93&gt;70)*($K93&lt;=85),_xlpm.val,""))))</f>
        <v/>
      </c>
      <c r="AU93" s="842" t="str" cm="1">
        <f t="array" ref="AU93">_xlfn.LET(
_xlpm.val,INDEX('2) Financial Arrangements'!$D$19:$P$113, _extract!$K93, 5),
IF($K93="","",
IF(_xlpm.val="","",
IF(($K93&gt;70)*($K93&lt;=85),_xlpm.val,""))))</f>
        <v/>
      </c>
      <c r="AV93" s="836" t="str" cm="1">
        <f t="array" ref="AV93">_xlfn.LET(
_xlpm.val,INDEX('2) Financial Arrangements'!$D$19:$P$113, _extract!$K93, 6),
IF($K93="","",
IF(_xlpm.val="","",
IF(($K93&gt;70)*($K93&lt;=85),_xlpm.val,""))))</f>
        <v/>
      </c>
    </row>
    <row r="94" spans="2:48" s="830" customFormat="1" x14ac:dyDescent="0.35">
      <c r="B94" s="826" t="str">
        <f t="shared" si="2"/>
        <v/>
      </c>
      <c r="C94" s="834"/>
      <c r="D94" s="826" t="str">
        <f>IF('0a) Instructions &amp; HHS Info'!$F$4="","", IF($E94="","",'0a) Instructions &amp; HHS Info'!$F$4))</f>
        <v/>
      </c>
      <c r="E94" s="837"/>
      <c r="F94" s="826" t="str">
        <f>_xlfn.LET(
_xlpm.orgRow,MATCH(E94,_ref_data!$F$19:$F$167,0),
_xlpm.orgID,INDEX(_ref_data!$E$19:$E$167,_xlpm.orgRow),
IF(E94="","",_xlpm.orgID))</f>
        <v/>
      </c>
      <c r="G94" s="826" t="str">
        <f>_xlfn.LET(
_xlpm.orgRow,MATCH(E94,_ref_data!$F$19:$F$167,0),
_xlpm.EIN,SUBSTITUTE(INDEX(_ref_data!$G$19:$G$167,_xlpm.orgRow), "-", ""),
IF(E94="","",_xlpm.EIN))</f>
        <v/>
      </c>
      <c r="H94" s="826" t="str" cm="1">
        <f t="array" ref="H94">_xlfn.LET(
_xlpm.row, MATCH(C94 &amp; E94, '2) Financial Arrangements'!$B$19:$B$113 &amp; '2) Financial Arrangements'!$D$19:$D$113, 0),
_xlpm.datum, INDEX('2) Financial Arrangements'!$D$19:$P$113, _xlpm.row, 2),
IF(_xlpm.datum="", "", _xlpm.datum))</f>
        <v/>
      </c>
      <c r="I94" s="826" t="str">
        <f>_xlfn.LET(
_xlpm.row, MATCH(H94, _ref_data!$O$19:$O$68, 0),
_xlpm.ein, INDEX(_ref_data!$P$19:$P$68, _xlpm.row),
IF(H94="", "",
IF(_xlpm.ein="", "", _xlpm.ein)))</f>
        <v/>
      </c>
      <c r="J94" s="826" t="str" cm="1">
        <f t="array" ref="J94">_xlfn.LET(
_xlpm.row, MATCH($C$80 &amp; $E$80, '2) Financial Arrangements'!$B$19:$B$113 &amp; '2) Financial Arrangements'!$D$19:$D$113, 0),
_xlpm.datum, INDEX('2) Financial Arrangements'!$D$19:$P$113, _xlpm.row, 3),
IF(E94="", "",
IF(_xlpm.datum="", "", _xlpm.datum)))</f>
        <v/>
      </c>
      <c r="K94" s="835" t="str" cm="1">
        <f t="array" ref="K94">IF($E94="", "",
_xlfn.LET(
_xlpm.row, MATCH($C94 &amp; $E94 &amp; $H94,
    '2) Financial Arrangements'!$B$19:$B$113 &amp;
    '2) Financial Arrangements'!$D$19:$D$113 &amp;
    '2) Financial Arrangements'!$E$19:$E$113, 0),
_xlpm.row)
)</f>
        <v/>
      </c>
      <c r="L94" s="838" t="str" cm="1">
        <f t="array" ref="L94">_xlfn.LET(
_xlpm.val,INDEX('2) Financial Arrangements'!$D$19:$P$113, _extract!$K94, 4),
IF($K94="","",
IF(_xlpm.val="","",
IF(($K94&gt;0)*($K94&lt;=15),_xlpm.val,""))))</f>
        <v/>
      </c>
      <c r="M94" s="845" t="str" cm="1">
        <f t="array" ref="M94">_xlfn.LET(
_xlpm.val,INDEX('2) Financial Arrangements'!$D$19:$P$113, _extract!$K94, 5),
IF($K94="","",
IF(_xlpm.val="","",
IF(($K94&gt;0)*($K94&lt;=15),_xlpm.val,""))))</f>
        <v/>
      </c>
      <c r="N94" s="845" t="str" cm="1">
        <f t="array" ref="N94">_xlfn.LET(
_xlpm.val,INDEX('2) Financial Arrangements'!$D$19:$P$113, _extract!$K94, 6),
IF($K94="","",
IF(_xlpm.val="","",
IF(($K94&gt;0)*($K94&lt;=15),_xlpm.val,""))))</f>
        <v/>
      </c>
      <c r="O94" s="846" t="str" cm="1">
        <f t="array" ref="O94">_xlfn.LET(
_xlpm.val,INDEX('2) Financial Arrangements'!$D$19:$P$113, _extract!$K94, 7),
IF($K94="","",
IF(_xlpm.val="","",
IF(($K94&gt;0)*($K94&lt;=15),_xlpm.val,""))))</f>
        <v/>
      </c>
      <c r="P94" s="846" t="str" cm="1">
        <f t="array" ref="P94">_xlfn.LET(
_xlpm.val,INDEX('2) Financial Arrangements'!$D$19:$P$113, _extract!$K94, 8),
IF($K94="","",
IF(_xlpm.val="","",
IF(($K94&gt;0)*($K94&lt;=15),_xlpm.val,""))))</f>
        <v/>
      </c>
      <c r="Q94" s="909" t="str" cm="1">
        <f t="array" ref="Q94">_xlfn.LET(
_xlpm.val,INDEX('2) Financial Arrangements'!$D$19:$P$113, _extract!$K94, 9),
IF($K94="","",
IF(_xlpm.val="","",
IF(($K94&gt;0)*($K94&lt;=15),_xlpm.val,""))))</f>
        <v/>
      </c>
      <c r="R94" s="846" t="str" cm="1">
        <f t="array" ref="R94">_xlfn.LET(
_xlpm.val,INDEX('2) Financial Arrangements'!$D$19:$P$113, _extract!$K94, 10),
IF($K94="","",
IF(_xlpm.val="","",
IF(($K94&gt;0)*($K94&lt;=15),_xlpm.val,""))))</f>
        <v/>
      </c>
      <c r="S94" s="838" t="str" cm="1">
        <f t="array" ref="S94">_xlfn.LET(
_xlpm.val,INDEX('2) Financial Arrangements'!$D$19:$P$113, _extract!$K94, 11),
IF($K94="","",
IF(_xlpm.val="","",
IF(($K94&gt;0)*($K94&lt;=15),_xlpm.val,""))))</f>
        <v/>
      </c>
      <c r="T94" s="838" t="str" cm="1">
        <f t="array" ref="T94">_xlfn.LET(
_xlpm.val,INDEX('2) Financial Arrangements'!$D$19:$P$113, _extract!$K94, 12),
_xlpm.val_01, IF(_xlpm.val="Yes", 1,0),
IF($K94="","",
IF(_xlpm.val="","",
IF(($K94&gt;0)*($K94&lt;=15),_xlpm.val_01,""))))</f>
        <v/>
      </c>
      <c r="U94" s="838" t="str" cm="1">
        <f t="array" ref="U94">_xlfn.LET(
_xlpm.val,INDEX('2) Financial Arrangements'!$D$19:$Q$113, _extract!$K94, 13),
_xlpm.val_01, IF(_xlpm.val="Yes", 1,0),
IF($K94="","",
IF(_xlpm.val="","",
IF(($K94&gt;0)*($K94&lt;=15),_xlpm.val_01,""))))</f>
        <v/>
      </c>
      <c r="V94" s="838" t="str" cm="1">
        <f t="array" ref="V94">_xlfn.LET(
_xlpm.val,INDEX('2) Financial Arrangements'!$D$19:$Q$113, _extract!$K94, 14),
_xlpm.val_01, IF(_xlpm.val="Yes", 1,0),
IF($K94="","",
IF(_xlpm.val="","",
IF(($K94&gt;0)*($K94&lt;=15),_xlpm.val_01,""))))</f>
        <v/>
      </c>
      <c r="W94" s="826" t="str" cm="1">
        <f t="array" ref="W94">_xlfn.LET(
_xlpm.val,INDEX('2) Financial Arrangements'!$D$19:$P$113,_extract!$K94,4),
IF($K94="","",
IF(_xlpm.val="","",
IF(($K94&gt;20)*($K94&lt;=35),_xlpm.val,""))))</f>
        <v/>
      </c>
      <c r="X94" s="844" t="str" cm="1">
        <f t="array" ref="X94">_xlfn.LET(
_xlpm.val,INDEX('2) Financial Arrangements'!$D$19:$P$113,_extract!$K94,5),
IF($K94="","",
IF(_xlpm.val="","",
IF(($K94&gt;20)*($K94&lt;=35),_xlpm.val,""))))</f>
        <v/>
      </c>
      <c r="Y94" s="826" t="str" cm="1">
        <f t="array" ref="Y94">_xlfn.LET(
_xlpm.val,INDEX('2) Financial Arrangements'!$D$19:$P$113,_extract!$K94,6),
IF($K94="","",
IF(_xlpm.val="","",
IF(($K94&gt;20)*($K94&lt;=35),_xlpm.val,""))))</f>
        <v/>
      </c>
      <c r="Z94" s="826" t="str" cm="1">
        <f t="array" ref="Z94">_xlfn.LET(
_xlpm.val,INDEX('2) Financial Arrangements'!$D$19:$P$113,_extract!$K94,7),
IF($K94="","",
IF(_xlpm.val="","",
IF(($K94&gt;20)*($K94&lt;=35),_xlpm.val,""))))</f>
        <v/>
      </c>
      <c r="AA94" s="826" t="str" cm="1">
        <f t="array" ref="AA94">_xlfn.LET(
_xlpm.val,INDEX('2) Financial Arrangements'!$D$19:$P$113,_extract!$K94,8),
IF($K94="","",
IF(_xlpm.val="","",
IF(($K94&gt;20)*($K94&lt;=35),_xlpm.val,""))))</f>
        <v/>
      </c>
      <c r="AB94" s="843" t="str" cm="1">
        <f t="array" ref="AB94">_xlfn.LET(
_xlpm.val,INDEX('2) Financial Arrangements'!$D$19:$P$113, _extract!$K94, 4),
IF($K94="","",
IF(_xlpm.val="","",
IF(($K94&gt;40)*($K94&lt;=55),_xlpm.val,""))))</f>
        <v/>
      </c>
      <c r="AC94" s="836" t="str" cm="1">
        <f t="array" ref="AC94">_xlfn.LET(
_xlpm.val,INDEX('2) Financial Arrangements'!$D$19:$P$113, _extract!$K94, 5),
IF($K94="","",
IF(_xlpm.val="","",
IF(($K94&gt;40)*($K94&lt;=55),_xlpm.val,""))))</f>
        <v/>
      </c>
      <c r="AD94" s="836" t="str" cm="1">
        <f t="array" ref="AD94">_xlfn.LET(
_xlpm.val,INDEX('2) Financial Arrangements'!$D$19:$P$113, _extract!$K94, 6),
IF($K94="","",
IF(_xlpm.val="","",
IF(($K94&gt;40)*($K94&lt;=55),_xlpm.val,""))))</f>
        <v/>
      </c>
      <c r="AE94" s="836" t="str" cm="1">
        <f t="array" ref="AE94">_xlfn.LET(
_xlpm.val,INDEX('2) Financial Arrangements'!$D$19:$P$113, _extract!$K94, 7),
IF($K94="","",
IF(_xlpm.val="","",
IF(($K94&gt;40)*($K94&lt;=55),_xlpm.val,""))))</f>
        <v/>
      </c>
      <c r="AF94" s="836" t="str" cm="1">
        <f t="array" ref="AF94">_xlfn.LET(
_xlpm.val,INDEX('2) Financial Arrangements'!$D$19:$P$113, _extract!$K94, 8),
IF($K94="","",
IF(_xlpm.val="","",
IF(($K94&gt;40)*($K94&lt;=55),_xlpm.val,""))))</f>
        <v/>
      </c>
      <c r="AG94" s="836" t="str" cm="1">
        <f t="array" ref="AG94">_xlfn.LET(
_xlpm.val,INDEX('2) Financial Arrangements'!$D$19:$P$113, _extract!$K94, 9),
IF($K94="","",
IF(_xlpm.val="","",
IF(($K94&gt;40)*($K94&lt;=55),_xlpm.val,""))))</f>
        <v/>
      </c>
      <c r="AH94" s="836" t="str" cm="1">
        <f t="array" ref="AH94">_xlfn.LET(
_xlpm.val,INDEX('2) Financial Arrangements'!$D$19:$P$113, _extract!$K94, 10),
IF($K94="","",
IF(_xlpm.val="","",
IF(($K94&gt;40)*($K94&lt;=55),_xlpm.val,""))))</f>
        <v/>
      </c>
      <c r="AI94" s="836" t="str" cm="1">
        <f t="array" ref="AI94">_xlfn.LET(
_xlpm.val,INDEX('2) Financial Arrangements'!$D$19:$P$113, _extract!$K94, 11),
IF($K94="","",
IF(_xlpm.val="","",
IF(($K94&gt;40)*($K94&lt;=55),_xlpm.val,""))))</f>
        <v/>
      </c>
      <c r="AJ94" s="836" t="str" cm="1">
        <f t="array" ref="AJ94">_xlfn.LET(
_xlpm.val,INDEX('2) Financial Arrangements'!$D$19:$P$113, _extract!$K94, 12),
IF($K94="","",
IF(_xlpm.val="","",
IF(($K94&gt;40)*($K94&lt;=55),_xlpm.val,""))))</f>
        <v/>
      </c>
      <c r="AK94" s="844" t="str" cm="1">
        <f t="array" ref="AK94">_xlfn.LET(
_xlpm.val,INDEX('2) Financial Arrangements'!$D$19:$P$113, _extract!$K94, 4),
IF($K94="","",
IF(_xlpm.val="","",
IF(($K94&gt;60)*($K94&lt;=75),_xlpm.val,""))))</f>
        <v/>
      </c>
      <c r="AL94" s="826" t="str" cm="1">
        <f t="array" ref="AL94">_xlfn.LET(
_xlpm.val,INDEX('2) Financial Arrangements'!$D$19:$P$113, _extract!$K94, 5),
IF($K94="","",
IF(_xlpm.val="","",
IF(($K94&gt;60)*($K94&lt;=75),_xlpm.val,""))))</f>
        <v/>
      </c>
      <c r="AM94" s="826" t="str" cm="1">
        <f t="array" ref="AM94">_xlfn.LET(
_xlpm.val,INDEX('2) Financial Arrangements'!$D$19:$P$113, _extract!$K94, 6),
_xlpm.val_01, IF(_xlpm.val="Yes", 1,0),
IF($K94="","",
IF(_xlpm.val="","",
IF(($K94&gt;60)*($K94&lt;=75),_xlpm.val_01,""))))</f>
        <v/>
      </c>
      <c r="AN94" s="826" t="str" cm="1">
        <f t="array" ref="AN94">_xlfn.LET(
_xlpm.val,INDEX('2) Financial Arrangements'!$D$19:$P$113, _extract!$K94, 7),
_xlpm.val_01, IF(_xlpm.val="Yes", 1,0),
IF($K94="","",
IF(_xlpm.val="","",
IF(($K94&gt;60)*($K94&lt;=75),_xlpm.val_01,""))))</f>
        <v/>
      </c>
      <c r="AO94" s="826" t="str" cm="1">
        <f t="array" ref="AO94">_xlfn.LET(
_xlpm.val,INDEX('2) Financial Arrangements'!$D$19:$P$113, _extract!$K94, 8),
IF($K94="","",
IF(_xlpm.val="","",
IF(($K94&gt;60)*($K94&lt;=75),_xlpm.val,""))))</f>
        <v/>
      </c>
      <c r="AP94" s="826" t="str" cm="1">
        <f t="array" ref="AP94">_xlfn.LET(
_xlpm.val,INDEX('2) Financial Arrangements'!$D$19:$P$113, _extract!$K94, 9),
_xlpm.val_01, IF(_xlpm.val="Yes", 1,0),
IF($K94="","",
IF(_xlpm.val="","",
IF(($K94&gt;60)*($K94&lt;=75),_xlpm.val_01,""))))</f>
        <v/>
      </c>
      <c r="AQ94" s="826" t="str" cm="1">
        <f t="array" ref="AQ94">_xlfn.LET(
_xlpm.val,INDEX('2) Financial Arrangements'!$D$19:$P$113, _extract!$K94, 10),
_xlpm.val_01, IF(_xlpm.val="Yes", 1,0),
IF($K94="","",
IF(_xlpm.val="","",
IF(($K94&gt;60)*($K94&lt;=75),_xlpm.val_01,""))))</f>
        <v/>
      </c>
      <c r="AR94" s="826" t="str" cm="1">
        <f t="array" ref="AR94">_xlfn.LET(
_xlpm.val,INDEX('2) Financial Arrangements'!$D$19:$P$113, _extract!$K94, 11),
_xlpm.val_01, IF(_xlpm.val="Yes", 1,0),
IF($K94="","",
IF(_xlpm.val="","",
IF(($K94&gt;60)*($K94&lt;=75),_xlpm.val_01,""))))</f>
        <v/>
      </c>
      <c r="AS94" s="826" t="str" cm="1">
        <f t="array" ref="AS94">_xlfn.LET(
_xlpm.val,INDEX('2) Financial Arrangements'!$D$19:$P$113, _extract!$K94, 12),
_xlpm.val_01, IF(_xlpm.val="Yes", 1,0),
IF($K94="","",
IF(_xlpm.val="","",
IF(($K94&gt;60)*($K94&lt;=75),_xlpm.val_01,""))))</f>
        <v/>
      </c>
      <c r="AT94" s="842" t="str" cm="1">
        <f t="array" ref="AT94">_xlfn.LET(
_xlpm.val,INDEX('2) Financial Arrangements'!$D$19:$P$113, _extract!$K94, 4),
IF($K94="","",
IF(_xlpm.val="","",
IF(($K94&gt;70)*($K94&lt;=85),_xlpm.val,""))))</f>
        <v/>
      </c>
      <c r="AU94" s="842" t="str" cm="1">
        <f t="array" ref="AU94">_xlfn.LET(
_xlpm.val,INDEX('2) Financial Arrangements'!$D$19:$P$113, _extract!$K94, 5),
IF($K94="","",
IF(_xlpm.val="","",
IF(($K94&gt;70)*($K94&lt;=85),_xlpm.val,""))))</f>
        <v/>
      </c>
      <c r="AV94" s="836" t="str" cm="1">
        <f t="array" ref="AV94">_xlfn.LET(
_xlpm.val,INDEX('2) Financial Arrangements'!$D$19:$P$113, _extract!$K94, 6),
IF($K94="","",
IF(_xlpm.val="","",
IF(($K94&gt;70)*($K94&lt;=85),_xlpm.val,""))))</f>
        <v/>
      </c>
    </row>
    <row r="95" spans="2:48" s="830" customFormat="1" x14ac:dyDescent="0.35">
      <c r="B95" s="826" t="str">
        <f t="shared" si="2"/>
        <v/>
      </c>
      <c r="C95" s="834"/>
      <c r="D95" s="826" t="str">
        <f>IF('0a) Instructions &amp; HHS Info'!$F$4="","", IF($E95="","",'0a) Instructions &amp; HHS Info'!$F$4))</f>
        <v/>
      </c>
      <c r="E95" s="827"/>
      <c r="F95" s="826" t="str">
        <f>_xlfn.LET(
_xlpm.orgRow,MATCH(E95,_ref_data!$F$19:$F$167,0),
_xlpm.orgID,INDEX(_ref_data!$E$19:$E$167,_xlpm.orgRow),
IF(E95="","",_xlpm.orgID))</f>
        <v/>
      </c>
      <c r="G95" s="826" t="str">
        <f>_xlfn.LET(
_xlpm.orgRow,MATCH(E95,_ref_data!$F$19:$F$167,0),
_xlpm.EIN,SUBSTITUTE(INDEX(_ref_data!$G$19:$G$167,_xlpm.orgRow), "-", ""),
IF(E95="","",_xlpm.EIN))</f>
        <v/>
      </c>
      <c r="H95" s="826" t="str" cm="1">
        <f t="array" ref="H95">_xlfn.LET(
_xlpm.row, MATCH(C95 &amp; E95, '2) Financial Arrangements'!$B$19:$B$113 &amp; '2) Financial Arrangements'!$D$19:$D$113, 0),
_xlpm.datum, INDEX('2) Financial Arrangements'!$D$19:$P$113, _xlpm.row, 2),
IF(_xlpm.datum="", "", _xlpm.datum))</f>
        <v/>
      </c>
      <c r="I95" s="826" t="str">
        <f>_xlfn.LET(
_xlpm.row, MATCH(H95, _ref_data!$O$19:$O$68, 0),
_xlpm.ein, INDEX(_ref_data!$P$19:$P$68, _xlpm.row),
IF(H95="", "",
IF(_xlpm.ein="", "", _xlpm.ein)))</f>
        <v/>
      </c>
      <c r="J95" s="826" t="str" cm="1">
        <f t="array" ref="J95">_xlfn.LET(
_xlpm.row, MATCH($C$80 &amp; $E$80, '2) Financial Arrangements'!$B$19:$B$113 &amp; '2) Financial Arrangements'!$D$19:$D$113, 0),
_xlpm.datum, INDEX('2) Financial Arrangements'!$D$19:$P$113, _xlpm.row, 3),
IF(E95="", "",
IF(_xlpm.datum="", "", _xlpm.datum)))</f>
        <v/>
      </c>
      <c r="K95" s="835" t="str" cm="1">
        <f t="array" ref="K95">IF($E95="", "",
_xlfn.LET(
_xlpm.row, MATCH($C95 &amp; $E95 &amp; $H95,
    '2) Financial Arrangements'!$B$19:$B$113 &amp;
    '2) Financial Arrangements'!$D$19:$D$113 &amp;
    '2) Financial Arrangements'!$E$19:$E$113, 0),
_xlpm.row)
)</f>
        <v/>
      </c>
      <c r="L95" s="838" t="str" cm="1">
        <f t="array" ref="L95">_xlfn.LET(
_xlpm.val,INDEX('2) Financial Arrangements'!$D$19:$P$113, _extract!$K95, 4),
IF($K95="","",
IF(_xlpm.val="","",
IF(($K95&gt;0)*($K95&lt;=15),_xlpm.val,""))))</f>
        <v/>
      </c>
      <c r="M95" s="845" t="str" cm="1">
        <f t="array" ref="M95">_xlfn.LET(
_xlpm.val,INDEX('2) Financial Arrangements'!$D$19:$P$113, _extract!$K95, 5),
IF($K95="","",
IF(_xlpm.val="","",
IF(($K95&gt;0)*($K95&lt;=15),_xlpm.val,""))))</f>
        <v/>
      </c>
      <c r="N95" s="845" t="str" cm="1">
        <f t="array" ref="N95">_xlfn.LET(
_xlpm.val,INDEX('2) Financial Arrangements'!$D$19:$P$113, _extract!$K95, 6),
IF($K95="","",
IF(_xlpm.val="","",
IF(($K95&gt;0)*($K95&lt;=15),_xlpm.val,""))))</f>
        <v/>
      </c>
      <c r="O95" s="846" t="str" cm="1">
        <f t="array" ref="O95">_xlfn.LET(
_xlpm.val,INDEX('2) Financial Arrangements'!$D$19:$P$113, _extract!$K95, 7),
IF($K95="","",
IF(_xlpm.val="","",
IF(($K95&gt;0)*($K95&lt;=15),_xlpm.val,""))))</f>
        <v/>
      </c>
      <c r="P95" s="846" t="str" cm="1">
        <f t="array" ref="P95">_xlfn.LET(
_xlpm.val,INDEX('2) Financial Arrangements'!$D$19:$P$113, _extract!$K95, 8),
IF($K95="","",
IF(_xlpm.val="","",
IF(($K95&gt;0)*($K95&lt;=15),_xlpm.val,""))))</f>
        <v/>
      </c>
      <c r="Q95" s="909" t="str" cm="1">
        <f t="array" ref="Q95">_xlfn.LET(
_xlpm.val,INDEX('2) Financial Arrangements'!$D$19:$P$113, _extract!$K95, 9),
IF($K95="","",
IF(_xlpm.val="","",
IF(($K95&gt;0)*($K95&lt;=15),_xlpm.val,""))))</f>
        <v/>
      </c>
      <c r="R95" s="846" t="str" cm="1">
        <f t="array" ref="R95">_xlfn.LET(
_xlpm.val,INDEX('2) Financial Arrangements'!$D$19:$P$113, _extract!$K95, 10),
IF($K95="","",
IF(_xlpm.val="","",
IF(($K95&gt;0)*($K95&lt;=15),_xlpm.val,""))))</f>
        <v/>
      </c>
      <c r="S95" s="838" t="str" cm="1">
        <f t="array" ref="S95">_xlfn.LET(
_xlpm.val,INDEX('2) Financial Arrangements'!$D$19:$P$113, _extract!$K95, 11),
IF($K95="","",
IF(_xlpm.val="","",
IF(($K95&gt;0)*($K95&lt;=15),_xlpm.val,""))))</f>
        <v/>
      </c>
      <c r="T95" s="838" t="str" cm="1">
        <f t="array" ref="T95">_xlfn.LET(
_xlpm.val,INDEX('2) Financial Arrangements'!$D$19:$P$113, _extract!$K95, 12),
_xlpm.val_01, IF(_xlpm.val="Yes", 1,0),
IF($K95="","",
IF(_xlpm.val="","",
IF(($K95&gt;0)*($K95&lt;=15),_xlpm.val_01,""))))</f>
        <v/>
      </c>
      <c r="U95" s="838" t="str" cm="1">
        <f t="array" ref="U95">_xlfn.LET(
_xlpm.val,INDEX('2) Financial Arrangements'!$D$19:$Q$113, _extract!$K95, 13),
_xlpm.val_01, IF(_xlpm.val="Yes", 1,0),
IF($K95="","",
IF(_xlpm.val="","",
IF(($K95&gt;0)*($K95&lt;=15),_xlpm.val_01,""))))</f>
        <v/>
      </c>
      <c r="V95" s="838" t="str" cm="1">
        <f t="array" ref="V95">_xlfn.LET(
_xlpm.val,INDEX('2) Financial Arrangements'!$D$19:$Q$113, _extract!$K95, 14),
_xlpm.val_01, IF(_xlpm.val="Yes", 1,0),
IF($K95="","",
IF(_xlpm.val="","",
IF(($K95&gt;0)*($K95&lt;=15),_xlpm.val_01,""))))</f>
        <v/>
      </c>
      <c r="W95" s="826" t="str" cm="1">
        <f t="array" ref="W95">_xlfn.LET(
_xlpm.val,INDEX('2) Financial Arrangements'!$D$19:$P$113,_extract!$K95,4),
IF($K95="","",
IF(_xlpm.val="","",
IF(($K95&gt;20)*($K95&lt;=35),_xlpm.val,""))))</f>
        <v/>
      </c>
      <c r="X95" s="844" t="str" cm="1">
        <f t="array" ref="X95">_xlfn.LET(
_xlpm.val,INDEX('2) Financial Arrangements'!$D$19:$P$113,_extract!$K95,5),
IF($K95="","",
IF(_xlpm.val="","",
IF(($K95&gt;20)*($K95&lt;=35),_xlpm.val,""))))</f>
        <v/>
      </c>
      <c r="Y95" s="826" t="str" cm="1">
        <f t="array" ref="Y95">_xlfn.LET(
_xlpm.val,INDEX('2) Financial Arrangements'!$D$19:$P$113,_extract!$K95,6),
IF($K95="","",
IF(_xlpm.val="","",
IF(($K95&gt;20)*($K95&lt;=35),_xlpm.val,""))))</f>
        <v/>
      </c>
      <c r="Z95" s="826" t="str" cm="1">
        <f t="array" ref="Z95">_xlfn.LET(
_xlpm.val,INDEX('2) Financial Arrangements'!$D$19:$P$113,_extract!$K95,7),
IF($K95="","",
IF(_xlpm.val="","",
IF(($K95&gt;20)*($K95&lt;=35),_xlpm.val,""))))</f>
        <v/>
      </c>
      <c r="AA95" s="826" t="str" cm="1">
        <f t="array" ref="AA95">_xlfn.LET(
_xlpm.val,INDEX('2) Financial Arrangements'!$D$19:$P$113,_extract!$K95,8),
IF($K95="","",
IF(_xlpm.val="","",
IF(($K95&gt;20)*($K95&lt;=35),_xlpm.val,""))))</f>
        <v/>
      </c>
      <c r="AB95" s="843" t="str" cm="1">
        <f t="array" ref="AB95">_xlfn.LET(
_xlpm.val,INDEX('2) Financial Arrangements'!$D$19:$P$113, _extract!$K95, 4),
IF($K95="","",
IF(_xlpm.val="","",
IF(($K95&gt;40)*($K95&lt;=55),_xlpm.val,""))))</f>
        <v/>
      </c>
      <c r="AC95" s="836" t="str" cm="1">
        <f t="array" ref="AC95">_xlfn.LET(
_xlpm.val,INDEX('2) Financial Arrangements'!$D$19:$P$113, _extract!$K95, 5),
IF($K95="","",
IF(_xlpm.val="","",
IF(($K95&gt;40)*($K95&lt;=55),_xlpm.val,""))))</f>
        <v/>
      </c>
      <c r="AD95" s="836" t="str" cm="1">
        <f t="array" ref="AD95">_xlfn.LET(
_xlpm.val,INDEX('2) Financial Arrangements'!$D$19:$P$113, _extract!$K95, 6),
IF($K95="","",
IF(_xlpm.val="","",
IF(($K95&gt;40)*($K95&lt;=55),_xlpm.val,""))))</f>
        <v/>
      </c>
      <c r="AE95" s="836" t="str" cm="1">
        <f t="array" ref="AE95">_xlfn.LET(
_xlpm.val,INDEX('2) Financial Arrangements'!$D$19:$P$113, _extract!$K95, 7),
IF($K95="","",
IF(_xlpm.val="","",
IF(($K95&gt;40)*($K95&lt;=55),_xlpm.val,""))))</f>
        <v/>
      </c>
      <c r="AF95" s="836" t="str" cm="1">
        <f t="array" ref="AF95">_xlfn.LET(
_xlpm.val,INDEX('2) Financial Arrangements'!$D$19:$P$113, _extract!$K95, 8),
IF($K95="","",
IF(_xlpm.val="","",
IF(($K95&gt;40)*($K95&lt;=55),_xlpm.val,""))))</f>
        <v/>
      </c>
      <c r="AG95" s="836" t="str" cm="1">
        <f t="array" ref="AG95">_xlfn.LET(
_xlpm.val,INDEX('2) Financial Arrangements'!$D$19:$P$113, _extract!$K95, 9),
IF($K95="","",
IF(_xlpm.val="","",
IF(($K95&gt;40)*($K95&lt;=55),_xlpm.val,""))))</f>
        <v/>
      </c>
      <c r="AH95" s="836" t="str" cm="1">
        <f t="array" ref="AH95">_xlfn.LET(
_xlpm.val,INDEX('2) Financial Arrangements'!$D$19:$P$113, _extract!$K95, 10),
IF($K95="","",
IF(_xlpm.val="","",
IF(($K95&gt;40)*($K95&lt;=55),_xlpm.val,""))))</f>
        <v/>
      </c>
      <c r="AI95" s="836" t="str" cm="1">
        <f t="array" ref="AI95">_xlfn.LET(
_xlpm.val,INDEX('2) Financial Arrangements'!$D$19:$P$113, _extract!$K95, 11),
IF($K95="","",
IF(_xlpm.val="","",
IF(($K95&gt;40)*($K95&lt;=55),_xlpm.val,""))))</f>
        <v/>
      </c>
      <c r="AJ95" s="836" t="str" cm="1">
        <f t="array" ref="AJ95">_xlfn.LET(
_xlpm.val,INDEX('2) Financial Arrangements'!$D$19:$P$113, _extract!$K95, 12),
IF($K95="","",
IF(_xlpm.val="","",
IF(($K95&gt;40)*($K95&lt;=55),_xlpm.val,""))))</f>
        <v/>
      </c>
      <c r="AK95" s="844" t="str" cm="1">
        <f t="array" ref="AK95">_xlfn.LET(
_xlpm.val,INDEX('2) Financial Arrangements'!$D$19:$P$113, _extract!$K95, 4),
IF($K95="","",
IF(_xlpm.val="","",
IF(($K95&gt;60)*($K95&lt;=75),_xlpm.val,""))))</f>
        <v/>
      </c>
      <c r="AL95" s="826" t="str" cm="1">
        <f t="array" ref="AL95">_xlfn.LET(
_xlpm.val,INDEX('2) Financial Arrangements'!$D$19:$P$113, _extract!$K95, 5),
IF($K95="","",
IF(_xlpm.val="","",
IF(($K95&gt;60)*($K95&lt;=75),_xlpm.val,""))))</f>
        <v/>
      </c>
      <c r="AM95" s="826" t="str" cm="1">
        <f t="array" ref="AM95">_xlfn.LET(
_xlpm.val,INDEX('2) Financial Arrangements'!$D$19:$P$113, _extract!$K95, 6),
_xlpm.val_01, IF(_xlpm.val="Yes", 1,0),
IF($K95="","",
IF(_xlpm.val="","",
IF(($K95&gt;60)*($K95&lt;=75),_xlpm.val_01,""))))</f>
        <v/>
      </c>
      <c r="AN95" s="826" t="str" cm="1">
        <f t="array" ref="AN95">_xlfn.LET(
_xlpm.val,INDEX('2) Financial Arrangements'!$D$19:$P$113, _extract!$K95, 7),
_xlpm.val_01, IF(_xlpm.val="Yes", 1,0),
IF($K95="","",
IF(_xlpm.val="","",
IF(($K95&gt;60)*($K95&lt;=75),_xlpm.val_01,""))))</f>
        <v/>
      </c>
      <c r="AO95" s="826" t="str" cm="1">
        <f t="array" ref="AO95">_xlfn.LET(
_xlpm.val,INDEX('2) Financial Arrangements'!$D$19:$P$113, _extract!$K95, 8),
IF($K95="","",
IF(_xlpm.val="","",
IF(($K95&gt;60)*($K95&lt;=75),_xlpm.val,""))))</f>
        <v/>
      </c>
      <c r="AP95" s="826" t="str" cm="1">
        <f t="array" ref="AP95">_xlfn.LET(
_xlpm.val,INDEX('2) Financial Arrangements'!$D$19:$P$113, _extract!$K95, 9),
_xlpm.val_01, IF(_xlpm.val="Yes", 1,0),
IF($K95="","",
IF(_xlpm.val="","",
IF(($K95&gt;60)*($K95&lt;=75),_xlpm.val_01,""))))</f>
        <v/>
      </c>
      <c r="AQ95" s="826" t="str" cm="1">
        <f t="array" ref="AQ95">_xlfn.LET(
_xlpm.val,INDEX('2) Financial Arrangements'!$D$19:$P$113, _extract!$K95, 10),
_xlpm.val_01, IF(_xlpm.val="Yes", 1,0),
IF($K95="","",
IF(_xlpm.val="","",
IF(($K95&gt;60)*($K95&lt;=75),_xlpm.val_01,""))))</f>
        <v/>
      </c>
      <c r="AR95" s="826" t="str" cm="1">
        <f t="array" ref="AR95">_xlfn.LET(
_xlpm.val,INDEX('2) Financial Arrangements'!$D$19:$P$113, _extract!$K95, 11),
_xlpm.val_01, IF(_xlpm.val="Yes", 1,0),
IF($K95="","",
IF(_xlpm.val="","",
IF(($K95&gt;60)*($K95&lt;=75),_xlpm.val_01,""))))</f>
        <v/>
      </c>
      <c r="AS95" s="826" t="str" cm="1">
        <f t="array" ref="AS95">_xlfn.LET(
_xlpm.val,INDEX('2) Financial Arrangements'!$D$19:$P$113, _extract!$K95, 12),
_xlpm.val_01, IF(_xlpm.val="Yes", 1,0),
IF($K95="","",
IF(_xlpm.val="","",
IF(($K95&gt;60)*($K95&lt;=75),_xlpm.val_01,""))))</f>
        <v/>
      </c>
      <c r="AT95" s="842" t="str" cm="1">
        <f t="array" ref="AT95">_xlfn.LET(
_xlpm.val,INDEX('2) Financial Arrangements'!$D$19:$P$113, _extract!$K95, 4),
IF($K95="","",
IF(_xlpm.val="","",
IF(($K95&gt;70)*($K95&lt;=85),_xlpm.val,""))))</f>
        <v/>
      </c>
      <c r="AU95" s="842" t="str" cm="1">
        <f t="array" ref="AU95">_xlfn.LET(
_xlpm.val,INDEX('2) Financial Arrangements'!$D$19:$P$113, _extract!$K95, 5),
IF($K95="","",
IF(_xlpm.val="","",
IF(($K95&gt;70)*($K95&lt;=85),_xlpm.val,""))))</f>
        <v/>
      </c>
      <c r="AV95" s="836" t="str" cm="1">
        <f t="array" ref="AV95">_xlfn.LET(
_xlpm.val,INDEX('2) Financial Arrangements'!$D$19:$P$113, _extract!$K95, 6),
IF($K95="","",
IF(_xlpm.val="","",
IF(($K95&gt;70)*($K95&lt;=85),_xlpm.val,""))))</f>
        <v/>
      </c>
    </row>
    <row r="96" spans="2:48" s="830" customFormat="1" x14ac:dyDescent="0.35">
      <c r="B96" s="826" t="str">
        <f t="shared" si="2"/>
        <v/>
      </c>
      <c r="C96" s="834"/>
      <c r="D96" s="826" t="str">
        <f>IF('0a) Instructions &amp; HHS Info'!$F$4="","", IF($E96="","",'0a) Instructions &amp; HHS Info'!$F$4))</f>
        <v/>
      </c>
      <c r="E96" s="827"/>
      <c r="F96" s="826" t="str">
        <f>_xlfn.LET(
_xlpm.orgRow,MATCH(E96,_ref_data!$F$19:$F$167,0),
_xlpm.orgID,INDEX(_ref_data!$E$19:$E$167,_xlpm.orgRow),
IF(E96="","",_xlpm.orgID))</f>
        <v/>
      </c>
      <c r="G96" s="826" t="str">
        <f>_xlfn.LET(
_xlpm.orgRow,MATCH(E96,_ref_data!$F$19:$F$167,0),
_xlpm.EIN,SUBSTITUTE(INDEX(_ref_data!$G$19:$G$167,_xlpm.orgRow), "-", ""),
IF(E96="","",_xlpm.EIN))</f>
        <v/>
      </c>
      <c r="H96" s="826" t="str" cm="1">
        <f t="array" ref="H96">_xlfn.LET(
_xlpm.row, MATCH(C96 &amp; E96, '2) Financial Arrangements'!$B$19:$B$113 &amp; '2) Financial Arrangements'!$D$19:$D$113, 0),
_xlpm.datum, INDEX('2) Financial Arrangements'!$D$19:$P$113, _xlpm.row, 2),
IF(_xlpm.datum="", "", _xlpm.datum))</f>
        <v/>
      </c>
      <c r="I96" s="826" t="str">
        <f>_xlfn.LET(
_xlpm.row, MATCH(H96, _ref_data!$O$19:$O$68, 0),
_xlpm.ein, INDEX(_ref_data!$P$19:$P$68, _xlpm.row),
IF(H96="", "",
IF(_xlpm.ein="", "", _xlpm.ein)))</f>
        <v/>
      </c>
      <c r="J96" s="826" t="str" cm="1">
        <f t="array" ref="J96">_xlfn.LET(
_xlpm.row, MATCH($C$80 &amp; $E$80, '2) Financial Arrangements'!$B$19:$B$113 &amp; '2) Financial Arrangements'!$D$19:$D$113, 0),
_xlpm.datum, INDEX('2) Financial Arrangements'!$D$19:$P$113, _xlpm.row, 3),
IF(E96="", "",
IF(_xlpm.datum="", "", _xlpm.datum)))</f>
        <v/>
      </c>
      <c r="K96" s="835" t="str" cm="1">
        <f t="array" ref="K96">IF($E96="", "",
_xlfn.LET(
_xlpm.row, MATCH($C96 &amp; $E96 &amp; $H96,
    '2) Financial Arrangements'!$B$19:$B$113 &amp;
    '2) Financial Arrangements'!$D$19:$D$113 &amp;
    '2) Financial Arrangements'!$E$19:$E$113, 0),
_xlpm.row)
)</f>
        <v/>
      </c>
      <c r="L96" s="838" t="str" cm="1">
        <f t="array" ref="L96">_xlfn.LET(
_xlpm.val,INDEX('2) Financial Arrangements'!$D$19:$P$113, _extract!$K96, 4),
IF($K96="","",
IF(_xlpm.val="","",
IF(($K96&gt;0)*($K96&lt;=15),_xlpm.val,""))))</f>
        <v/>
      </c>
      <c r="M96" s="845" t="str" cm="1">
        <f t="array" ref="M96">_xlfn.LET(
_xlpm.val,INDEX('2) Financial Arrangements'!$D$19:$P$113, _extract!$K96, 5),
IF($K96="","",
IF(_xlpm.val="","",
IF(($K96&gt;0)*($K96&lt;=15),_xlpm.val,""))))</f>
        <v/>
      </c>
      <c r="N96" s="845" t="str" cm="1">
        <f t="array" ref="N96">_xlfn.LET(
_xlpm.val,INDEX('2) Financial Arrangements'!$D$19:$P$113, _extract!$K96, 6),
IF($K96="","",
IF(_xlpm.val="","",
IF(($K96&gt;0)*($K96&lt;=15),_xlpm.val,""))))</f>
        <v/>
      </c>
      <c r="O96" s="846" t="str" cm="1">
        <f t="array" ref="O96">_xlfn.LET(
_xlpm.val,INDEX('2) Financial Arrangements'!$D$19:$P$113, _extract!$K96, 7),
IF($K96="","",
IF(_xlpm.val="","",
IF(($K96&gt;0)*($K96&lt;=15),_xlpm.val,""))))</f>
        <v/>
      </c>
      <c r="P96" s="846" t="str" cm="1">
        <f t="array" ref="P96">_xlfn.LET(
_xlpm.val,INDEX('2) Financial Arrangements'!$D$19:$P$113, _extract!$K96, 8),
IF($K96="","",
IF(_xlpm.val="","",
IF(($K96&gt;0)*($K96&lt;=15),_xlpm.val,""))))</f>
        <v/>
      </c>
      <c r="Q96" s="909" t="str" cm="1">
        <f t="array" ref="Q96">_xlfn.LET(
_xlpm.val,INDEX('2) Financial Arrangements'!$D$19:$P$113, _extract!$K96, 9),
IF($K96="","",
IF(_xlpm.val="","",
IF(($K96&gt;0)*($K96&lt;=15),_xlpm.val,""))))</f>
        <v/>
      </c>
      <c r="R96" s="846" t="str" cm="1">
        <f t="array" ref="R96">_xlfn.LET(
_xlpm.val,INDEX('2) Financial Arrangements'!$D$19:$P$113, _extract!$K96, 10),
IF($K96="","",
IF(_xlpm.val="","",
IF(($K96&gt;0)*($K96&lt;=15),_xlpm.val,""))))</f>
        <v/>
      </c>
      <c r="S96" s="838" t="str" cm="1">
        <f t="array" ref="S96">_xlfn.LET(
_xlpm.val,INDEX('2) Financial Arrangements'!$D$19:$P$113, _extract!$K96, 11),
IF($K96="","",
IF(_xlpm.val="","",
IF(($K96&gt;0)*($K96&lt;=15),_xlpm.val,""))))</f>
        <v/>
      </c>
      <c r="T96" s="838" t="str" cm="1">
        <f t="array" ref="T96">_xlfn.LET(
_xlpm.val,INDEX('2) Financial Arrangements'!$D$19:$P$113, _extract!$K96, 12),
_xlpm.val_01, IF(_xlpm.val="Yes", 1,0),
IF($K96="","",
IF(_xlpm.val="","",
IF(($K96&gt;0)*($K96&lt;=15),_xlpm.val_01,""))))</f>
        <v/>
      </c>
      <c r="U96" s="838" t="str" cm="1">
        <f t="array" ref="U96">_xlfn.LET(
_xlpm.val,INDEX('2) Financial Arrangements'!$D$19:$Q$113, _extract!$K96, 13),
_xlpm.val_01, IF(_xlpm.val="Yes", 1,0),
IF($K96="","",
IF(_xlpm.val="","",
IF(($K96&gt;0)*($K96&lt;=15),_xlpm.val_01,""))))</f>
        <v/>
      </c>
      <c r="V96" s="838" t="str" cm="1">
        <f t="array" ref="V96">_xlfn.LET(
_xlpm.val,INDEX('2) Financial Arrangements'!$D$19:$Q$113, _extract!$K96, 14),
_xlpm.val_01, IF(_xlpm.val="Yes", 1,0),
IF($K96="","",
IF(_xlpm.val="","",
IF(($K96&gt;0)*($K96&lt;=15),_xlpm.val_01,""))))</f>
        <v/>
      </c>
      <c r="W96" s="826" t="str" cm="1">
        <f t="array" ref="W96">_xlfn.LET(
_xlpm.val,INDEX('2) Financial Arrangements'!$D$19:$P$113,_extract!$K96,4),
IF($K96="","",
IF(_xlpm.val="","",
IF(($K96&gt;20)*($K96&lt;=35),_xlpm.val,""))))</f>
        <v/>
      </c>
      <c r="X96" s="844" t="str" cm="1">
        <f t="array" ref="X96">_xlfn.LET(
_xlpm.val,INDEX('2) Financial Arrangements'!$D$19:$P$113,_extract!$K96,5),
IF($K96="","",
IF(_xlpm.val="","",
IF(($K96&gt;20)*($K96&lt;=35),_xlpm.val,""))))</f>
        <v/>
      </c>
      <c r="Y96" s="826" t="str" cm="1">
        <f t="array" ref="Y96">_xlfn.LET(
_xlpm.val,INDEX('2) Financial Arrangements'!$D$19:$P$113,_extract!$K96,6),
IF($K96="","",
IF(_xlpm.val="","",
IF(($K96&gt;20)*($K96&lt;=35),_xlpm.val,""))))</f>
        <v/>
      </c>
      <c r="Z96" s="826" t="str" cm="1">
        <f t="array" ref="Z96">_xlfn.LET(
_xlpm.val,INDEX('2) Financial Arrangements'!$D$19:$P$113,_extract!$K96,7),
IF($K96="","",
IF(_xlpm.val="","",
IF(($K96&gt;20)*($K96&lt;=35),_xlpm.val,""))))</f>
        <v/>
      </c>
      <c r="AA96" s="826" t="str" cm="1">
        <f t="array" ref="AA96">_xlfn.LET(
_xlpm.val,INDEX('2) Financial Arrangements'!$D$19:$P$113,_extract!$K96,8),
IF($K96="","",
IF(_xlpm.val="","",
IF(($K96&gt;20)*($K96&lt;=35),_xlpm.val,""))))</f>
        <v/>
      </c>
      <c r="AB96" s="843" t="str" cm="1">
        <f t="array" ref="AB96">_xlfn.LET(
_xlpm.val,INDEX('2) Financial Arrangements'!$D$19:$P$113, _extract!$K96, 4),
IF($K96="","",
IF(_xlpm.val="","",
IF(($K96&gt;40)*($K96&lt;=55),_xlpm.val,""))))</f>
        <v/>
      </c>
      <c r="AC96" s="836" t="str" cm="1">
        <f t="array" ref="AC96">_xlfn.LET(
_xlpm.val,INDEX('2) Financial Arrangements'!$D$19:$P$113, _extract!$K96, 5),
IF($K96="","",
IF(_xlpm.val="","",
IF(($K96&gt;40)*($K96&lt;=55),_xlpm.val,""))))</f>
        <v/>
      </c>
      <c r="AD96" s="836" t="str" cm="1">
        <f t="array" ref="AD96">_xlfn.LET(
_xlpm.val,INDEX('2) Financial Arrangements'!$D$19:$P$113, _extract!$K96, 6),
IF($K96="","",
IF(_xlpm.val="","",
IF(($K96&gt;40)*($K96&lt;=55),_xlpm.val,""))))</f>
        <v/>
      </c>
      <c r="AE96" s="836" t="str" cm="1">
        <f t="array" ref="AE96">_xlfn.LET(
_xlpm.val,INDEX('2) Financial Arrangements'!$D$19:$P$113, _extract!$K96, 7),
IF($K96="","",
IF(_xlpm.val="","",
IF(($K96&gt;40)*($K96&lt;=55),_xlpm.val,""))))</f>
        <v/>
      </c>
      <c r="AF96" s="836" t="str" cm="1">
        <f t="array" ref="AF96">_xlfn.LET(
_xlpm.val,INDEX('2) Financial Arrangements'!$D$19:$P$113, _extract!$K96, 8),
IF($K96="","",
IF(_xlpm.val="","",
IF(($K96&gt;40)*($K96&lt;=55),_xlpm.val,""))))</f>
        <v/>
      </c>
      <c r="AG96" s="836" t="str" cm="1">
        <f t="array" ref="AG96">_xlfn.LET(
_xlpm.val,INDEX('2) Financial Arrangements'!$D$19:$P$113, _extract!$K96, 9),
IF($K96="","",
IF(_xlpm.val="","",
IF(($K96&gt;40)*($K96&lt;=55),_xlpm.val,""))))</f>
        <v/>
      </c>
      <c r="AH96" s="836" t="str" cm="1">
        <f t="array" ref="AH96">_xlfn.LET(
_xlpm.val,INDEX('2) Financial Arrangements'!$D$19:$P$113, _extract!$K96, 10),
IF($K96="","",
IF(_xlpm.val="","",
IF(($K96&gt;40)*($K96&lt;=55),_xlpm.val,""))))</f>
        <v/>
      </c>
      <c r="AI96" s="836" t="str" cm="1">
        <f t="array" ref="AI96">_xlfn.LET(
_xlpm.val,INDEX('2) Financial Arrangements'!$D$19:$P$113, _extract!$K96, 11),
IF($K96="","",
IF(_xlpm.val="","",
IF(($K96&gt;40)*($K96&lt;=55),_xlpm.val,""))))</f>
        <v/>
      </c>
      <c r="AJ96" s="836" t="str" cm="1">
        <f t="array" ref="AJ96">_xlfn.LET(
_xlpm.val,INDEX('2) Financial Arrangements'!$D$19:$P$113, _extract!$K96, 12),
IF($K96="","",
IF(_xlpm.val="","",
IF(($K96&gt;40)*($K96&lt;=55),_xlpm.val,""))))</f>
        <v/>
      </c>
      <c r="AK96" s="844" t="str" cm="1">
        <f t="array" ref="AK96">_xlfn.LET(
_xlpm.val,INDEX('2) Financial Arrangements'!$D$19:$P$113, _extract!$K96, 4),
IF($K96="","",
IF(_xlpm.val="","",
IF(($K96&gt;60)*($K96&lt;=75),_xlpm.val,""))))</f>
        <v/>
      </c>
      <c r="AL96" s="826" t="str" cm="1">
        <f t="array" ref="AL96">_xlfn.LET(
_xlpm.val,INDEX('2) Financial Arrangements'!$D$19:$P$113, _extract!$K96, 5),
IF($K96="","",
IF(_xlpm.val="","",
IF(($K96&gt;60)*($K96&lt;=75),_xlpm.val,""))))</f>
        <v/>
      </c>
      <c r="AM96" s="826" t="str" cm="1">
        <f t="array" ref="AM96">_xlfn.LET(
_xlpm.val,INDEX('2) Financial Arrangements'!$D$19:$P$113, _extract!$K96, 6),
_xlpm.val_01, IF(_xlpm.val="Yes", 1,0),
IF($K96="","",
IF(_xlpm.val="","",
IF(($K96&gt;60)*($K96&lt;=75),_xlpm.val_01,""))))</f>
        <v/>
      </c>
      <c r="AN96" s="826" t="str" cm="1">
        <f t="array" ref="AN96">_xlfn.LET(
_xlpm.val,INDEX('2) Financial Arrangements'!$D$19:$P$113, _extract!$K96, 7),
_xlpm.val_01, IF(_xlpm.val="Yes", 1,0),
IF($K96="","",
IF(_xlpm.val="","",
IF(($K96&gt;60)*($K96&lt;=75),_xlpm.val_01,""))))</f>
        <v/>
      </c>
      <c r="AO96" s="826" t="str" cm="1">
        <f t="array" ref="AO96">_xlfn.LET(
_xlpm.val,INDEX('2) Financial Arrangements'!$D$19:$P$113, _extract!$K96, 8),
IF($K96="","",
IF(_xlpm.val="","",
IF(($K96&gt;60)*($K96&lt;=75),_xlpm.val,""))))</f>
        <v/>
      </c>
      <c r="AP96" s="826" t="str" cm="1">
        <f t="array" ref="AP96">_xlfn.LET(
_xlpm.val,INDEX('2) Financial Arrangements'!$D$19:$P$113, _extract!$K96, 9),
_xlpm.val_01, IF(_xlpm.val="Yes", 1,0),
IF($K96="","",
IF(_xlpm.val="","",
IF(($K96&gt;60)*($K96&lt;=75),_xlpm.val_01,""))))</f>
        <v/>
      </c>
      <c r="AQ96" s="826" t="str" cm="1">
        <f t="array" ref="AQ96">_xlfn.LET(
_xlpm.val,INDEX('2) Financial Arrangements'!$D$19:$P$113, _extract!$K96, 10),
_xlpm.val_01, IF(_xlpm.val="Yes", 1,0),
IF($K96="","",
IF(_xlpm.val="","",
IF(($K96&gt;60)*($K96&lt;=75),_xlpm.val_01,""))))</f>
        <v/>
      </c>
      <c r="AR96" s="826" t="str" cm="1">
        <f t="array" ref="AR96">_xlfn.LET(
_xlpm.val,INDEX('2) Financial Arrangements'!$D$19:$P$113, _extract!$K96, 11),
_xlpm.val_01, IF(_xlpm.val="Yes", 1,0),
IF($K96="","",
IF(_xlpm.val="","",
IF(($K96&gt;60)*($K96&lt;=75),_xlpm.val_01,""))))</f>
        <v/>
      </c>
      <c r="AS96" s="826" t="str" cm="1">
        <f t="array" ref="AS96">_xlfn.LET(
_xlpm.val,INDEX('2) Financial Arrangements'!$D$19:$P$113, _extract!$K96, 12),
_xlpm.val_01, IF(_xlpm.val="Yes", 1,0),
IF($K96="","",
IF(_xlpm.val="","",
IF(($K96&gt;60)*($K96&lt;=75),_xlpm.val_01,""))))</f>
        <v/>
      </c>
      <c r="AT96" s="842" t="str" cm="1">
        <f t="array" ref="AT96">_xlfn.LET(
_xlpm.val,INDEX('2) Financial Arrangements'!$D$19:$P$113, _extract!$K96, 4),
IF($K96="","",
IF(_xlpm.val="","",
IF(($K96&gt;70)*($K96&lt;=85),_xlpm.val,""))))</f>
        <v/>
      </c>
      <c r="AU96" s="842" t="str" cm="1">
        <f t="array" ref="AU96">_xlfn.LET(
_xlpm.val,INDEX('2) Financial Arrangements'!$D$19:$P$113, _extract!$K96, 5),
IF($K96="","",
IF(_xlpm.val="","",
IF(($K96&gt;70)*($K96&lt;=85),_xlpm.val,""))))</f>
        <v/>
      </c>
      <c r="AV96" s="836" t="str" cm="1">
        <f t="array" ref="AV96">_xlfn.LET(
_xlpm.val,INDEX('2) Financial Arrangements'!$D$19:$P$113, _extract!$K96, 6),
IF($K96="","",
IF(_xlpm.val="","",
IF(($K96&gt;70)*($K96&lt;=85),_xlpm.val,""))))</f>
        <v/>
      </c>
    </row>
    <row r="97" spans="2:48" s="830" customFormat="1" x14ac:dyDescent="0.35">
      <c r="B97" s="826" t="str">
        <f t="shared" si="2"/>
        <v/>
      </c>
      <c r="C97" s="834"/>
      <c r="D97" s="826" t="str">
        <f>IF('0a) Instructions &amp; HHS Info'!$F$4="","", IF($E97="","",'0a) Instructions &amp; HHS Info'!$F$4))</f>
        <v/>
      </c>
      <c r="E97" s="827"/>
      <c r="F97" s="826" t="str">
        <f>_xlfn.LET(
_xlpm.orgRow,MATCH(E97,_ref_data!$F$19:$F$167,0),
_xlpm.orgID,INDEX(_ref_data!$E$19:$E$167,_xlpm.orgRow),
IF(E97="","",_xlpm.orgID))</f>
        <v/>
      </c>
      <c r="G97" s="826" t="str">
        <f>_xlfn.LET(
_xlpm.orgRow,MATCH(E97,_ref_data!$F$19:$F$167,0),
_xlpm.EIN,SUBSTITUTE(INDEX(_ref_data!$G$19:$G$167,_xlpm.orgRow), "-", ""),
IF(E97="","",_xlpm.EIN))</f>
        <v/>
      </c>
      <c r="H97" s="826" t="str" cm="1">
        <f t="array" ref="H97">_xlfn.LET(
_xlpm.row, MATCH(C97 &amp; E97, '2) Financial Arrangements'!$B$19:$B$113 &amp; '2) Financial Arrangements'!$D$19:$D$113, 0),
_xlpm.datum, INDEX('2) Financial Arrangements'!$D$19:$P$113, _xlpm.row, 2),
IF(_xlpm.datum="", "", _xlpm.datum))</f>
        <v/>
      </c>
      <c r="I97" s="826" t="str">
        <f>_xlfn.LET(
_xlpm.row, MATCH(H97, _ref_data!$O$19:$O$68, 0),
_xlpm.ein, INDEX(_ref_data!$P$19:$P$68, _xlpm.row),
IF(H97="", "",
IF(_xlpm.ein="", "", _xlpm.ein)))</f>
        <v/>
      </c>
      <c r="J97" s="826" t="str" cm="1">
        <f t="array" ref="J97">_xlfn.LET(
_xlpm.row, MATCH($C$80 &amp; $E$80, '2) Financial Arrangements'!$B$19:$B$113 &amp; '2) Financial Arrangements'!$D$19:$D$113, 0),
_xlpm.datum, INDEX('2) Financial Arrangements'!$D$19:$P$113, _xlpm.row, 3),
IF(E97="", "",
IF(_xlpm.datum="", "", _xlpm.datum)))</f>
        <v/>
      </c>
      <c r="K97" s="835" t="str" cm="1">
        <f t="array" ref="K97">IF($E97="", "",
_xlfn.LET(
_xlpm.row, MATCH($C97 &amp; $E97 &amp; $H97,
    '2) Financial Arrangements'!$B$19:$B$113 &amp;
    '2) Financial Arrangements'!$D$19:$D$113 &amp;
    '2) Financial Arrangements'!$E$19:$E$113, 0),
_xlpm.row)
)</f>
        <v/>
      </c>
      <c r="L97" s="838" t="str" cm="1">
        <f t="array" ref="L97">_xlfn.LET(
_xlpm.val,INDEX('2) Financial Arrangements'!$D$19:$P$113, _extract!$K97, 4),
IF($K97="","",
IF(_xlpm.val="","",
IF(($K97&gt;0)*($K97&lt;=15),_xlpm.val,""))))</f>
        <v/>
      </c>
      <c r="M97" s="845" t="str" cm="1">
        <f t="array" ref="M97">_xlfn.LET(
_xlpm.val,INDEX('2) Financial Arrangements'!$D$19:$P$113, _extract!$K97, 5),
IF($K97="","",
IF(_xlpm.val="","",
IF(($K97&gt;0)*($K97&lt;=15),_xlpm.val,""))))</f>
        <v/>
      </c>
      <c r="N97" s="845" t="str" cm="1">
        <f t="array" ref="N97">_xlfn.LET(
_xlpm.val,INDEX('2) Financial Arrangements'!$D$19:$P$113, _extract!$K97, 6),
IF($K97="","",
IF(_xlpm.val="","",
IF(($K97&gt;0)*($K97&lt;=15),_xlpm.val,""))))</f>
        <v/>
      </c>
      <c r="O97" s="846" t="str" cm="1">
        <f t="array" ref="O97">_xlfn.LET(
_xlpm.val,INDEX('2) Financial Arrangements'!$D$19:$P$113, _extract!$K97, 7),
IF($K97="","",
IF(_xlpm.val="","",
IF(($K97&gt;0)*($K97&lt;=15),_xlpm.val,""))))</f>
        <v/>
      </c>
      <c r="P97" s="846" t="str" cm="1">
        <f t="array" ref="P97">_xlfn.LET(
_xlpm.val,INDEX('2) Financial Arrangements'!$D$19:$P$113, _extract!$K97, 8),
IF($K97="","",
IF(_xlpm.val="","",
IF(($K97&gt;0)*($K97&lt;=15),_xlpm.val,""))))</f>
        <v/>
      </c>
      <c r="Q97" s="909" t="str" cm="1">
        <f t="array" ref="Q97">_xlfn.LET(
_xlpm.val,INDEX('2) Financial Arrangements'!$D$19:$P$113, _extract!$K97, 9),
IF($K97="","",
IF(_xlpm.val="","",
IF(($K97&gt;0)*($K97&lt;=15),_xlpm.val,""))))</f>
        <v/>
      </c>
      <c r="R97" s="846" t="str" cm="1">
        <f t="array" ref="R97">_xlfn.LET(
_xlpm.val,INDEX('2) Financial Arrangements'!$D$19:$P$113, _extract!$K97, 10),
IF($K97="","",
IF(_xlpm.val="","",
IF(($K97&gt;0)*($K97&lt;=15),_xlpm.val,""))))</f>
        <v/>
      </c>
      <c r="S97" s="838" t="str" cm="1">
        <f t="array" ref="S97">_xlfn.LET(
_xlpm.val,INDEX('2) Financial Arrangements'!$D$19:$P$113, _extract!$K97, 11),
IF($K97="","",
IF(_xlpm.val="","",
IF(($K97&gt;0)*($K97&lt;=15),_xlpm.val,""))))</f>
        <v/>
      </c>
      <c r="T97" s="838" t="str" cm="1">
        <f t="array" ref="T97">_xlfn.LET(
_xlpm.val,INDEX('2) Financial Arrangements'!$D$19:$P$113, _extract!$K97, 12),
_xlpm.val_01, IF(_xlpm.val="Yes", 1,0),
IF($K97="","",
IF(_xlpm.val="","",
IF(($K97&gt;0)*($K97&lt;=15),_xlpm.val_01,""))))</f>
        <v/>
      </c>
      <c r="U97" s="838" t="str" cm="1">
        <f t="array" ref="U97">_xlfn.LET(
_xlpm.val,INDEX('2) Financial Arrangements'!$D$19:$Q$113, _extract!$K97, 13),
_xlpm.val_01, IF(_xlpm.val="Yes", 1,0),
IF($K97="","",
IF(_xlpm.val="","",
IF(($K97&gt;0)*($K97&lt;=15),_xlpm.val_01,""))))</f>
        <v/>
      </c>
      <c r="V97" s="838" t="str" cm="1">
        <f t="array" ref="V97">_xlfn.LET(
_xlpm.val,INDEX('2) Financial Arrangements'!$D$19:$Q$113, _extract!$K97, 14),
_xlpm.val_01, IF(_xlpm.val="Yes", 1,0),
IF($K97="","",
IF(_xlpm.val="","",
IF(($K97&gt;0)*($K97&lt;=15),_xlpm.val_01,""))))</f>
        <v/>
      </c>
      <c r="W97" s="826" t="str" cm="1">
        <f t="array" ref="W97">_xlfn.LET(
_xlpm.val,INDEX('2) Financial Arrangements'!$D$19:$P$113,_extract!$K97,4),
IF($K97="","",
IF(_xlpm.val="","",
IF(($K97&gt;20)*($K97&lt;=35),_xlpm.val,""))))</f>
        <v/>
      </c>
      <c r="X97" s="844" t="str" cm="1">
        <f t="array" ref="X97">_xlfn.LET(
_xlpm.val,INDEX('2) Financial Arrangements'!$D$19:$P$113,_extract!$K97,5),
IF($K97="","",
IF(_xlpm.val="","",
IF(($K97&gt;20)*($K97&lt;=35),_xlpm.val,""))))</f>
        <v/>
      </c>
      <c r="Y97" s="826" t="str" cm="1">
        <f t="array" ref="Y97">_xlfn.LET(
_xlpm.val,INDEX('2) Financial Arrangements'!$D$19:$P$113,_extract!$K97,6),
IF($K97="","",
IF(_xlpm.val="","",
IF(($K97&gt;20)*($K97&lt;=35),_xlpm.val,""))))</f>
        <v/>
      </c>
      <c r="Z97" s="826" t="str" cm="1">
        <f t="array" ref="Z97">_xlfn.LET(
_xlpm.val,INDEX('2) Financial Arrangements'!$D$19:$P$113,_extract!$K97,7),
IF($K97="","",
IF(_xlpm.val="","",
IF(($K97&gt;20)*($K97&lt;=35),_xlpm.val,""))))</f>
        <v/>
      </c>
      <c r="AA97" s="826" t="str" cm="1">
        <f t="array" ref="AA97">_xlfn.LET(
_xlpm.val,INDEX('2) Financial Arrangements'!$D$19:$P$113,_extract!$K97,8),
IF($K97="","",
IF(_xlpm.val="","",
IF(($K97&gt;20)*($K97&lt;=35),_xlpm.val,""))))</f>
        <v/>
      </c>
      <c r="AB97" s="843" t="str" cm="1">
        <f t="array" ref="AB97">_xlfn.LET(
_xlpm.val,INDEX('2) Financial Arrangements'!$D$19:$P$113, _extract!$K97, 4),
IF($K97="","",
IF(_xlpm.val="","",
IF(($K97&gt;40)*($K97&lt;=55),_xlpm.val,""))))</f>
        <v/>
      </c>
      <c r="AC97" s="836" t="str" cm="1">
        <f t="array" ref="AC97">_xlfn.LET(
_xlpm.val,INDEX('2) Financial Arrangements'!$D$19:$P$113, _extract!$K97, 5),
IF($K97="","",
IF(_xlpm.val="","",
IF(($K97&gt;40)*($K97&lt;=55),_xlpm.val,""))))</f>
        <v/>
      </c>
      <c r="AD97" s="836" t="str" cm="1">
        <f t="array" ref="AD97">_xlfn.LET(
_xlpm.val,INDEX('2) Financial Arrangements'!$D$19:$P$113, _extract!$K97, 6),
IF($K97="","",
IF(_xlpm.val="","",
IF(($K97&gt;40)*($K97&lt;=55),_xlpm.val,""))))</f>
        <v/>
      </c>
      <c r="AE97" s="836" t="str" cm="1">
        <f t="array" ref="AE97">_xlfn.LET(
_xlpm.val,INDEX('2) Financial Arrangements'!$D$19:$P$113, _extract!$K97, 7),
IF($K97="","",
IF(_xlpm.val="","",
IF(($K97&gt;40)*($K97&lt;=55),_xlpm.val,""))))</f>
        <v/>
      </c>
      <c r="AF97" s="836" t="str" cm="1">
        <f t="array" ref="AF97">_xlfn.LET(
_xlpm.val,INDEX('2) Financial Arrangements'!$D$19:$P$113, _extract!$K97, 8),
IF($K97="","",
IF(_xlpm.val="","",
IF(($K97&gt;40)*($K97&lt;=55),_xlpm.val,""))))</f>
        <v/>
      </c>
      <c r="AG97" s="836" t="str" cm="1">
        <f t="array" ref="AG97">_xlfn.LET(
_xlpm.val,INDEX('2) Financial Arrangements'!$D$19:$P$113, _extract!$K97, 9),
IF($K97="","",
IF(_xlpm.val="","",
IF(($K97&gt;40)*($K97&lt;=55),_xlpm.val,""))))</f>
        <v/>
      </c>
      <c r="AH97" s="836" t="str" cm="1">
        <f t="array" ref="AH97">_xlfn.LET(
_xlpm.val,INDEX('2) Financial Arrangements'!$D$19:$P$113, _extract!$K97, 10),
IF($K97="","",
IF(_xlpm.val="","",
IF(($K97&gt;40)*($K97&lt;=55),_xlpm.val,""))))</f>
        <v/>
      </c>
      <c r="AI97" s="836" t="str" cm="1">
        <f t="array" ref="AI97">_xlfn.LET(
_xlpm.val,INDEX('2) Financial Arrangements'!$D$19:$P$113, _extract!$K97, 11),
IF($K97="","",
IF(_xlpm.val="","",
IF(($K97&gt;40)*($K97&lt;=55),_xlpm.val,""))))</f>
        <v/>
      </c>
      <c r="AJ97" s="836" t="str" cm="1">
        <f t="array" ref="AJ97">_xlfn.LET(
_xlpm.val,INDEX('2) Financial Arrangements'!$D$19:$P$113, _extract!$K97, 12),
IF($K97="","",
IF(_xlpm.val="","",
IF(($K97&gt;40)*($K97&lt;=55),_xlpm.val,""))))</f>
        <v/>
      </c>
      <c r="AK97" s="844" t="str" cm="1">
        <f t="array" ref="AK97">_xlfn.LET(
_xlpm.val,INDEX('2) Financial Arrangements'!$D$19:$P$113, _extract!$K97, 4),
IF($K97="","",
IF(_xlpm.val="","",
IF(($K97&gt;60)*($K97&lt;=75),_xlpm.val,""))))</f>
        <v/>
      </c>
      <c r="AL97" s="826" t="str" cm="1">
        <f t="array" ref="AL97">_xlfn.LET(
_xlpm.val,INDEX('2) Financial Arrangements'!$D$19:$P$113, _extract!$K97, 5),
IF($K97="","",
IF(_xlpm.val="","",
IF(($K97&gt;60)*($K97&lt;=75),_xlpm.val,""))))</f>
        <v/>
      </c>
      <c r="AM97" s="826" t="str" cm="1">
        <f t="array" ref="AM97">_xlfn.LET(
_xlpm.val,INDEX('2) Financial Arrangements'!$D$19:$P$113, _extract!$K97, 6),
_xlpm.val_01, IF(_xlpm.val="Yes", 1,0),
IF($K97="","",
IF(_xlpm.val="","",
IF(($K97&gt;60)*($K97&lt;=75),_xlpm.val_01,""))))</f>
        <v/>
      </c>
      <c r="AN97" s="826" t="str" cm="1">
        <f t="array" ref="AN97">_xlfn.LET(
_xlpm.val,INDEX('2) Financial Arrangements'!$D$19:$P$113, _extract!$K97, 7),
_xlpm.val_01, IF(_xlpm.val="Yes", 1,0),
IF($K97="","",
IF(_xlpm.val="","",
IF(($K97&gt;60)*($K97&lt;=75),_xlpm.val_01,""))))</f>
        <v/>
      </c>
      <c r="AO97" s="826" t="str" cm="1">
        <f t="array" ref="AO97">_xlfn.LET(
_xlpm.val,INDEX('2) Financial Arrangements'!$D$19:$P$113, _extract!$K97, 8),
IF($K97="","",
IF(_xlpm.val="","",
IF(($K97&gt;60)*($K97&lt;=75),_xlpm.val,""))))</f>
        <v/>
      </c>
      <c r="AP97" s="826" t="str" cm="1">
        <f t="array" ref="AP97">_xlfn.LET(
_xlpm.val,INDEX('2) Financial Arrangements'!$D$19:$P$113, _extract!$K97, 9),
_xlpm.val_01, IF(_xlpm.val="Yes", 1,0),
IF($K97="","",
IF(_xlpm.val="","",
IF(($K97&gt;60)*($K97&lt;=75),_xlpm.val_01,""))))</f>
        <v/>
      </c>
      <c r="AQ97" s="826" t="str" cm="1">
        <f t="array" ref="AQ97">_xlfn.LET(
_xlpm.val,INDEX('2) Financial Arrangements'!$D$19:$P$113, _extract!$K97, 10),
_xlpm.val_01, IF(_xlpm.val="Yes", 1,0),
IF($K97="","",
IF(_xlpm.val="","",
IF(($K97&gt;60)*($K97&lt;=75),_xlpm.val_01,""))))</f>
        <v/>
      </c>
      <c r="AR97" s="826" t="str" cm="1">
        <f t="array" ref="AR97">_xlfn.LET(
_xlpm.val,INDEX('2) Financial Arrangements'!$D$19:$P$113, _extract!$K97, 11),
_xlpm.val_01, IF(_xlpm.val="Yes", 1,0),
IF($K97="","",
IF(_xlpm.val="","",
IF(($K97&gt;60)*($K97&lt;=75),_xlpm.val_01,""))))</f>
        <v/>
      </c>
      <c r="AS97" s="826" t="str" cm="1">
        <f t="array" ref="AS97">_xlfn.LET(
_xlpm.val,INDEX('2) Financial Arrangements'!$D$19:$P$113, _extract!$K97, 12),
_xlpm.val_01, IF(_xlpm.val="Yes", 1,0),
IF($K97="","",
IF(_xlpm.val="","",
IF(($K97&gt;60)*($K97&lt;=75),_xlpm.val_01,""))))</f>
        <v/>
      </c>
      <c r="AT97" s="842" t="str" cm="1">
        <f t="array" ref="AT97">_xlfn.LET(
_xlpm.val,INDEX('2) Financial Arrangements'!$D$19:$P$113, _extract!$K97, 4),
IF($K97="","",
IF(_xlpm.val="","",
IF(($K97&gt;70)*($K97&lt;=85),_xlpm.val,""))))</f>
        <v/>
      </c>
      <c r="AU97" s="842" t="str" cm="1">
        <f t="array" ref="AU97">_xlfn.LET(
_xlpm.val,INDEX('2) Financial Arrangements'!$D$19:$P$113, _extract!$K97, 5),
IF($K97="","",
IF(_xlpm.val="","",
IF(($K97&gt;70)*($K97&lt;=85),_xlpm.val,""))))</f>
        <v/>
      </c>
      <c r="AV97" s="836" t="str" cm="1">
        <f t="array" ref="AV97">_xlfn.LET(
_xlpm.val,INDEX('2) Financial Arrangements'!$D$19:$P$113, _extract!$K97, 6),
IF($K97="","",
IF(_xlpm.val="","",
IF(($K97&gt;70)*($K97&lt;=85),_xlpm.val,""))))</f>
        <v/>
      </c>
    </row>
    <row r="98" spans="2:48" s="830" customFormat="1" x14ac:dyDescent="0.35">
      <c r="B98" s="826" t="str">
        <f t="shared" si="2"/>
        <v/>
      </c>
      <c r="C98" s="834"/>
      <c r="D98" s="826" t="str">
        <f>IF('0a) Instructions &amp; HHS Info'!$F$4="","", IF($E98="","",'0a) Instructions &amp; HHS Info'!$F$4))</f>
        <v/>
      </c>
      <c r="E98" s="827"/>
      <c r="F98" s="826" t="str">
        <f>_xlfn.LET(
_xlpm.orgRow,MATCH(E98,_ref_data!$F$19:$F$167,0),
_xlpm.orgID,INDEX(_ref_data!$E$19:$E$167,_xlpm.orgRow),
IF(E98="","",_xlpm.orgID))</f>
        <v/>
      </c>
      <c r="G98" s="826" t="str">
        <f>_xlfn.LET(
_xlpm.orgRow,MATCH(E98,_ref_data!$F$19:$F$167,0),
_xlpm.EIN,SUBSTITUTE(INDEX(_ref_data!$G$19:$G$167,_xlpm.orgRow), "-", ""),
IF(E98="","",_xlpm.EIN))</f>
        <v/>
      </c>
      <c r="H98" s="826" t="str" cm="1">
        <f t="array" ref="H98">_xlfn.LET(
_xlpm.row, MATCH(C98 &amp; E98, '2) Financial Arrangements'!$B$19:$B$113 &amp; '2) Financial Arrangements'!$D$19:$D$113, 0),
_xlpm.datum, INDEX('2) Financial Arrangements'!$D$19:$P$113, _xlpm.row, 2),
IF(_xlpm.datum="", "", _xlpm.datum))</f>
        <v/>
      </c>
      <c r="I98" s="826" t="str">
        <f>_xlfn.LET(
_xlpm.row, MATCH(H98, _ref_data!$O$19:$O$68, 0),
_xlpm.ein, INDEX(_ref_data!$P$19:$P$68, _xlpm.row),
IF(H98="", "",
IF(_xlpm.ein="", "", _xlpm.ein)))</f>
        <v/>
      </c>
      <c r="J98" s="826" t="str" cm="1">
        <f t="array" ref="J98">_xlfn.LET(
_xlpm.row, MATCH($C$80 &amp; $E$80, '2) Financial Arrangements'!$B$19:$B$113 &amp; '2) Financial Arrangements'!$D$19:$D$113, 0),
_xlpm.datum, INDEX('2) Financial Arrangements'!$D$19:$P$113, _xlpm.row, 3),
IF(E98="", "",
IF(_xlpm.datum="", "", _xlpm.datum)))</f>
        <v/>
      </c>
      <c r="K98" s="835" t="str" cm="1">
        <f t="array" ref="K98">IF($E98="", "",
_xlfn.LET(
_xlpm.row, MATCH($C98 &amp; $E98 &amp; $H98,
    '2) Financial Arrangements'!$B$19:$B$113 &amp;
    '2) Financial Arrangements'!$D$19:$D$113 &amp;
    '2) Financial Arrangements'!$E$19:$E$113, 0),
_xlpm.row)
)</f>
        <v/>
      </c>
      <c r="L98" s="838" t="str" cm="1">
        <f t="array" ref="L98">_xlfn.LET(
_xlpm.val,INDEX('2) Financial Arrangements'!$D$19:$P$113, _extract!$K98, 4),
IF($K98="","",
IF(_xlpm.val="","",
IF(($K98&gt;0)*($K98&lt;=15),_xlpm.val,""))))</f>
        <v/>
      </c>
      <c r="M98" s="845" t="str" cm="1">
        <f t="array" ref="M98">_xlfn.LET(
_xlpm.val,INDEX('2) Financial Arrangements'!$D$19:$P$113, _extract!$K98, 5),
IF($K98="","",
IF(_xlpm.val="","",
IF(($K98&gt;0)*($K98&lt;=15),_xlpm.val,""))))</f>
        <v/>
      </c>
      <c r="N98" s="845" t="str" cm="1">
        <f t="array" ref="N98">_xlfn.LET(
_xlpm.val,INDEX('2) Financial Arrangements'!$D$19:$P$113, _extract!$K98, 6),
IF($K98="","",
IF(_xlpm.val="","",
IF(($K98&gt;0)*($K98&lt;=15),_xlpm.val,""))))</f>
        <v/>
      </c>
      <c r="O98" s="846" t="str" cm="1">
        <f t="array" ref="O98">_xlfn.LET(
_xlpm.val,INDEX('2) Financial Arrangements'!$D$19:$P$113, _extract!$K98, 7),
IF($K98="","",
IF(_xlpm.val="","",
IF(($K98&gt;0)*($K98&lt;=15),_xlpm.val,""))))</f>
        <v/>
      </c>
      <c r="P98" s="846" t="str" cm="1">
        <f t="array" ref="P98">_xlfn.LET(
_xlpm.val,INDEX('2) Financial Arrangements'!$D$19:$P$113, _extract!$K98, 8),
IF($K98="","",
IF(_xlpm.val="","",
IF(($K98&gt;0)*($K98&lt;=15),_xlpm.val,""))))</f>
        <v/>
      </c>
      <c r="Q98" s="909" t="str" cm="1">
        <f t="array" ref="Q98">_xlfn.LET(
_xlpm.val,INDEX('2) Financial Arrangements'!$D$19:$P$113, _extract!$K98, 9),
IF($K98="","",
IF(_xlpm.val="","",
IF(($K98&gt;0)*($K98&lt;=15),_xlpm.val,""))))</f>
        <v/>
      </c>
      <c r="R98" s="846" t="str" cm="1">
        <f t="array" ref="R98">_xlfn.LET(
_xlpm.val,INDEX('2) Financial Arrangements'!$D$19:$P$113, _extract!$K98, 10),
IF($K98="","",
IF(_xlpm.val="","",
IF(($K98&gt;0)*($K98&lt;=15),_xlpm.val,""))))</f>
        <v/>
      </c>
      <c r="S98" s="838" t="str" cm="1">
        <f t="array" ref="S98">_xlfn.LET(
_xlpm.val,INDEX('2) Financial Arrangements'!$D$19:$P$113, _extract!$K98, 11),
IF($K98="","",
IF(_xlpm.val="","",
IF(($K98&gt;0)*($K98&lt;=15),_xlpm.val,""))))</f>
        <v/>
      </c>
      <c r="T98" s="838" t="str" cm="1">
        <f t="array" ref="T98">_xlfn.LET(
_xlpm.val,INDEX('2) Financial Arrangements'!$D$19:$P$113, _extract!$K98, 12),
_xlpm.val_01, IF(_xlpm.val="Yes", 1,0),
IF($K98="","",
IF(_xlpm.val="","",
IF(($K98&gt;0)*($K98&lt;=15),_xlpm.val_01,""))))</f>
        <v/>
      </c>
      <c r="U98" s="838" t="str" cm="1">
        <f t="array" ref="U98">_xlfn.LET(
_xlpm.val,INDEX('2) Financial Arrangements'!$D$19:$Q$113, _extract!$K98, 13),
_xlpm.val_01, IF(_xlpm.val="Yes", 1,0),
IF($K98="","",
IF(_xlpm.val="","",
IF(($K98&gt;0)*($K98&lt;=15),_xlpm.val_01,""))))</f>
        <v/>
      </c>
      <c r="V98" s="838" t="str" cm="1">
        <f t="array" ref="V98">_xlfn.LET(
_xlpm.val,INDEX('2) Financial Arrangements'!$D$19:$Q$113, _extract!$K98, 14),
_xlpm.val_01, IF(_xlpm.val="Yes", 1,0),
IF($K98="","",
IF(_xlpm.val="","",
IF(($K98&gt;0)*($K98&lt;=15),_xlpm.val_01,""))))</f>
        <v/>
      </c>
      <c r="W98" s="826" t="str" cm="1">
        <f t="array" ref="W98">_xlfn.LET(
_xlpm.val,INDEX('2) Financial Arrangements'!$D$19:$P$113,_extract!$K98,4),
IF($K98="","",
IF(_xlpm.val="","",
IF(($K98&gt;20)*($K98&lt;=35),_xlpm.val,""))))</f>
        <v/>
      </c>
      <c r="X98" s="844" t="str" cm="1">
        <f t="array" ref="X98">_xlfn.LET(
_xlpm.val,INDEX('2) Financial Arrangements'!$D$19:$P$113,_extract!$K98,5),
IF($K98="","",
IF(_xlpm.val="","",
IF(($K98&gt;20)*($K98&lt;=35),_xlpm.val,""))))</f>
        <v/>
      </c>
      <c r="Y98" s="826" t="str" cm="1">
        <f t="array" ref="Y98">_xlfn.LET(
_xlpm.val,INDEX('2) Financial Arrangements'!$D$19:$P$113,_extract!$K98,6),
IF($K98="","",
IF(_xlpm.val="","",
IF(($K98&gt;20)*($K98&lt;=35),_xlpm.val,""))))</f>
        <v/>
      </c>
      <c r="Z98" s="826" t="str" cm="1">
        <f t="array" ref="Z98">_xlfn.LET(
_xlpm.val,INDEX('2) Financial Arrangements'!$D$19:$P$113,_extract!$K98,7),
IF($K98="","",
IF(_xlpm.val="","",
IF(($K98&gt;20)*($K98&lt;=35),_xlpm.val,""))))</f>
        <v/>
      </c>
      <c r="AA98" s="826" t="str" cm="1">
        <f t="array" ref="AA98">_xlfn.LET(
_xlpm.val,INDEX('2) Financial Arrangements'!$D$19:$P$113,_extract!$K98,8),
IF($K98="","",
IF(_xlpm.val="","",
IF(($K98&gt;20)*($K98&lt;=35),_xlpm.val,""))))</f>
        <v/>
      </c>
      <c r="AB98" s="843" t="str" cm="1">
        <f t="array" ref="AB98">_xlfn.LET(
_xlpm.val,INDEX('2) Financial Arrangements'!$D$19:$P$113, _extract!$K98, 4),
IF($K98="","",
IF(_xlpm.val="","",
IF(($K98&gt;40)*($K98&lt;=55),_xlpm.val,""))))</f>
        <v/>
      </c>
      <c r="AC98" s="836" t="str" cm="1">
        <f t="array" ref="AC98">_xlfn.LET(
_xlpm.val,INDEX('2) Financial Arrangements'!$D$19:$P$113, _extract!$K98, 5),
IF($K98="","",
IF(_xlpm.val="","",
IF(($K98&gt;40)*($K98&lt;=55),_xlpm.val,""))))</f>
        <v/>
      </c>
      <c r="AD98" s="836" t="str" cm="1">
        <f t="array" ref="AD98">_xlfn.LET(
_xlpm.val,INDEX('2) Financial Arrangements'!$D$19:$P$113, _extract!$K98, 6),
IF($K98="","",
IF(_xlpm.val="","",
IF(($K98&gt;40)*($K98&lt;=55),_xlpm.val,""))))</f>
        <v/>
      </c>
      <c r="AE98" s="836" t="str" cm="1">
        <f t="array" ref="AE98">_xlfn.LET(
_xlpm.val,INDEX('2) Financial Arrangements'!$D$19:$P$113, _extract!$K98, 7),
IF($K98="","",
IF(_xlpm.val="","",
IF(($K98&gt;40)*($K98&lt;=55),_xlpm.val,""))))</f>
        <v/>
      </c>
      <c r="AF98" s="836" t="str" cm="1">
        <f t="array" ref="AF98">_xlfn.LET(
_xlpm.val,INDEX('2) Financial Arrangements'!$D$19:$P$113, _extract!$K98, 8),
IF($K98="","",
IF(_xlpm.val="","",
IF(($K98&gt;40)*($K98&lt;=55),_xlpm.val,""))))</f>
        <v/>
      </c>
      <c r="AG98" s="836" t="str" cm="1">
        <f t="array" ref="AG98">_xlfn.LET(
_xlpm.val,INDEX('2) Financial Arrangements'!$D$19:$P$113, _extract!$K98, 9),
IF($K98="","",
IF(_xlpm.val="","",
IF(($K98&gt;40)*($K98&lt;=55),_xlpm.val,""))))</f>
        <v/>
      </c>
      <c r="AH98" s="836" t="str" cm="1">
        <f t="array" ref="AH98">_xlfn.LET(
_xlpm.val,INDEX('2) Financial Arrangements'!$D$19:$P$113, _extract!$K98, 10),
IF($K98="","",
IF(_xlpm.val="","",
IF(($K98&gt;40)*($K98&lt;=55),_xlpm.val,""))))</f>
        <v/>
      </c>
      <c r="AI98" s="836" t="str" cm="1">
        <f t="array" ref="AI98">_xlfn.LET(
_xlpm.val,INDEX('2) Financial Arrangements'!$D$19:$P$113, _extract!$K98, 11),
IF($K98="","",
IF(_xlpm.val="","",
IF(($K98&gt;40)*($K98&lt;=55),_xlpm.val,""))))</f>
        <v/>
      </c>
      <c r="AJ98" s="836" t="str" cm="1">
        <f t="array" ref="AJ98">_xlfn.LET(
_xlpm.val,INDEX('2) Financial Arrangements'!$D$19:$P$113, _extract!$K98, 12),
IF($K98="","",
IF(_xlpm.val="","",
IF(($K98&gt;40)*($K98&lt;=55),_xlpm.val,""))))</f>
        <v/>
      </c>
      <c r="AK98" s="844" t="str" cm="1">
        <f t="array" ref="AK98">_xlfn.LET(
_xlpm.val,INDEX('2) Financial Arrangements'!$D$19:$P$113, _extract!$K98, 4),
IF($K98="","",
IF(_xlpm.val="","",
IF(($K98&gt;60)*($K98&lt;=75),_xlpm.val,""))))</f>
        <v/>
      </c>
      <c r="AL98" s="826" t="str" cm="1">
        <f t="array" ref="AL98">_xlfn.LET(
_xlpm.val,INDEX('2) Financial Arrangements'!$D$19:$P$113, _extract!$K98, 5),
IF($K98="","",
IF(_xlpm.val="","",
IF(($K98&gt;60)*($K98&lt;=75),_xlpm.val,""))))</f>
        <v/>
      </c>
      <c r="AM98" s="826" t="str" cm="1">
        <f t="array" ref="AM98">_xlfn.LET(
_xlpm.val,INDEX('2) Financial Arrangements'!$D$19:$P$113, _extract!$K98, 6),
_xlpm.val_01, IF(_xlpm.val="Yes", 1,0),
IF($K98="","",
IF(_xlpm.val="","",
IF(($K98&gt;60)*($K98&lt;=75),_xlpm.val_01,""))))</f>
        <v/>
      </c>
      <c r="AN98" s="826" t="str" cm="1">
        <f t="array" ref="AN98">_xlfn.LET(
_xlpm.val,INDEX('2) Financial Arrangements'!$D$19:$P$113, _extract!$K98, 7),
_xlpm.val_01, IF(_xlpm.val="Yes", 1,0),
IF($K98="","",
IF(_xlpm.val="","",
IF(($K98&gt;60)*($K98&lt;=75),_xlpm.val_01,""))))</f>
        <v/>
      </c>
      <c r="AO98" s="826" t="str" cm="1">
        <f t="array" ref="AO98">_xlfn.LET(
_xlpm.val,INDEX('2) Financial Arrangements'!$D$19:$P$113, _extract!$K98, 8),
IF($K98="","",
IF(_xlpm.val="","",
IF(($K98&gt;60)*($K98&lt;=75),_xlpm.val,""))))</f>
        <v/>
      </c>
      <c r="AP98" s="826" t="str" cm="1">
        <f t="array" ref="AP98">_xlfn.LET(
_xlpm.val,INDEX('2) Financial Arrangements'!$D$19:$P$113, _extract!$K98, 9),
_xlpm.val_01, IF(_xlpm.val="Yes", 1,0),
IF($K98="","",
IF(_xlpm.val="","",
IF(($K98&gt;60)*($K98&lt;=75),_xlpm.val_01,""))))</f>
        <v/>
      </c>
      <c r="AQ98" s="826" t="str" cm="1">
        <f t="array" ref="AQ98">_xlfn.LET(
_xlpm.val,INDEX('2) Financial Arrangements'!$D$19:$P$113, _extract!$K98, 10),
_xlpm.val_01, IF(_xlpm.val="Yes", 1,0),
IF($K98="","",
IF(_xlpm.val="","",
IF(($K98&gt;60)*($K98&lt;=75),_xlpm.val_01,""))))</f>
        <v/>
      </c>
      <c r="AR98" s="826" t="str" cm="1">
        <f t="array" ref="AR98">_xlfn.LET(
_xlpm.val,INDEX('2) Financial Arrangements'!$D$19:$P$113, _extract!$K98, 11),
_xlpm.val_01, IF(_xlpm.val="Yes", 1,0),
IF($K98="","",
IF(_xlpm.val="","",
IF(($K98&gt;60)*($K98&lt;=75),_xlpm.val_01,""))))</f>
        <v/>
      </c>
      <c r="AS98" s="826" t="str" cm="1">
        <f t="array" ref="AS98">_xlfn.LET(
_xlpm.val,INDEX('2) Financial Arrangements'!$D$19:$P$113, _extract!$K98, 12),
_xlpm.val_01, IF(_xlpm.val="Yes", 1,0),
IF($K98="","",
IF(_xlpm.val="","",
IF(($K98&gt;60)*($K98&lt;=75),_xlpm.val_01,""))))</f>
        <v/>
      </c>
      <c r="AT98" s="842" t="str" cm="1">
        <f t="array" ref="AT98">_xlfn.LET(
_xlpm.val,INDEX('2) Financial Arrangements'!$D$19:$P$113, _extract!$K98, 4),
IF($K98="","",
IF(_xlpm.val="","",
IF(($K98&gt;70)*($K98&lt;=85),_xlpm.val,""))))</f>
        <v/>
      </c>
      <c r="AU98" s="842" t="str" cm="1">
        <f t="array" ref="AU98">_xlfn.LET(
_xlpm.val,INDEX('2) Financial Arrangements'!$D$19:$P$113, _extract!$K98, 5),
IF($K98="","",
IF(_xlpm.val="","",
IF(($K98&gt;70)*($K98&lt;=85),_xlpm.val,""))))</f>
        <v/>
      </c>
      <c r="AV98" s="836" t="str" cm="1">
        <f t="array" ref="AV98">_xlfn.LET(
_xlpm.val,INDEX('2) Financial Arrangements'!$D$19:$P$113, _extract!$K98, 6),
IF($K98="","",
IF(_xlpm.val="","",
IF(($K98&gt;70)*($K98&lt;=85),_xlpm.val,""))))</f>
        <v/>
      </c>
    </row>
    <row r="99" spans="2:48" s="830" customFormat="1" x14ac:dyDescent="0.35">
      <c r="B99" s="826" t="str">
        <f t="shared" si="2"/>
        <v/>
      </c>
      <c r="C99" s="834"/>
      <c r="D99" s="826" t="str">
        <f>IF('0a) Instructions &amp; HHS Info'!$F$4="","", IF($E99="","",'0a) Instructions &amp; HHS Info'!$F$4))</f>
        <v/>
      </c>
      <c r="E99" s="827"/>
      <c r="F99" s="826" t="str">
        <f>_xlfn.LET(
_xlpm.orgRow,MATCH(E99,_ref_data!$F$19:$F$167,0),
_xlpm.orgID,INDEX(_ref_data!$E$19:$E$167,_xlpm.orgRow),
IF(E99="","",_xlpm.orgID))</f>
        <v/>
      </c>
      <c r="G99" s="826" t="str">
        <f>_xlfn.LET(
_xlpm.orgRow,MATCH(E99,_ref_data!$F$19:$F$167,0),
_xlpm.EIN,SUBSTITUTE(INDEX(_ref_data!$G$19:$G$167,_xlpm.orgRow), "-", ""),
IF(E99="","",_xlpm.EIN))</f>
        <v/>
      </c>
      <c r="H99" s="826" t="str" cm="1">
        <f t="array" ref="H99">_xlfn.LET(
_xlpm.row, MATCH(C99 &amp; E99, '2) Financial Arrangements'!$B$19:$B$113 &amp; '2) Financial Arrangements'!$D$19:$D$113, 0),
_xlpm.datum, INDEX('2) Financial Arrangements'!$D$19:$P$113, _xlpm.row, 2),
IF(_xlpm.datum="", "", _xlpm.datum))</f>
        <v/>
      </c>
      <c r="I99" s="826" t="str">
        <f>_xlfn.LET(
_xlpm.row, MATCH(H99, _ref_data!$O$19:$O$68, 0),
_xlpm.ein, INDEX(_ref_data!$P$19:$P$68, _xlpm.row),
IF(H99="", "",
IF(_xlpm.ein="", "", _xlpm.ein)))</f>
        <v/>
      </c>
      <c r="J99" s="826" t="str" cm="1">
        <f t="array" ref="J99">_xlfn.LET(
_xlpm.row, MATCH($C$80 &amp; $E$80, '2) Financial Arrangements'!$B$19:$B$113 &amp; '2) Financial Arrangements'!$D$19:$D$113, 0),
_xlpm.datum, INDEX('2) Financial Arrangements'!$D$19:$P$113, _xlpm.row, 3),
IF(E99="", "",
IF(_xlpm.datum="", "", _xlpm.datum)))</f>
        <v/>
      </c>
      <c r="K99" s="835" t="str" cm="1">
        <f t="array" ref="K99">IF($E99="", "",
_xlfn.LET(
_xlpm.row, MATCH($C99 &amp; $E99 &amp; $H99,
    '2) Financial Arrangements'!$B$19:$B$113 &amp;
    '2) Financial Arrangements'!$D$19:$D$113 &amp;
    '2) Financial Arrangements'!$E$19:$E$113, 0),
_xlpm.row)
)</f>
        <v/>
      </c>
      <c r="L99" s="838" t="str" cm="1">
        <f t="array" ref="L99">_xlfn.LET(
_xlpm.val,INDEX('2) Financial Arrangements'!$D$19:$P$113, _extract!$K99, 4),
IF($K99="","",
IF(_xlpm.val="","",
IF(($K99&gt;0)*($K99&lt;=15),_xlpm.val,""))))</f>
        <v/>
      </c>
      <c r="M99" s="845" t="str" cm="1">
        <f t="array" ref="M99">_xlfn.LET(
_xlpm.val,INDEX('2) Financial Arrangements'!$D$19:$P$113, _extract!$K99, 5),
IF($K99="","",
IF(_xlpm.val="","",
IF(($K99&gt;0)*($K99&lt;=15),_xlpm.val,""))))</f>
        <v/>
      </c>
      <c r="N99" s="845" t="str" cm="1">
        <f t="array" ref="N99">_xlfn.LET(
_xlpm.val,INDEX('2) Financial Arrangements'!$D$19:$P$113, _extract!$K99, 6),
IF($K99="","",
IF(_xlpm.val="","",
IF(($K99&gt;0)*($K99&lt;=15),_xlpm.val,""))))</f>
        <v/>
      </c>
      <c r="O99" s="846" t="str" cm="1">
        <f t="array" ref="O99">_xlfn.LET(
_xlpm.val,INDEX('2) Financial Arrangements'!$D$19:$P$113, _extract!$K99, 7),
IF($K99="","",
IF(_xlpm.val="","",
IF(($K99&gt;0)*($K99&lt;=15),_xlpm.val,""))))</f>
        <v/>
      </c>
      <c r="P99" s="846" t="str" cm="1">
        <f t="array" ref="P99">_xlfn.LET(
_xlpm.val,INDEX('2) Financial Arrangements'!$D$19:$P$113, _extract!$K99, 8),
IF($K99="","",
IF(_xlpm.val="","",
IF(($K99&gt;0)*($K99&lt;=15),_xlpm.val,""))))</f>
        <v/>
      </c>
      <c r="Q99" s="909" t="str" cm="1">
        <f t="array" ref="Q99">_xlfn.LET(
_xlpm.val,INDEX('2) Financial Arrangements'!$D$19:$P$113, _extract!$K99, 9),
IF($K99="","",
IF(_xlpm.val="","",
IF(($K99&gt;0)*($K99&lt;=15),_xlpm.val,""))))</f>
        <v/>
      </c>
      <c r="R99" s="846" t="str" cm="1">
        <f t="array" ref="R99">_xlfn.LET(
_xlpm.val,INDEX('2) Financial Arrangements'!$D$19:$P$113, _extract!$K99, 10),
IF($K99="","",
IF(_xlpm.val="","",
IF(($K99&gt;0)*($K99&lt;=15),_xlpm.val,""))))</f>
        <v/>
      </c>
      <c r="S99" s="838" t="str" cm="1">
        <f t="array" ref="S99">_xlfn.LET(
_xlpm.val,INDEX('2) Financial Arrangements'!$D$19:$P$113, _extract!$K99, 11),
IF($K99="","",
IF(_xlpm.val="","",
IF(($K99&gt;0)*($K99&lt;=15),_xlpm.val,""))))</f>
        <v/>
      </c>
      <c r="T99" s="838" t="str" cm="1">
        <f t="array" ref="T99">_xlfn.LET(
_xlpm.val,INDEX('2) Financial Arrangements'!$D$19:$P$113, _extract!$K99, 12),
_xlpm.val_01, IF(_xlpm.val="Yes", 1,0),
IF($K99="","",
IF(_xlpm.val="","",
IF(($K99&gt;0)*($K99&lt;=15),_xlpm.val_01,""))))</f>
        <v/>
      </c>
      <c r="U99" s="838" t="str" cm="1">
        <f t="array" ref="U99">_xlfn.LET(
_xlpm.val,INDEX('2) Financial Arrangements'!$D$19:$Q$113, _extract!$K99, 13),
_xlpm.val_01, IF(_xlpm.val="Yes", 1,0),
IF($K99="","",
IF(_xlpm.val="","",
IF(($K99&gt;0)*($K99&lt;=15),_xlpm.val_01,""))))</f>
        <v/>
      </c>
      <c r="V99" s="838" t="str" cm="1">
        <f t="array" ref="V99">_xlfn.LET(
_xlpm.val,INDEX('2) Financial Arrangements'!$D$19:$Q$113, _extract!$K99, 14),
_xlpm.val_01, IF(_xlpm.val="Yes", 1,0),
IF($K99="","",
IF(_xlpm.val="","",
IF(($K99&gt;0)*($K99&lt;=15),_xlpm.val_01,""))))</f>
        <v/>
      </c>
      <c r="W99" s="826" t="str" cm="1">
        <f t="array" ref="W99">_xlfn.LET(
_xlpm.val,INDEX('2) Financial Arrangements'!$D$19:$P$113,_extract!$K99,4),
IF($K99="","",
IF(_xlpm.val="","",
IF(($K99&gt;20)*($K99&lt;=35),_xlpm.val,""))))</f>
        <v/>
      </c>
      <c r="X99" s="844" t="str" cm="1">
        <f t="array" ref="X99">_xlfn.LET(
_xlpm.val,INDEX('2) Financial Arrangements'!$D$19:$P$113,_extract!$K99,5),
IF($K99="","",
IF(_xlpm.val="","",
IF(($K99&gt;20)*($K99&lt;=35),_xlpm.val,""))))</f>
        <v/>
      </c>
      <c r="Y99" s="826" t="str" cm="1">
        <f t="array" ref="Y99">_xlfn.LET(
_xlpm.val,INDEX('2) Financial Arrangements'!$D$19:$P$113,_extract!$K99,6),
IF($K99="","",
IF(_xlpm.val="","",
IF(($K99&gt;20)*($K99&lt;=35),_xlpm.val,""))))</f>
        <v/>
      </c>
      <c r="Z99" s="826" t="str" cm="1">
        <f t="array" ref="Z99">_xlfn.LET(
_xlpm.val,INDEX('2) Financial Arrangements'!$D$19:$P$113,_extract!$K99,7),
IF($K99="","",
IF(_xlpm.val="","",
IF(($K99&gt;20)*($K99&lt;=35),_xlpm.val,""))))</f>
        <v/>
      </c>
      <c r="AA99" s="826" t="str" cm="1">
        <f t="array" ref="AA99">_xlfn.LET(
_xlpm.val,INDEX('2) Financial Arrangements'!$D$19:$P$113,_extract!$K99,8),
IF($K99="","",
IF(_xlpm.val="","",
IF(($K99&gt;20)*($K99&lt;=35),_xlpm.val,""))))</f>
        <v/>
      </c>
      <c r="AB99" s="843" t="str" cm="1">
        <f t="array" ref="AB99">_xlfn.LET(
_xlpm.val,INDEX('2) Financial Arrangements'!$D$19:$P$113, _extract!$K99, 4),
IF($K99="","",
IF(_xlpm.val="","",
IF(($K99&gt;40)*($K99&lt;=55),_xlpm.val,""))))</f>
        <v/>
      </c>
      <c r="AC99" s="836" t="str" cm="1">
        <f t="array" ref="AC99">_xlfn.LET(
_xlpm.val,INDEX('2) Financial Arrangements'!$D$19:$P$113, _extract!$K99, 5),
IF($K99="","",
IF(_xlpm.val="","",
IF(($K99&gt;40)*($K99&lt;=55),_xlpm.val,""))))</f>
        <v/>
      </c>
      <c r="AD99" s="836" t="str" cm="1">
        <f t="array" ref="AD99">_xlfn.LET(
_xlpm.val,INDEX('2) Financial Arrangements'!$D$19:$P$113, _extract!$K99, 6),
IF($K99="","",
IF(_xlpm.val="","",
IF(($K99&gt;40)*($K99&lt;=55),_xlpm.val,""))))</f>
        <v/>
      </c>
      <c r="AE99" s="836" t="str" cm="1">
        <f t="array" ref="AE99">_xlfn.LET(
_xlpm.val,INDEX('2) Financial Arrangements'!$D$19:$P$113, _extract!$K99, 7),
IF($K99="","",
IF(_xlpm.val="","",
IF(($K99&gt;40)*($K99&lt;=55),_xlpm.val,""))))</f>
        <v/>
      </c>
      <c r="AF99" s="836" t="str" cm="1">
        <f t="array" ref="AF99">_xlfn.LET(
_xlpm.val,INDEX('2) Financial Arrangements'!$D$19:$P$113, _extract!$K99, 8),
IF($K99="","",
IF(_xlpm.val="","",
IF(($K99&gt;40)*($K99&lt;=55),_xlpm.val,""))))</f>
        <v/>
      </c>
      <c r="AG99" s="836" t="str" cm="1">
        <f t="array" ref="AG99">_xlfn.LET(
_xlpm.val,INDEX('2) Financial Arrangements'!$D$19:$P$113, _extract!$K99, 9),
IF($K99="","",
IF(_xlpm.val="","",
IF(($K99&gt;40)*($K99&lt;=55),_xlpm.val,""))))</f>
        <v/>
      </c>
      <c r="AH99" s="836" t="str" cm="1">
        <f t="array" ref="AH99">_xlfn.LET(
_xlpm.val,INDEX('2) Financial Arrangements'!$D$19:$P$113, _extract!$K99, 10),
IF($K99="","",
IF(_xlpm.val="","",
IF(($K99&gt;40)*($K99&lt;=55),_xlpm.val,""))))</f>
        <v/>
      </c>
      <c r="AI99" s="836" t="str" cm="1">
        <f t="array" ref="AI99">_xlfn.LET(
_xlpm.val,INDEX('2) Financial Arrangements'!$D$19:$P$113, _extract!$K99, 11),
IF($K99="","",
IF(_xlpm.val="","",
IF(($K99&gt;40)*($K99&lt;=55),_xlpm.val,""))))</f>
        <v/>
      </c>
      <c r="AJ99" s="836" t="str" cm="1">
        <f t="array" ref="AJ99">_xlfn.LET(
_xlpm.val,INDEX('2) Financial Arrangements'!$D$19:$P$113, _extract!$K99, 12),
IF($K99="","",
IF(_xlpm.val="","",
IF(($K99&gt;40)*($K99&lt;=55),_xlpm.val,""))))</f>
        <v/>
      </c>
      <c r="AK99" s="844" t="str" cm="1">
        <f t="array" ref="AK99">_xlfn.LET(
_xlpm.val,INDEX('2) Financial Arrangements'!$D$19:$P$113, _extract!$K99, 4),
IF($K99="","",
IF(_xlpm.val="","",
IF(($K99&gt;60)*($K99&lt;=75),_xlpm.val,""))))</f>
        <v/>
      </c>
      <c r="AL99" s="826" t="str" cm="1">
        <f t="array" ref="AL99">_xlfn.LET(
_xlpm.val,INDEX('2) Financial Arrangements'!$D$19:$P$113, _extract!$K99, 5),
IF($K99="","",
IF(_xlpm.val="","",
IF(($K99&gt;60)*($K99&lt;=75),_xlpm.val,""))))</f>
        <v/>
      </c>
      <c r="AM99" s="826" t="str" cm="1">
        <f t="array" ref="AM99">_xlfn.LET(
_xlpm.val,INDEX('2) Financial Arrangements'!$D$19:$P$113, _extract!$K99, 6),
_xlpm.val_01, IF(_xlpm.val="Yes", 1,0),
IF($K99="","",
IF(_xlpm.val="","",
IF(($K99&gt;60)*($K99&lt;=75),_xlpm.val_01,""))))</f>
        <v/>
      </c>
      <c r="AN99" s="826" t="str" cm="1">
        <f t="array" ref="AN99">_xlfn.LET(
_xlpm.val,INDEX('2) Financial Arrangements'!$D$19:$P$113, _extract!$K99, 7),
_xlpm.val_01, IF(_xlpm.val="Yes", 1,0),
IF($K99="","",
IF(_xlpm.val="","",
IF(($K99&gt;60)*($K99&lt;=75),_xlpm.val_01,""))))</f>
        <v/>
      </c>
      <c r="AO99" s="826" t="str" cm="1">
        <f t="array" ref="AO99">_xlfn.LET(
_xlpm.val,INDEX('2) Financial Arrangements'!$D$19:$P$113, _extract!$K99, 8),
IF($K99="","",
IF(_xlpm.val="","",
IF(($K99&gt;60)*($K99&lt;=75),_xlpm.val,""))))</f>
        <v/>
      </c>
      <c r="AP99" s="826" t="str" cm="1">
        <f t="array" ref="AP99">_xlfn.LET(
_xlpm.val,INDEX('2) Financial Arrangements'!$D$19:$P$113, _extract!$K99, 9),
_xlpm.val_01, IF(_xlpm.val="Yes", 1,0),
IF($K99="","",
IF(_xlpm.val="","",
IF(($K99&gt;60)*($K99&lt;=75),_xlpm.val_01,""))))</f>
        <v/>
      </c>
      <c r="AQ99" s="826" t="str" cm="1">
        <f t="array" ref="AQ99">_xlfn.LET(
_xlpm.val,INDEX('2) Financial Arrangements'!$D$19:$P$113, _extract!$K99, 10),
_xlpm.val_01, IF(_xlpm.val="Yes", 1,0),
IF($K99="","",
IF(_xlpm.val="","",
IF(($K99&gt;60)*($K99&lt;=75),_xlpm.val_01,""))))</f>
        <v/>
      </c>
      <c r="AR99" s="826" t="str" cm="1">
        <f t="array" ref="AR99">_xlfn.LET(
_xlpm.val,INDEX('2) Financial Arrangements'!$D$19:$P$113, _extract!$K99, 11),
_xlpm.val_01, IF(_xlpm.val="Yes", 1,0),
IF($K99="","",
IF(_xlpm.val="","",
IF(($K99&gt;60)*($K99&lt;=75),_xlpm.val_01,""))))</f>
        <v/>
      </c>
      <c r="AS99" s="826" t="str" cm="1">
        <f t="array" ref="AS99">_xlfn.LET(
_xlpm.val,INDEX('2) Financial Arrangements'!$D$19:$P$113, _extract!$K99, 12),
_xlpm.val_01, IF(_xlpm.val="Yes", 1,0),
IF($K99="","",
IF(_xlpm.val="","",
IF(($K99&gt;60)*($K99&lt;=75),_xlpm.val_01,""))))</f>
        <v/>
      </c>
      <c r="AT99" s="842" t="str" cm="1">
        <f t="array" ref="AT99">_xlfn.LET(
_xlpm.val,INDEX('2) Financial Arrangements'!$D$19:$P$113, _extract!$K99, 4),
IF($K99="","",
IF(_xlpm.val="","",
IF(($K99&gt;70)*($K99&lt;=85),_xlpm.val,""))))</f>
        <v/>
      </c>
      <c r="AU99" s="842" t="str" cm="1">
        <f t="array" ref="AU99">_xlfn.LET(
_xlpm.val,INDEX('2) Financial Arrangements'!$D$19:$P$113, _extract!$K99, 5),
IF($K99="","",
IF(_xlpm.val="","",
IF(($K99&gt;70)*($K99&lt;=85),_xlpm.val,""))))</f>
        <v/>
      </c>
      <c r="AV99" s="836" t="str" cm="1">
        <f t="array" ref="AV99">_xlfn.LET(
_xlpm.val,INDEX('2) Financial Arrangements'!$D$19:$P$113, _extract!$K99, 6),
IF($K99="","",
IF(_xlpm.val="","",
IF(($K99&gt;70)*($K99&lt;=85),_xlpm.val,""))))</f>
        <v/>
      </c>
    </row>
    <row r="100" spans="2:48" s="830" customFormat="1" x14ac:dyDescent="0.35">
      <c r="B100" s="826" t="str">
        <f t="shared" si="2"/>
        <v/>
      </c>
      <c r="C100" s="834"/>
      <c r="D100" s="826" t="str">
        <f>IF('0a) Instructions &amp; HHS Info'!$F$4="","", IF($E100="","",'0a) Instructions &amp; HHS Info'!$F$4))</f>
        <v/>
      </c>
      <c r="E100" s="827"/>
      <c r="F100" s="826" t="str">
        <f>_xlfn.LET(
_xlpm.orgRow,MATCH(E100,_ref_data!$F$19:$F$167,0),
_xlpm.orgID,INDEX(_ref_data!$E$19:$E$167,_xlpm.orgRow),
IF(E100="","",_xlpm.orgID))</f>
        <v/>
      </c>
      <c r="G100" s="826" t="str">
        <f>_xlfn.LET(
_xlpm.orgRow,MATCH(E100,_ref_data!$F$19:$F$167,0),
_xlpm.EIN,SUBSTITUTE(INDEX(_ref_data!$G$19:$G$167,_xlpm.orgRow), "-", ""),
IF(E100="","",_xlpm.EIN))</f>
        <v/>
      </c>
      <c r="H100" s="826" t="str" cm="1">
        <f t="array" ref="H100">_xlfn.LET(
_xlpm.row, MATCH(C100 &amp; E100, '2) Financial Arrangements'!$B$19:$B$113 &amp; '2) Financial Arrangements'!$D$19:$D$113, 0),
_xlpm.datum, INDEX('2) Financial Arrangements'!$D$19:$P$113, _xlpm.row, 2),
IF(_xlpm.datum="", "", _xlpm.datum))</f>
        <v/>
      </c>
      <c r="I100" s="826" t="str">
        <f>_xlfn.LET(
_xlpm.row, MATCH(H100, _ref_data!$O$19:$O$68, 0),
_xlpm.ein, INDEX(_ref_data!$P$19:$P$68, _xlpm.row),
IF(H100="", "",
IF(_xlpm.ein="", "", _xlpm.ein)))</f>
        <v/>
      </c>
      <c r="J100" s="826" t="str" cm="1">
        <f t="array" ref="J100">_xlfn.LET(
_xlpm.row, MATCH($C$80 &amp; $E$80, '2) Financial Arrangements'!$B$19:$B$113 &amp; '2) Financial Arrangements'!$D$19:$D$113, 0),
_xlpm.datum, INDEX('2) Financial Arrangements'!$D$19:$P$113, _xlpm.row, 3),
IF(E100="", "",
IF(_xlpm.datum="", "", _xlpm.datum)))</f>
        <v/>
      </c>
      <c r="K100" s="835" t="str" cm="1">
        <f t="array" ref="K100">IF($E100="", "",
_xlfn.LET(
_xlpm.row, MATCH($C100 &amp; $E100 &amp; $H100,
    '2) Financial Arrangements'!$B$19:$B$113 &amp;
    '2) Financial Arrangements'!$D$19:$D$113 &amp;
    '2) Financial Arrangements'!$E$19:$E$113, 0),
_xlpm.row)
)</f>
        <v/>
      </c>
      <c r="L100" s="838" t="str" cm="1">
        <f t="array" ref="L100">_xlfn.LET(
_xlpm.val,INDEX('2) Financial Arrangements'!$D$19:$P$113, _extract!$K100, 4),
IF($K100="","",
IF(_xlpm.val="","",
IF(($K100&gt;0)*($K100&lt;=15),_xlpm.val,""))))</f>
        <v/>
      </c>
      <c r="M100" s="845" t="str" cm="1">
        <f t="array" ref="M100">_xlfn.LET(
_xlpm.val,INDEX('2) Financial Arrangements'!$D$19:$P$113, _extract!$K100, 5),
IF($K100="","",
IF(_xlpm.val="","",
IF(($K100&gt;0)*($K100&lt;=15),_xlpm.val,""))))</f>
        <v/>
      </c>
      <c r="N100" s="845" t="str" cm="1">
        <f t="array" ref="N100">_xlfn.LET(
_xlpm.val,INDEX('2) Financial Arrangements'!$D$19:$P$113, _extract!$K100, 6),
IF($K100="","",
IF(_xlpm.val="","",
IF(($K100&gt;0)*($K100&lt;=15),_xlpm.val,""))))</f>
        <v/>
      </c>
      <c r="O100" s="846" t="str" cm="1">
        <f t="array" ref="O100">_xlfn.LET(
_xlpm.val,INDEX('2) Financial Arrangements'!$D$19:$P$113, _extract!$K100, 7),
IF($K100="","",
IF(_xlpm.val="","",
IF(($K100&gt;0)*($K100&lt;=15),_xlpm.val,""))))</f>
        <v/>
      </c>
      <c r="P100" s="846" t="str" cm="1">
        <f t="array" ref="P100">_xlfn.LET(
_xlpm.val,INDEX('2) Financial Arrangements'!$D$19:$P$113, _extract!$K100, 8),
IF($K100="","",
IF(_xlpm.val="","",
IF(($K100&gt;0)*($K100&lt;=15),_xlpm.val,""))))</f>
        <v/>
      </c>
      <c r="Q100" s="909" t="str" cm="1">
        <f t="array" ref="Q100">_xlfn.LET(
_xlpm.val,INDEX('2) Financial Arrangements'!$D$19:$P$113, _extract!$K100, 9),
IF($K100="","",
IF(_xlpm.val="","",
IF(($K100&gt;0)*($K100&lt;=15),_xlpm.val,""))))</f>
        <v/>
      </c>
      <c r="R100" s="846" t="str" cm="1">
        <f t="array" ref="R100">_xlfn.LET(
_xlpm.val,INDEX('2) Financial Arrangements'!$D$19:$P$113, _extract!$K100, 10),
IF($K100="","",
IF(_xlpm.val="","",
IF(($K100&gt;0)*($K100&lt;=15),_xlpm.val,""))))</f>
        <v/>
      </c>
      <c r="S100" s="838" t="str" cm="1">
        <f t="array" ref="S100">_xlfn.LET(
_xlpm.val,INDEX('2) Financial Arrangements'!$D$19:$P$113, _extract!$K100, 11),
IF($K100="","",
IF(_xlpm.val="","",
IF(($K100&gt;0)*($K100&lt;=15),_xlpm.val,""))))</f>
        <v/>
      </c>
      <c r="T100" s="838" t="str" cm="1">
        <f t="array" ref="T100">_xlfn.LET(
_xlpm.val,INDEX('2) Financial Arrangements'!$D$19:$P$113, _extract!$K100, 12),
_xlpm.val_01, IF(_xlpm.val="Yes", 1,0),
IF($K100="","",
IF(_xlpm.val="","",
IF(($K100&gt;0)*($K100&lt;=15),_xlpm.val_01,""))))</f>
        <v/>
      </c>
      <c r="U100" s="838" t="str" cm="1">
        <f t="array" ref="U100">_xlfn.LET(
_xlpm.val,INDEX('2) Financial Arrangements'!$D$19:$Q$113, _extract!$K100, 13),
_xlpm.val_01, IF(_xlpm.val="Yes", 1,0),
IF($K100="","",
IF(_xlpm.val="","",
IF(($K100&gt;0)*($K100&lt;=15),_xlpm.val_01,""))))</f>
        <v/>
      </c>
      <c r="V100" s="838" t="str" cm="1">
        <f t="array" ref="V100">_xlfn.LET(
_xlpm.val,INDEX('2) Financial Arrangements'!$D$19:$Q$113, _extract!$K100, 14),
_xlpm.val_01, IF(_xlpm.val="Yes", 1,0),
IF($K100="","",
IF(_xlpm.val="","",
IF(($K100&gt;0)*($K100&lt;=15),_xlpm.val_01,""))))</f>
        <v/>
      </c>
      <c r="W100" s="826" t="str" cm="1">
        <f t="array" ref="W100">_xlfn.LET(
_xlpm.val,INDEX('2) Financial Arrangements'!$D$19:$P$113,_extract!$K100,4),
IF($K100="","",
IF(_xlpm.val="","",
IF(($K100&gt;20)*($K100&lt;=35),_xlpm.val,""))))</f>
        <v/>
      </c>
      <c r="X100" s="844" t="str" cm="1">
        <f t="array" ref="X100">_xlfn.LET(
_xlpm.val,INDEX('2) Financial Arrangements'!$D$19:$P$113,_extract!$K100,5),
IF($K100="","",
IF(_xlpm.val="","",
IF(($K100&gt;20)*($K100&lt;=35),_xlpm.val,""))))</f>
        <v/>
      </c>
      <c r="Y100" s="826" t="str" cm="1">
        <f t="array" ref="Y100">_xlfn.LET(
_xlpm.val,INDEX('2) Financial Arrangements'!$D$19:$P$113,_extract!$K100,6),
IF($K100="","",
IF(_xlpm.val="","",
IF(($K100&gt;20)*($K100&lt;=35),_xlpm.val,""))))</f>
        <v/>
      </c>
      <c r="Z100" s="826" t="str" cm="1">
        <f t="array" ref="Z100">_xlfn.LET(
_xlpm.val,INDEX('2) Financial Arrangements'!$D$19:$P$113,_extract!$K100,7),
IF($K100="","",
IF(_xlpm.val="","",
IF(($K100&gt;20)*($K100&lt;=35),_xlpm.val,""))))</f>
        <v/>
      </c>
      <c r="AA100" s="826" t="str" cm="1">
        <f t="array" ref="AA100">_xlfn.LET(
_xlpm.val,INDEX('2) Financial Arrangements'!$D$19:$P$113,_extract!$K100,8),
IF($K100="","",
IF(_xlpm.val="","",
IF(($K100&gt;20)*($K100&lt;=35),_xlpm.val,""))))</f>
        <v/>
      </c>
      <c r="AB100" s="843" t="str" cm="1">
        <f t="array" ref="AB100">_xlfn.LET(
_xlpm.val,INDEX('2) Financial Arrangements'!$D$19:$P$113, _extract!$K100, 4),
IF($K100="","",
IF(_xlpm.val="","",
IF(($K100&gt;40)*($K100&lt;=55),_xlpm.val,""))))</f>
        <v/>
      </c>
      <c r="AC100" s="836" t="str" cm="1">
        <f t="array" ref="AC100">_xlfn.LET(
_xlpm.val,INDEX('2) Financial Arrangements'!$D$19:$P$113, _extract!$K100, 5),
IF($K100="","",
IF(_xlpm.val="","",
IF(($K100&gt;40)*($K100&lt;=55),_xlpm.val,""))))</f>
        <v/>
      </c>
      <c r="AD100" s="836" t="str" cm="1">
        <f t="array" ref="AD100">_xlfn.LET(
_xlpm.val,INDEX('2) Financial Arrangements'!$D$19:$P$113, _extract!$K100, 6),
IF($K100="","",
IF(_xlpm.val="","",
IF(($K100&gt;40)*($K100&lt;=55),_xlpm.val,""))))</f>
        <v/>
      </c>
      <c r="AE100" s="836" t="str" cm="1">
        <f t="array" ref="AE100">_xlfn.LET(
_xlpm.val,INDEX('2) Financial Arrangements'!$D$19:$P$113, _extract!$K100, 7),
IF($K100="","",
IF(_xlpm.val="","",
IF(($K100&gt;40)*($K100&lt;=55),_xlpm.val,""))))</f>
        <v/>
      </c>
      <c r="AF100" s="836" t="str" cm="1">
        <f t="array" ref="AF100">_xlfn.LET(
_xlpm.val,INDEX('2) Financial Arrangements'!$D$19:$P$113, _extract!$K100, 8),
IF($K100="","",
IF(_xlpm.val="","",
IF(($K100&gt;40)*($K100&lt;=55),_xlpm.val,""))))</f>
        <v/>
      </c>
      <c r="AG100" s="836" t="str" cm="1">
        <f t="array" ref="AG100">_xlfn.LET(
_xlpm.val,INDEX('2) Financial Arrangements'!$D$19:$P$113, _extract!$K100, 9),
IF($K100="","",
IF(_xlpm.val="","",
IF(($K100&gt;40)*($K100&lt;=55),_xlpm.val,""))))</f>
        <v/>
      </c>
      <c r="AH100" s="836" t="str" cm="1">
        <f t="array" ref="AH100">_xlfn.LET(
_xlpm.val,INDEX('2) Financial Arrangements'!$D$19:$P$113, _extract!$K100, 10),
IF($K100="","",
IF(_xlpm.val="","",
IF(($K100&gt;40)*($K100&lt;=55),_xlpm.val,""))))</f>
        <v/>
      </c>
      <c r="AI100" s="836" t="str" cm="1">
        <f t="array" ref="AI100">_xlfn.LET(
_xlpm.val,INDEX('2) Financial Arrangements'!$D$19:$P$113, _extract!$K100, 11),
IF($K100="","",
IF(_xlpm.val="","",
IF(($K100&gt;40)*($K100&lt;=55),_xlpm.val,""))))</f>
        <v/>
      </c>
      <c r="AJ100" s="836" t="str" cm="1">
        <f t="array" ref="AJ100">_xlfn.LET(
_xlpm.val,INDEX('2) Financial Arrangements'!$D$19:$P$113, _extract!$K100, 12),
IF($K100="","",
IF(_xlpm.val="","",
IF(($K100&gt;40)*($K100&lt;=55),_xlpm.val,""))))</f>
        <v/>
      </c>
      <c r="AK100" s="844" t="str" cm="1">
        <f t="array" ref="AK100">_xlfn.LET(
_xlpm.val,INDEX('2) Financial Arrangements'!$D$19:$P$113, _extract!$K100, 4),
IF($K100="","",
IF(_xlpm.val="","",
IF(($K100&gt;60)*($K100&lt;=75),_xlpm.val,""))))</f>
        <v/>
      </c>
      <c r="AL100" s="826" t="str" cm="1">
        <f t="array" ref="AL100">_xlfn.LET(
_xlpm.val,INDEX('2) Financial Arrangements'!$D$19:$P$113, _extract!$K100, 5),
IF($K100="","",
IF(_xlpm.val="","",
IF(($K100&gt;60)*($K100&lt;=75),_xlpm.val,""))))</f>
        <v/>
      </c>
      <c r="AM100" s="826" t="str" cm="1">
        <f t="array" ref="AM100">_xlfn.LET(
_xlpm.val,INDEX('2) Financial Arrangements'!$D$19:$P$113, _extract!$K100, 6),
_xlpm.val_01, IF(_xlpm.val="Yes", 1,0),
IF($K100="","",
IF(_xlpm.val="","",
IF(($K100&gt;60)*($K100&lt;=75),_xlpm.val_01,""))))</f>
        <v/>
      </c>
      <c r="AN100" s="826" t="str" cm="1">
        <f t="array" ref="AN100">_xlfn.LET(
_xlpm.val,INDEX('2) Financial Arrangements'!$D$19:$P$113, _extract!$K100, 7),
_xlpm.val_01, IF(_xlpm.val="Yes", 1,0),
IF($K100="","",
IF(_xlpm.val="","",
IF(($K100&gt;60)*($K100&lt;=75),_xlpm.val_01,""))))</f>
        <v/>
      </c>
      <c r="AO100" s="826" t="str" cm="1">
        <f t="array" ref="AO100">_xlfn.LET(
_xlpm.val,INDEX('2) Financial Arrangements'!$D$19:$P$113, _extract!$K100, 8),
IF($K100="","",
IF(_xlpm.val="","",
IF(($K100&gt;60)*($K100&lt;=75),_xlpm.val,""))))</f>
        <v/>
      </c>
      <c r="AP100" s="826" t="str" cm="1">
        <f t="array" ref="AP100">_xlfn.LET(
_xlpm.val,INDEX('2) Financial Arrangements'!$D$19:$P$113, _extract!$K100, 9),
_xlpm.val_01, IF(_xlpm.val="Yes", 1,0),
IF($K100="","",
IF(_xlpm.val="","",
IF(($K100&gt;60)*($K100&lt;=75),_xlpm.val_01,""))))</f>
        <v/>
      </c>
      <c r="AQ100" s="826" t="str" cm="1">
        <f t="array" ref="AQ100">_xlfn.LET(
_xlpm.val,INDEX('2) Financial Arrangements'!$D$19:$P$113, _extract!$K100, 10),
_xlpm.val_01, IF(_xlpm.val="Yes", 1,0),
IF($K100="","",
IF(_xlpm.val="","",
IF(($K100&gt;60)*($K100&lt;=75),_xlpm.val_01,""))))</f>
        <v/>
      </c>
      <c r="AR100" s="826" t="str" cm="1">
        <f t="array" ref="AR100">_xlfn.LET(
_xlpm.val,INDEX('2) Financial Arrangements'!$D$19:$P$113, _extract!$K100, 11),
_xlpm.val_01, IF(_xlpm.val="Yes", 1,0),
IF($K100="","",
IF(_xlpm.val="","",
IF(($K100&gt;60)*($K100&lt;=75),_xlpm.val_01,""))))</f>
        <v/>
      </c>
      <c r="AS100" s="826" t="str" cm="1">
        <f t="array" ref="AS100">_xlfn.LET(
_xlpm.val,INDEX('2) Financial Arrangements'!$D$19:$P$113, _extract!$K100, 12),
_xlpm.val_01, IF(_xlpm.val="Yes", 1,0),
IF($K100="","",
IF(_xlpm.val="","",
IF(($K100&gt;60)*($K100&lt;=75),_xlpm.val_01,""))))</f>
        <v/>
      </c>
      <c r="AT100" s="842" t="str" cm="1">
        <f t="array" ref="AT100">_xlfn.LET(
_xlpm.val,INDEX('2) Financial Arrangements'!$D$19:$P$113, _extract!$K100, 4),
IF($K100="","",
IF(_xlpm.val="","",
IF(($K100&gt;70)*($K100&lt;=85),_xlpm.val,""))))</f>
        <v/>
      </c>
      <c r="AU100" s="842" t="str" cm="1">
        <f t="array" ref="AU100">_xlfn.LET(
_xlpm.val,INDEX('2) Financial Arrangements'!$D$19:$P$113, _extract!$K100, 5),
IF($K100="","",
IF(_xlpm.val="","",
IF(($K100&gt;70)*($K100&lt;=85),_xlpm.val,""))))</f>
        <v/>
      </c>
      <c r="AV100" s="836" t="str" cm="1">
        <f t="array" ref="AV100">_xlfn.LET(
_xlpm.val,INDEX('2) Financial Arrangements'!$D$19:$P$113, _extract!$K100, 6),
IF($K100="","",
IF(_xlpm.val="","",
IF(($K100&gt;70)*($K100&lt;=85),_xlpm.val,""))))</f>
        <v/>
      </c>
    </row>
    <row r="101" spans="2:48" s="830" customFormat="1" x14ac:dyDescent="0.35">
      <c r="B101" s="826" t="str">
        <f t="shared" si="2"/>
        <v/>
      </c>
      <c r="C101" s="834"/>
      <c r="D101" s="826" t="str">
        <f>IF('0a) Instructions &amp; HHS Info'!$F$4="","", IF($E101="","",'0a) Instructions &amp; HHS Info'!$F$4))</f>
        <v/>
      </c>
      <c r="E101" s="827"/>
      <c r="F101" s="826" t="str">
        <f>_xlfn.LET(
_xlpm.orgRow,MATCH(E101,_ref_data!$F$19:$F$167,0),
_xlpm.orgID,INDEX(_ref_data!$E$19:$E$167,_xlpm.orgRow),
IF(E101="","",_xlpm.orgID))</f>
        <v/>
      </c>
      <c r="G101" s="826" t="str">
        <f>_xlfn.LET(
_xlpm.orgRow,MATCH(E101,_ref_data!$F$19:$F$167,0),
_xlpm.EIN,SUBSTITUTE(INDEX(_ref_data!$G$19:$G$167,_xlpm.orgRow), "-", ""),
IF(E101="","",_xlpm.EIN))</f>
        <v/>
      </c>
      <c r="H101" s="826" t="str" cm="1">
        <f t="array" ref="H101">_xlfn.LET(
_xlpm.row, MATCH(C101 &amp; E101, '2) Financial Arrangements'!$B$19:$B$113 &amp; '2) Financial Arrangements'!$D$19:$D$113, 0),
_xlpm.datum, INDEX('2) Financial Arrangements'!$D$19:$P$113, _xlpm.row, 2),
IF(_xlpm.datum="", "", _xlpm.datum))</f>
        <v/>
      </c>
      <c r="I101" s="826" t="str">
        <f>_xlfn.LET(
_xlpm.row, MATCH(H101, _ref_data!$O$19:$O$68, 0),
_xlpm.ein, INDEX(_ref_data!$P$19:$P$68, _xlpm.row),
IF(H101="", "",
IF(_xlpm.ein="", "", _xlpm.ein)))</f>
        <v/>
      </c>
      <c r="J101" s="826" t="str" cm="1">
        <f t="array" ref="J101">_xlfn.LET(
_xlpm.row, MATCH($C$80 &amp; $E$80, '2) Financial Arrangements'!$B$19:$B$113 &amp; '2) Financial Arrangements'!$D$19:$D$113, 0),
_xlpm.datum, INDEX('2) Financial Arrangements'!$D$19:$P$113, _xlpm.row, 3),
IF(E101="", "",
IF(_xlpm.datum="", "", _xlpm.datum)))</f>
        <v/>
      </c>
      <c r="K101" s="835" t="str" cm="1">
        <f t="array" ref="K101">IF($E101="", "",
_xlfn.LET(
_xlpm.row, MATCH($C101 &amp; $E101 &amp; $H101,
    '2) Financial Arrangements'!$B$19:$B$113 &amp;
    '2) Financial Arrangements'!$D$19:$D$113 &amp;
    '2) Financial Arrangements'!$E$19:$E$113, 0),
_xlpm.row)
)</f>
        <v/>
      </c>
      <c r="L101" s="838" t="str" cm="1">
        <f t="array" ref="L101">_xlfn.LET(
_xlpm.val,INDEX('2) Financial Arrangements'!$D$19:$P$113, _extract!$K101, 4),
IF($K101="","",
IF(_xlpm.val="","",
IF(($K101&gt;0)*($K101&lt;=15),_xlpm.val,""))))</f>
        <v/>
      </c>
      <c r="M101" s="845" t="str" cm="1">
        <f t="array" ref="M101">_xlfn.LET(
_xlpm.val,INDEX('2) Financial Arrangements'!$D$19:$P$113, _extract!$K101, 5),
IF($K101="","",
IF(_xlpm.val="","",
IF(($K101&gt;0)*($K101&lt;=15),_xlpm.val,""))))</f>
        <v/>
      </c>
      <c r="N101" s="845" t="str" cm="1">
        <f t="array" ref="N101">_xlfn.LET(
_xlpm.val,INDEX('2) Financial Arrangements'!$D$19:$P$113, _extract!$K101, 6),
IF($K101="","",
IF(_xlpm.val="","",
IF(($K101&gt;0)*($K101&lt;=15),_xlpm.val,""))))</f>
        <v/>
      </c>
      <c r="O101" s="846" t="str" cm="1">
        <f t="array" ref="O101">_xlfn.LET(
_xlpm.val,INDEX('2) Financial Arrangements'!$D$19:$P$113, _extract!$K101, 7),
IF($K101="","",
IF(_xlpm.val="","",
IF(($K101&gt;0)*($K101&lt;=15),_xlpm.val,""))))</f>
        <v/>
      </c>
      <c r="P101" s="846" t="str" cm="1">
        <f t="array" ref="P101">_xlfn.LET(
_xlpm.val,INDEX('2) Financial Arrangements'!$D$19:$P$113, _extract!$K101, 8),
IF($K101="","",
IF(_xlpm.val="","",
IF(($K101&gt;0)*($K101&lt;=15),_xlpm.val,""))))</f>
        <v/>
      </c>
      <c r="Q101" s="909" t="str" cm="1">
        <f t="array" ref="Q101">_xlfn.LET(
_xlpm.val,INDEX('2) Financial Arrangements'!$D$19:$P$113, _extract!$K101, 9),
IF($K101="","",
IF(_xlpm.val="","",
IF(($K101&gt;0)*($K101&lt;=15),_xlpm.val,""))))</f>
        <v/>
      </c>
      <c r="R101" s="846" t="str" cm="1">
        <f t="array" ref="R101">_xlfn.LET(
_xlpm.val,INDEX('2) Financial Arrangements'!$D$19:$P$113, _extract!$K101, 10),
IF($K101="","",
IF(_xlpm.val="","",
IF(($K101&gt;0)*($K101&lt;=15),_xlpm.val,""))))</f>
        <v/>
      </c>
      <c r="S101" s="838" t="str" cm="1">
        <f t="array" ref="S101">_xlfn.LET(
_xlpm.val,INDEX('2) Financial Arrangements'!$D$19:$P$113, _extract!$K101, 11),
IF($K101="","",
IF(_xlpm.val="","",
IF(($K101&gt;0)*($K101&lt;=15),_xlpm.val,""))))</f>
        <v/>
      </c>
      <c r="T101" s="838" t="str" cm="1">
        <f t="array" ref="T101">_xlfn.LET(
_xlpm.val,INDEX('2) Financial Arrangements'!$D$19:$P$113, _extract!$K101, 12),
_xlpm.val_01, IF(_xlpm.val="Yes", 1,0),
IF($K101="","",
IF(_xlpm.val="","",
IF(($K101&gt;0)*($K101&lt;=15),_xlpm.val_01,""))))</f>
        <v/>
      </c>
      <c r="U101" s="838" t="str" cm="1">
        <f t="array" ref="U101">_xlfn.LET(
_xlpm.val,INDEX('2) Financial Arrangements'!$D$19:$Q$113, _extract!$K101, 13),
_xlpm.val_01, IF(_xlpm.val="Yes", 1,0),
IF($K101="","",
IF(_xlpm.val="","",
IF(($K101&gt;0)*($K101&lt;=15),_xlpm.val_01,""))))</f>
        <v/>
      </c>
      <c r="V101" s="838" t="str" cm="1">
        <f t="array" ref="V101">_xlfn.LET(
_xlpm.val,INDEX('2) Financial Arrangements'!$D$19:$Q$113, _extract!$K101, 14),
_xlpm.val_01, IF(_xlpm.val="Yes", 1,0),
IF($K101="","",
IF(_xlpm.val="","",
IF(($K101&gt;0)*($K101&lt;=15),_xlpm.val_01,""))))</f>
        <v/>
      </c>
      <c r="W101" s="826" t="str" cm="1">
        <f t="array" ref="W101">_xlfn.LET(
_xlpm.val,INDEX('2) Financial Arrangements'!$D$19:$P$113,_extract!$K101,4),
IF($K101="","",
IF(_xlpm.val="","",
IF(($K101&gt;20)*($K101&lt;=35),_xlpm.val,""))))</f>
        <v/>
      </c>
      <c r="X101" s="844" t="str" cm="1">
        <f t="array" ref="X101">_xlfn.LET(
_xlpm.val,INDEX('2) Financial Arrangements'!$D$19:$P$113,_extract!$K101,5),
IF($K101="","",
IF(_xlpm.val="","",
IF(($K101&gt;20)*($K101&lt;=35),_xlpm.val,""))))</f>
        <v/>
      </c>
      <c r="Y101" s="826" t="str" cm="1">
        <f t="array" ref="Y101">_xlfn.LET(
_xlpm.val,INDEX('2) Financial Arrangements'!$D$19:$P$113,_extract!$K101,6),
IF($K101="","",
IF(_xlpm.val="","",
IF(($K101&gt;20)*($K101&lt;=35),_xlpm.val,""))))</f>
        <v/>
      </c>
      <c r="Z101" s="826" t="str" cm="1">
        <f t="array" ref="Z101">_xlfn.LET(
_xlpm.val,INDEX('2) Financial Arrangements'!$D$19:$P$113,_extract!$K101,7),
IF($K101="","",
IF(_xlpm.val="","",
IF(($K101&gt;20)*($K101&lt;=35),_xlpm.val,""))))</f>
        <v/>
      </c>
      <c r="AA101" s="826" t="str" cm="1">
        <f t="array" ref="AA101">_xlfn.LET(
_xlpm.val,INDEX('2) Financial Arrangements'!$D$19:$P$113,_extract!$K101,8),
IF($K101="","",
IF(_xlpm.val="","",
IF(($K101&gt;20)*($K101&lt;=35),_xlpm.val,""))))</f>
        <v/>
      </c>
      <c r="AB101" s="843" t="str" cm="1">
        <f t="array" ref="AB101">_xlfn.LET(
_xlpm.val,INDEX('2) Financial Arrangements'!$D$19:$P$113, _extract!$K101, 4),
IF($K101="","",
IF(_xlpm.val="","",
IF(($K101&gt;40)*($K101&lt;=55),_xlpm.val,""))))</f>
        <v/>
      </c>
      <c r="AC101" s="836" t="str" cm="1">
        <f t="array" ref="AC101">_xlfn.LET(
_xlpm.val,INDEX('2) Financial Arrangements'!$D$19:$P$113, _extract!$K101, 5),
IF($K101="","",
IF(_xlpm.val="","",
IF(($K101&gt;40)*($K101&lt;=55),_xlpm.val,""))))</f>
        <v/>
      </c>
      <c r="AD101" s="836" t="str" cm="1">
        <f t="array" ref="AD101">_xlfn.LET(
_xlpm.val,INDEX('2) Financial Arrangements'!$D$19:$P$113, _extract!$K101, 6),
IF($K101="","",
IF(_xlpm.val="","",
IF(($K101&gt;40)*($K101&lt;=55),_xlpm.val,""))))</f>
        <v/>
      </c>
      <c r="AE101" s="836" t="str" cm="1">
        <f t="array" ref="AE101">_xlfn.LET(
_xlpm.val,INDEX('2) Financial Arrangements'!$D$19:$P$113, _extract!$K101, 7),
IF($K101="","",
IF(_xlpm.val="","",
IF(($K101&gt;40)*($K101&lt;=55),_xlpm.val,""))))</f>
        <v/>
      </c>
      <c r="AF101" s="836" t="str" cm="1">
        <f t="array" ref="AF101">_xlfn.LET(
_xlpm.val,INDEX('2) Financial Arrangements'!$D$19:$P$113, _extract!$K101, 8),
IF($K101="","",
IF(_xlpm.val="","",
IF(($K101&gt;40)*($K101&lt;=55),_xlpm.val,""))))</f>
        <v/>
      </c>
      <c r="AG101" s="836" t="str" cm="1">
        <f t="array" ref="AG101">_xlfn.LET(
_xlpm.val,INDEX('2) Financial Arrangements'!$D$19:$P$113, _extract!$K101, 9),
IF($K101="","",
IF(_xlpm.val="","",
IF(($K101&gt;40)*($K101&lt;=55),_xlpm.val,""))))</f>
        <v/>
      </c>
      <c r="AH101" s="836" t="str" cm="1">
        <f t="array" ref="AH101">_xlfn.LET(
_xlpm.val,INDEX('2) Financial Arrangements'!$D$19:$P$113, _extract!$K101, 10),
IF($K101="","",
IF(_xlpm.val="","",
IF(($K101&gt;40)*($K101&lt;=55),_xlpm.val,""))))</f>
        <v/>
      </c>
      <c r="AI101" s="836" t="str" cm="1">
        <f t="array" ref="AI101">_xlfn.LET(
_xlpm.val,INDEX('2) Financial Arrangements'!$D$19:$P$113, _extract!$K101, 11),
IF($K101="","",
IF(_xlpm.val="","",
IF(($K101&gt;40)*($K101&lt;=55),_xlpm.val,""))))</f>
        <v/>
      </c>
      <c r="AJ101" s="836" t="str" cm="1">
        <f t="array" ref="AJ101">_xlfn.LET(
_xlpm.val,INDEX('2) Financial Arrangements'!$D$19:$P$113, _extract!$K101, 12),
IF($K101="","",
IF(_xlpm.val="","",
IF(($K101&gt;40)*($K101&lt;=55),_xlpm.val,""))))</f>
        <v/>
      </c>
      <c r="AK101" s="844" t="str" cm="1">
        <f t="array" ref="AK101">_xlfn.LET(
_xlpm.val,INDEX('2) Financial Arrangements'!$D$19:$P$113, _extract!$K101, 4),
IF($K101="","",
IF(_xlpm.val="","",
IF(($K101&gt;60)*($K101&lt;=75),_xlpm.val,""))))</f>
        <v/>
      </c>
      <c r="AL101" s="826" t="str" cm="1">
        <f t="array" ref="AL101">_xlfn.LET(
_xlpm.val,INDEX('2) Financial Arrangements'!$D$19:$P$113, _extract!$K101, 5),
IF($K101="","",
IF(_xlpm.val="","",
IF(($K101&gt;60)*($K101&lt;=75),_xlpm.val,""))))</f>
        <v/>
      </c>
      <c r="AM101" s="826" t="str" cm="1">
        <f t="array" ref="AM101">_xlfn.LET(
_xlpm.val,INDEX('2) Financial Arrangements'!$D$19:$P$113, _extract!$K101, 6),
_xlpm.val_01, IF(_xlpm.val="Yes", 1,0),
IF($K101="","",
IF(_xlpm.val="","",
IF(($K101&gt;60)*($K101&lt;=75),_xlpm.val_01,""))))</f>
        <v/>
      </c>
      <c r="AN101" s="826" t="str" cm="1">
        <f t="array" ref="AN101">_xlfn.LET(
_xlpm.val,INDEX('2) Financial Arrangements'!$D$19:$P$113, _extract!$K101, 7),
_xlpm.val_01, IF(_xlpm.val="Yes", 1,0),
IF($K101="","",
IF(_xlpm.val="","",
IF(($K101&gt;60)*($K101&lt;=75),_xlpm.val_01,""))))</f>
        <v/>
      </c>
      <c r="AO101" s="826" t="str" cm="1">
        <f t="array" ref="AO101">_xlfn.LET(
_xlpm.val,INDEX('2) Financial Arrangements'!$D$19:$P$113, _extract!$K101, 8),
IF($K101="","",
IF(_xlpm.val="","",
IF(($K101&gt;60)*($K101&lt;=75),_xlpm.val,""))))</f>
        <v/>
      </c>
      <c r="AP101" s="826" t="str" cm="1">
        <f t="array" ref="AP101">_xlfn.LET(
_xlpm.val,INDEX('2) Financial Arrangements'!$D$19:$P$113, _extract!$K101, 9),
_xlpm.val_01, IF(_xlpm.val="Yes", 1,0),
IF($K101="","",
IF(_xlpm.val="","",
IF(($K101&gt;60)*($K101&lt;=75),_xlpm.val_01,""))))</f>
        <v/>
      </c>
      <c r="AQ101" s="826" t="str" cm="1">
        <f t="array" ref="AQ101">_xlfn.LET(
_xlpm.val,INDEX('2) Financial Arrangements'!$D$19:$P$113, _extract!$K101, 10),
_xlpm.val_01, IF(_xlpm.val="Yes", 1,0),
IF($K101="","",
IF(_xlpm.val="","",
IF(($K101&gt;60)*($K101&lt;=75),_xlpm.val_01,""))))</f>
        <v/>
      </c>
      <c r="AR101" s="826" t="str" cm="1">
        <f t="array" ref="AR101">_xlfn.LET(
_xlpm.val,INDEX('2) Financial Arrangements'!$D$19:$P$113, _extract!$K101, 11),
_xlpm.val_01, IF(_xlpm.val="Yes", 1,0),
IF($K101="","",
IF(_xlpm.val="","",
IF(($K101&gt;60)*($K101&lt;=75),_xlpm.val_01,""))))</f>
        <v/>
      </c>
      <c r="AS101" s="826" t="str" cm="1">
        <f t="array" ref="AS101">_xlfn.LET(
_xlpm.val,INDEX('2) Financial Arrangements'!$D$19:$P$113, _extract!$K101, 12),
_xlpm.val_01, IF(_xlpm.val="Yes", 1,0),
IF($K101="","",
IF(_xlpm.val="","",
IF(($K101&gt;60)*($K101&lt;=75),_xlpm.val_01,""))))</f>
        <v/>
      </c>
      <c r="AT101" s="842" t="str" cm="1">
        <f t="array" ref="AT101">_xlfn.LET(
_xlpm.val,INDEX('2) Financial Arrangements'!$D$19:$P$113, _extract!$K101, 4),
IF($K101="","",
IF(_xlpm.val="","",
IF(($K101&gt;70)*($K101&lt;=85),_xlpm.val,""))))</f>
        <v/>
      </c>
      <c r="AU101" s="842" t="str" cm="1">
        <f t="array" ref="AU101">_xlfn.LET(
_xlpm.val,INDEX('2) Financial Arrangements'!$D$19:$P$113, _extract!$K101, 5),
IF($K101="","",
IF(_xlpm.val="","",
IF(($K101&gt;70)*($K101&lt;=85),_xlpm.val,""))))</f>
        <v/>
      </c>
      <c r="AV101" s="836" t="str" cm="1">
        <f t="array" ref="AV101">_xlfn.LET(
_xlpm.val,INDEX('2) Financial Arrangements'!$D$19:$P$113, _extract!$K101, 6),
IF($K101="","",
IF(_xlpm.val="","",
IF(($K101&gt;70)*($K101&lt;=85),_xlpm.val,""))))</f>
        <v/>
      </c>
    </row>
    <row r="102" spans="2:48" s="830" customFormat="1" x14ac:dyDescent="0.35">
      <c r="B102" s="826" t="str">
        <f t="shared" si="2"/>
        <v/>
      </c>
      <c r="C102" s="834"/>
      <c r="D102" s="826" t="str">
        <f>IF('0a) Instructions &amp; HHS Info'!$F$4="","", IF($E102="","",'0a) Instructions &amp; HHS Info'!$F$4))</f>
        <v/>
      </c>
      <c r="E102" s="827"/>
      <c r="F102" s="826" t="str">
        <f>_xlfn.LET(
_xlpm.orgRow,MATCH(E102,_ref_data!$F$19:$F$167,0),
_xlpm.orgID,INDEX(_ref_data!$E$19:$E$167,_xlpm.orgRow),
IF(E102="","",_xlpm.orgID))</f>
        <v/>
      </c>
      <c r="G102" s="826" t="str">
        <f>_xlfn.LET(
_xlpm.orgRow,MATCH(E102,_ref_data!$F$19:$F$167,0),
_xlpm.EIN,SUBSTITUTE(INDEX(_ref_data!$G$19:$G$167,_xlpm.orgRow), "-", ""),
IF(E102="","",_xlpm.EIN))</f>
        <v/>
      </c>
      <c r="H102" s="826" t="str" cm="1">
        <f t="array" ref="H102">_xlfn.LET(
_xlpm.row, MATCH(C102 &amp; E102, '2) Financial Arrangements'!$B$19:$B$113 &amp; '2) Financial Arrangements'!$D$19:$D$113, 0),
_xlpm.datum, INDEX('2) Financial Arrangements'!$D$19:$P$113, _xlpm.row, 2),
IF(_xlpm.datum="", "", _xlpm.datum))</f>
        <v/>
      </c>
      <c r="I102" s="826" t="str">
        <f>_xlfn.LET(
_xlpm.row, MATCH(H102, _ref_data!$O$19:$O$68, 0),
_xlpm.ein, INDEX(_ref_data!$P$19:$P$68, _xlpm.row),
IF(H102="", "",
IF(_xlpm.ein="", "", _xlpm.ein)))</f>
        <v/>
      </c>
      <c r="J102" s="826" t="str" cm="1">
        <f t="array" ref="J102">_xlfn.LET(
_xlpm.row, MATCH($C$80 &amp; $E$80, '2) Financial Arrangements'!$B$19:$B$113 &amp; '2) Financial Arrangements'!$D$19:$D$113, 0),
_xlpm.datum, INDEX('2) Financial Arrangements'!$D$19:$P$113, _xlpm.row, 3),
IF(E102="", "",
IF(_xlpm.datum="", "", _xlpm.datum)))</f>
        <v/>
      </c>
      <c r="K102" s="835" t="str" cm="1">
        <f t="array" ref="K102">IF($E102="", "",
_xlfn.LET(
_xlpm.row, MATCH($C102 &amp; $E102 &amp; $H102,
    '2) Financial Arrangements'!$B$19:$B$113 &amp;
    '2) Financial Arrangements'!$D$19:$D$113 &amp;
    '2) Financial Arrangements'!$E$19:$E$113, 0),
_xlpm.row)
)</f>
        <v/>
      </c>
      <c r="L102" s="838" t="str" cm="1">
        <f t="array" ref="L102">_xlfn.LET(
_xlpm.val,INDEX('2) Financial Arrangements'!$D$19:$P$113, _extract!$K102, 4),
IF($K102="","",
IF(_xlpm.val="","",
IF(($K102&gt;0)*($K102&lt;=15),_xlpm.val,""))))</f>
        <v/>
      </c>
      <c r="M102" s="845" t="str" cm="1">
        <f t="array" ref="M102">_xlfn.LET(
_xlpm.val,INDEX('2) Financial Arrangements'!$D$19:$P$113, _extract!$K102, 5),
IF($K102="","",
IF(_xlpm.val="","",
IF(($K102&gt;0)*($K102&lt;=15),_xlpm.val,""))))</f>
        <v/>
      </c>
      <c r="N102" s="845" t="str" cm="1">
        <f t="array" ref="N102">_xlfn.LET(
_xlpm.val,INDEX('2) Financial Arrangements'!$D$19:$P$113, _extract!$K102, 6),
IF($K102="","",
IF(_xlpm.val="","",
IF(($K102&gt;0)*($K102&lt;=15),_xlpm.val,""))))</f>
        <v/>
      </c>
      <c r="O102" s="846" t="str" cm="1">
        <f t="array" ref="O102">_xlfn.LET(
_xlpm.val,INDEX('2) Financial Arrangements'!$D$19:$P$113, _extract!$K102, 7),
IF($K102="","",
IF(_xlpm.val="","",
IF(($K102&gt;0)*($K102&lt;=15),_xlpm.val,""))))</f>
        <v/>
      </c>
      <c r="P102" s="846" t="str" cm="1">
        <f t="array" ref="P102">_xlfn.LET(
_xlpm.val,INDEX('2) Financial Arrangements'!$D$19:$P$113, _extract!$K102, 8),
IF($K102="","",
IF(_xlpm.val="","",
IF(($K102&gt;0)*($K102&lt;=15),_xlpm.val,""))))</f>
        <v/>
      </c>
      <c r="Q102" s="909" t="str" cm="1">
        <f t="array" ref="Q102">_xlfn.LET(
_xlpm.val,INDEX('2) Financial Arrangements'!$D$19:$P$113, _extract!$K102, 9),
IF($K102="","",
IF(_xlpm.val="","",
IF(($K102&gt;0)*($K102&lt;=15),_xlpm.val,""))))</f>
        <v/>
      </c>
      <c r="R102" s="846" t="str" cm="1">
        <f t="array" ref="R102">_xlfn.LET(
_xlpm.val,INDEX('2) Financial Arrangements'!$D$19:$P$113, _extract!$K102, 10),
IF($K102="","",
IF(_xlpm.val="","",
IF(($K102&gt;0)*($K102&lt;=15),_xlpm.val,""))))</f>
        <v/>
      </c>
      <c r="S102" s="838" t="str" cm="1">
        <f t="array" ref="S102">_xlfn.LET(
_xlpm.val,INDEX('2) Financial Arrangements'!$D$19:$P$113, _extract!$K102, 11),
IF($K102="","",
IF(_xlpm.val="","",
IF(($K102&gt;0)*($K102&lt;=15),_xlpm.val,""))))</f>
        <v/>
      </c>
      <c r="T102" s="838" t="str" cm="1">
        <f t="array" ref="T102">_xlfn.LET(
_xlpm.val,INDEX('2) Financial Arrangements'!$D$19:$P$113, _extract!$K102, 12),
_xlpm.val_01, IF(_xlpm.val="Yes", 1,0),
IF($K102="","",
IF(_xlpm.val="","",
IF(($K102&gt;0)*($K102&lt;=15),_xlpm.val_01,""))))</f>
        <v/>
      </c>
      <c r="U102" s="838" t="str" cm="1">
        <f t="array" ref="U102">_xlfn.LET(
_xlpm.val,INDEX('2) Financial Arrangements'!$D$19:$Q$113, _extract!$K102, 13),
_xlpm.val_01, IF(_xlpm.val="Yes", 1,0),
IF($K102="","",
IF(_xlpm.val="","",
IF(($K102&gt;0)*($K102&lt;=15),_xlpm.val_01,""))))</f>
        <v/>
      </c>
      <c r="V102" s="838" t="str" cm="1">
        <f t="array" ref="V102">_xlfn.LET(
_xlpm.val,INDEX('2) Financial Arrangements'!$D$19:$Q$113, _extract!$K102, 14),
_xlpm.val_01, IF(_xlpm.val="Yes", 1,0),
IF($K102="","",
IF(_xlpm.val="","",
IF(($K102&gt;0)*($K102&lt;=15),_xlpm.val_01,""))))</f>
        <v/>
      </c>
      <c r="W102" s="826" t="str" cm="1">
        <f t="array" ref="W102">_xlfn.LET(
_xlpm.val,INDEX('2) Financial Arrangements'!$D$19:$P$113,_extract!$K102,4),
IF($K102="","",
IF(_xlpm.val="","",
IF(($K102&gt;20)*($K102&lt;=35),_xlpm.val,""))))</f>
        <v/>
      </c>
      <c r="X102" s="844" t="str" cm="1">
        <f t="array" ref="X102">_xlfn.LET(
_xlpm.val,INDEX('2) Financial Arrangements'!$D$19:$P$113,_extract!$K102,5),
IF($K102="","",
IF(_xlpm.val="","",
IF(($K102&gt;20)*($K102&lt;=35),_xlpm.val,""))))</f>
        <v/>
      </c>
      <c r="Y102" s="826" t="str" cm="1">
        <f t="array" ref="Y102">_xlfn.LET(
_xlpm.val,INDEX('2) Financial Arrangements'!$D$19:$P$113,_extract!$K102,6),
IF($K102="","",
IF(_xlpm.val="","",
IF(($K102&gt;20)*($K102&lt;=35),_xlpm.val,""))))</f>
        <v/>
      </c>
      <c r="Z102" s="826" t="str" cm="1">
        <f t="array" ref="Z102">_xlfn.LET(
_xlpm.val,INDEX('2) Financial Arrangements'!$D$19:$P$113,_extract!$K102,7),
IF($K102="","",
IF(_xlpm.val="","",
IF(($K102&gt;20)*($K102&lt;=35),_xlpm.val,""))))</f>
        <v/>
      </c>
      <c r="AA102" s="826" t="str" cm="1">
        <f t="array" ref="AA102">_xlfn.LET(
_xlpm.val,INDEX('2) Financial Arrangements'!$D$19:$P$113,_extract!$K102,8),
IF($K102="","",
IF(_xlpm.val="","",
IF(($K102&gt;20)*($K102&lt;=35),_xlpm.val,""))))</f>
        <v/>
      </c>
      <c r="AB102" s="843" t="str" cm="1">
        <f t="array" ref="AB102">_xlfn.LET(
_xlpm.val,INDEX('2) Financial Arrangements'!$D$19:$P$113, _extract!$K102, 4),
IF($K102="","",
IF(_xlpm.val="","",
IF(($K102&gt;40)*($K102&lt;=55),_xlpm.val,""))))</f>
        <v/>
      </c>
      <c r="AC102" s="836" t="str" cm="1">
        <f t="array" ref="AC102">_xlfn.LET(
_xlpm.val,INDEX('2) Financial Arrangements'!$D$19:$P$113, _extract!$K102, 5),
IF($K102="","",
IF(_xlpm.val="","",
IF(($K102&gt;40)*($K102&lt;=55),_xlpm.val,""))))</f>
        <v/>
      </c>
      <c r="AD102" s="836" t="str" cm="1">
        <f t="array" ref="AD102">_xlfn.LET(
_xlpm.val,INDEX('2) Financial Arrangements'!$D$19:$P$113, _extract!$K102, 6),
IF($K102="","",
IF(_xlpm.val="","",
IF(($K102&gt;40)*($K102&lt;=55),_xlpm.val,""))))</f>
        <v/>
      </c>
      <c r="AE102" s="836" t="str" cm="1">
        <f t="array" ref="AE102">_xlfn.LET(
_xlpm.val,INDEX('2) Financial Arrangements'!$D$19:$P$113, _extract!$K102, 7),
IF($K102="","",
IF(_xlpm.val="","",
IF(($K102&gt;40)*($K102&lt;=55),_xlpm.val,""))))</f>
        <v/>
      </c>
      <c r="AF102" s="836" t="str" cm="1">
        <f t="array" ref="AF102">_xlfn.LET(
_xlpm.val,INDEX('2) Financial Arrangements'!$D$19:$P$113, _extract!$K102, 8),
IF($K102="","",
IF(_xlpm.val="","",
IF(($K102&gt;40)*($K102&lt;=55),_xlpm.val,""))))</f>
        <v/>
      </c>
      <c r="AG102" s="836" t="str" cm="1">
        <f t="array" ref="AG102">_xlfn.LET(
_xlpm.val,INDEX('2) Financial Arrangements'!$D$19:$P$113, _extract!$K102, 9),
IF($K102="","",
IF(_xlpm.val="","",
IF(($K102&gt;40)*($K102&lt;=55),_xlpm.val,""))))</f>
        <v/>
      </c>
      <c r="AH102" s="836" t="str" cm="1">
        <f t="array" ref="AH102">_xlfn.LET(
_xlpm.val,INDEX('2) Financial Arrangements'!$D$19:$P$113, _extract!$K102, 10),
IF($K102="","",
IF(_xlpm.val="","",
IF(($K102&gt;40)*($K102&lt;=55),_xlpm.val,""))))</f>
        <v/>
      </c>
      <c r="AI102" s="836" t="str" cm="1">
        <f t="array" ref="AI102">_xlfn.LET(
_xlpm.val,INDEX('2) Financial Arrangements'!$D$19:$P$113, _extract!$K102, 11),
IF($K102="","",
IF(_xlpm.val="","",
IF(($K102&gt;40)*($K102&lt;=55),_xlpm.val,""))))</f>
        <v/>
      </c>
      <c r="AJ102" s="836" t="str" cm="1">
        <f t="array" ref="AJ102">_xlfn.LET(
_xlpm.val,INDEX('2) Financial Arrangements'!$D$19:$P$113, _extract!$K102, 12),
IF($K102="","",
IF(_xlpm.val="","",
IF(($K102&gt;40)*($K102&lt;=55),_xlpm.val,""))))</f>
        <v/>
      </c>
      <c r="AK102" s="844" t="str" cm="1">
        <f t="array" ref="AK102">_xlfn.LET(
_xlpm.val,INDEX('2) Financial Arrangements'!$D$19:$P$113, _extract!$K102, 4),
IF($K102="","",
IF(_xlpm.val="","",
IF(($K102&gt;60)*($K102&lt;=75),_xlpm.val,""))))</f>
        <v/>
      </c>
      <c r="AL102" s="826" t="str" cm="1">
        <f t="array" ref="AL102">_xlfn.LET(
_xlpm.val,INDEX('2) Financial Arrangements'!$D$19:$P$113, _extract!$K102, 5),
IF($K102="","",
IF(_xlpm.val="","",
IF(($K102&gt;60)*($K102&lt;=75),_xlpm.val,""))))</f>
        <v/>
      </c>
      <c r="AM102" s="826" t="str" cm="1">
        <f t="array" ref="AM102">_xlfn.LET(
_xlpm.val,INDEX('2) Financial Arrangements'!$D$19:$P$113, _extract!$K102, 6),
_xlpm.val_01, IF(_xlpm.val="Yes", 1,0),
IF($K102="","",
IF(_xlpm.val="","",
IF(($K102&gt;60)*($K102&lt;=75),_xlpm.val_01,""))))</f>
        <v/>
      </c>
      <c r="AN102" s="826" t="str" cm="1">
        <f t="array" ref="AN102">_xlfn.LET(
_xlpm.val,INDEX('2) Financial Arrangements'!$D$19:$P$113, _extract!$K102, 7),
_xlpm.val_01, IF(_xlpm.val="Yes", 1,0),
IF($K102="","",
IF(_xlpm.val="","",
IF(($K102&gt;60)*($K102&lt;=75),_xlpm.val_01,""))))</f>
        <v/>
      </c>
      <c r="AO102" s="826" t="str" cm="1">
        <f t="array" ref="AO102">_xlfn.LET(
_xlpm.val,INDEX('2) Financial Arrangements'!$D$19:$P$113, _extract!$K102, 8),
IF($K102="","",
IF(_xlpm.val="","",
IF(($K102&gt;60)*($K102&lt;=75),_xlpm.val,""))))</f>
        <v/>
      </c>
      <c r="AP102" s="826" t="str" cm="1">
        <f t="array" ref="AP102">_xlfn.LET(
_xlpm.val,INDEX('2) Financial Arrangements'!$D$19:$P$113, _extract!$K102, 9),
_xlpm.val_01, IF(_xlpm.val="Yes", 1,0),
IF($K102="","",
IF(_xlpm.val="","",
IF(($K102&gt;60)*($K102&lt;=75),_xlpm.val_01,""))))</f>
        <v/>
      </c>
      <c r="AQ102" s="826" t="str" cm="1">
        <f t="array" ref="AQ102">_xlfn.LET(
_xlpm.val,INDEX('2) Financial Arrangements'!$D$19:$P$113, _extract!$K102, 10),
_xlpm.val_01, IF(_xlpm.val="Yes", 1,0),
IF($K102="","",
IF(_xlpm.val="","",
IF(($K102&gt;60)*($K102&lt;=75),_xlpm.val_01,""))))</f>
        <v/>
      </c>
      <c r="AR102" s="826" t="str" cm="1">
        <f t="array" ref="AR102">_xlfn.LET(
_xlpm.val,INDEX('2) Financial Arrangements'!$D$19:$P$113, _extract!$K102, 11),
_xlpm.val_01, IF(_xlpm.val="Yes", 1,0),
IF($K102="","",
IF(_xlpm.val="","",
IF(($K102&gt;60)*($K102&lt;=75),_xlpm.val_01,""))))</f>
        <v/>
      </c>
      <c r="AS102" s="826" t="str" cm="1">
        <f t="array" ref="AS102">_xlfn.LET(
_xlpm.val,INDEX('2) Financial Arrangements'!$D$19:$P$113, _extract!$K102, 12),
_xlpm.val_01, IF(_xlpm.val="Yes", 1,0),
IF($K102="","",
IF(_xlpm.val="","",
IF(($K102&gt;60)*($K102&lt;=75),_xlpm.val_01,""))))</f>
        <v/>
      </c>
      <c r="AT102" s="842" t="str" cm="1">
        <f t="array" ref="AT102">_xlfn.LET(
_xlpm.val,INDEX('2) Financial Arrangements'!$D$19:$P$113, _extract!$K102, 4),
IF($K102="","",
IF(_xlpm.val="","",
IF(($K102&gt;70)*($K102&lt;=85),_xlpm.val,""))))</f>
        <v/>
      </c>
      <c r="AU102" s="842" t="str" cm="1">
        <f t="array" ref="AU102">_xlfn.LET(
_xlpm.val,INDEX('2) Financial Arrangements'!$D$19:$P$113, _extract!$K102, 5),
IF($K102="","",
IF(_xlpm.val="","",
IF(($K102&gt;70)*($K102&lt;=85),_xlpm.val,""))))</f>
        <v/>
      </c>
      <c r="AV102" s="836" t="str" cm="1">
        <f t="array" ref="AV102">_xlfn.LET(
_xlpm.val,INDEX('2) Financial Arrangements'!$D$19:$P$113, _extract!$K102, 6),
IF($K102="","",
IF(_xlpm.val="","",
IF(($K102&gt;70)*($K102&lt;=85),_xlpm.val,""))))</f>
        <v/>
      </c>
    </row>
    <row r="103" spans="2:48" s="830" customFormat="1" x14ac:dyDescent="0.35">
      <c r="B103" s="826" t="str">
        <f t="shared" si="2"/>
        <v/>
      </c>
      <c r="C103" s="834"/>
      <c r="D103" s="826" t="str">
        <f>IF('0a) Instructions &amp; HHS Info'!$F$4="","", IF($E103="","",'0a) Instructions &amp; HHS Info'!$F$4))</f>
        <v/>
      </c>
      <c r="E103" s="827"/>
      <c r="F103" s="826" t="str">
        <f>_xlfn.LET(
_xlpm.orgRow,MATCH(E103,_ref_data!$F$19:$F$167,0),
_xlpm.orgID,INDEX(_ref_data!$E$19:$E$167,_xlpm.orgRow),
IF(E103="","",_xlpm.orgID))</f>
        <v/>
      </c>
      <c r="G103" s="826" t="str">
        <f>_xlfn.LET(
_xlpm.orgRow,MATCH(E103,_ref_data!$F$19:$F$167,0),
_xlpm.EIN,SUBSTITUTE(INDEX(_ref_data!$G$19:$G$167,_xlpm.orgRow), "-", ""),
IF(E103="","",_xlpm.EIN))</f>
        <v/>
      </c>
      <c r="H103" s="826" t="str" cm="1">
        <f t="array" ref="H103">_xlfn.LET(
_xlpm.row, MATCH(C103 &amp; E103, '2) Financial Arrangements'!$B$19:$B$113 &amp; '2) Financial Arrangements'!$D$19:$D$113, 0),
_xlpm.datum, INDEX('2) Financial Arrangements'!$D$19:$P$113, _xlpm.row, 2),
IF(_xlpm.datum="", "", _xlpm.datum))</f>
        <v/>
      </c>
      <c r="I103" s="826" t="str">
        <f>_xlfn.LET(
_xlpm.row, MATCH(H103, _ref_data!$O$19:$O$68, 0),
_xlpm.ein, INDEX(_ref_data!$P$19:$P$68, _xlpm.row),
IF(H103="", "",
IF(_xlpm.ein="", "", _xlpm.ein)))</f>
        <v/>
      </c>
      <c r="J103" s="826" t="str" cm="1">
        <f t="array" ref="J103">_xlfn.LET(
_xlpm.row, MATCH($C$80 &amp; $E$80, '2) Financial Arrangements'!$B$19:$B$113 &amp; '2) Financial Arrangements'!$D$19:$D$113, 0),
_xlpm.datum, INDEX('2) Financial Arrangements'!$D$19:$P$113, _xlpm.row, 3),
IF(E103="", "",
IF(_xlpm.datum="", "", _xlpm.datum)))</f>
        <v/>
      </c>
      <c r="K103" s="835" t="str" cm="1">
        <f t="array" ref="K103">IF($E103="", "",
_xlfn.LET(
_xlpm.row, MATCH($C103 &amp; $E103 &amp; $H103,
    '2) Financial Arrangements'!$B$19:$B$113 &amp;
    '2) Financial Arrangements'!$D$19:$D$113 &amp;
    '2) Financial Arrangements'!$E$19:$E$113, 0),
_xlpm.row)
)</f>
        <v/>
      </c>
      <c r="L103" s="838" t="str" cm="1">
        <f t="array" ref="L103">_xlfn.LET(
_xlpm.val,INDEX('2) Financial Arrangements'!$D$19:$P$113, _extract!$K103, 4),
IF($K103="","",
IF(_xlpm.val="","",
IF(($K103&gt;0)*($K103&lt;=15),_xlpm.val,""))))</f>
        <v/>
      </c>
      <c r="M103" s="845" t="str" cm="1">
        <f t="array" ref="M103">_xlfn.LET(
_xlpm.val,INDEX('2) Financial Arrangements'!$D$19:$P$113, _extract!$K103, 5),
IF($K103="","",
IF(_xlpm.val="","",
IF(($K103&gt;0)*($K103&lt;=15),_xlpm.val,""))))</f>
        <v/>
      </c>
      <c r="N103" s="845" t="str" cm="1">
        <f t="array" ref="N103">_xlfn.LET(
_xlpm.val,INDEX('2) Financial Arrangements'!$D$19:$P$113, _extract!$K103, 6),
IF($K103="","",
IF(_xlpm.val="","",
IF(($K103&gt;0)*($K103&lt;=15),_xlpm.val,""))))</f>
        <v/>
      </c>
      <c r="O103" s="846" t="str" cm="1">
        <f t="array" ref="O103">_xlfn.LET(
_xlpm.val,INDEX('2) Financial Arrangements'!$D$19:$P$113, _extract!$K103, 7),
IF($K103="","",
IF(_xlpm.val="","",
IF(($K103&gt;0)*($K103&lt;=15),_xlpm.val,""))))</f>
        <v/>
      </c>
      <c r="P103" s="846" t="str" cm="1">
        <f t="array" ref="P103">_xlfn.LET(
_xlpm.val,INDEX('2) Financial Arrangements'!$D$19:$P$113, _extract!$K103, 8),
IF($K103="","",
IF(_xlpm.val="","",
IF(($K103&gt;0)*($K103&lt;=15),_xlpm.val,""))))</f>
        <v/>
      </c>
      <c r="Q103" s="909" t="str" cm="1">
        <f t="array" ref="Q103">_xlfn.LET(
_xlpm.val,INDEX('2) Financial Arrangements'!$D$19:$P$113, _extract!$K103, 9),
IF($K103="","",
IF(_xlpm.val="","",
IF(($K103&gt;0)*($K103&lt;=15),_xlpm.val,""))))</f>
        <v/>
      </c>
      <c r="R103" s="846" t="str" cm="1">
        <f t="array" ref="R103">_xlfn.LET(
_xlpm.val,INDEX('2) Financial Arrangements'!$D$19:$P$113, _extract!$K103, 10),
IF($K103="","",
IF(_xlpm.val="","",
IF(($K103&gt;0)*($K103&lt;=15),_xlpm.val,""))))</f>
        <v/>
      </c>
      <c r="S103" s="838" t="str" cm="1">
        <f t="array" ref="S103">_xlfn.LET(
_xlpm.val,INDEX('2) Financial Arrangements'!$D$19:$P$113, _extract!$K103, 11),
IF($K103="","",
IF(_xlpm.val="","",
IF(($K103&gt;0)*($K103&lt;=15),_xlpm.val,""))))</f>
        <v/>
      </c>
      <c r="T103" s="838" t="str" cm="1">
        <f t="array" ref="T103">_xlfn.LET(
_xlpm.val,INDEX('2) Financial Arrangements'!$D$19:$P$113, _extract!$K103, 12),
_xlpm.val_01, IF(_xlpm.val="Yes", 1,0),
IF($K103="","",
IF(_xlpm.val="","",
IF(($K103&gt;0)*($K103&lt;=15),_xlpm.val_01,""))))</f>
        <v/>
      </c>
      <c r="U103" s="838" t="str" cm="1">
        <f t="array" ref="U103">_xlfn.LET(
_xlpm.val,INDEX('2) Financial Arrangements'!$D$19:$Q$113, _extract!$K103, 13),
_xlpm.val_01, IF(_xlpm.val="Yes", 1,0),
IF($K103="","",
IF(_xlpm.val="","",
IF(($K103&gt;0)*($K103&lt;=15),_xlpm.val_01,""))))</f>
        <v/>
      </c>
      <c r="V103" s="838" t="str" cm="1">
        <f t="array" ref="V103">_xlfn.LET(
_xlpm.val,INDEX('2) Financial Arrangements'!$D$19:$Q$113, _extract!$K103, 14),
_xlpm.val_01, IF(_xlpm.val="Yes", 1,0),
IF($K103="","",
IF(_xlpm.val="","",
IF(($K103&gt;0)*($K103&lt;=15),_xlpm.val_01,""))))</f>
        <v/>
      </c>
      <c r="W103" s="826" t="str" cm="1">
        <f t="array" ref="W103">_xlfn.LET(
_xlpm.val,INDEX('2) Financial Arrangements'!$D$19:$P$113,_extract!$K103,4),
IF($K103="","",
IF(_xlpm.val="","",
IF(($K103&gt;20)*($K103&lt;=35),_xlpm.val,""))))</f>
        <v/>
      </c>
      <c r="X103" s="844" t="str" cm="1">
        <f t="array" ref="X103">_xlfn.LET(
_xlpm.val,INDEX('2) Financial Arrangements'!$D$19:$P$113,_extract!$K103,5),
IF($K103="","",
IF(_xlpm.val="","",
IF(($K103&gt;20)*($K103&lt;=35),_xlpm.val,""))))</f>
        <v/>
      </c>
      <c r="Y103" s="826" t="str" cm="1">
        <f t="array" ref="Y103">_xlfn.LET(
_xlpm.val,INDEX('2) Financial Arrangements'!$D$19:$P$113,_extract!$K103,6),
IF($K103="","",
IF(_xlpm.val="","",
IF(($K103&gt;20)*($K103&lt;=35),_xlpm.val,""))))</f>
        <v/>
      </c>
      <c r="Z103" s="826" t="str" cm="1">
        <f t="array" ref="Z103">_xlfn.LET(
_xlpm.val,INDEX('2) Financial Arrangements'!$D$19:$P$113,_extract!$K103,7),
IF($K103="","",
IF(_xlpm.val="","",
IF(($K103&gt;20)*($K103&lt;=35),_xlpm.val,""))))</f>
        <v/>
      </c>
      <c r="AA103" s="826" t="str" cm="1">
        <f t="array" ref="AA103">_xlfn.LET(
_xlpm.val,INDEX('2) Financial Arrangements'!$D$19:$P$113,_extract!$K103,8),
IF($K103="","",
IF(_xlpm.val="","",
IF(($K103&gt;20)*($K103&lt;=35),_xlpm.val,""))))</f>
        <v/>
      </c>
      <c r="AB103" s="843" t="str" cm="1">
        <f t="array" ref="AB103">_xlfn.LET(
_xlpm.val,INDEX('2) Financial Arrangements'!$D$19:$P$113, _extract!$K103, 4),
IF($K103="","",
IF(_xlpm.val="","",
IF(($K103&gt;40)*($K103&lt;=55),_xlpm.val,""))))</f>
        <v/>
      </c>
      <c r="AC103" s="836" t="str" cm="1">
        <f t="array" ref="AC103">_xlfn.LET(
_xlpm.val,INDEX('2) Financial Arrangements'!$D$19:$P$113, _extract!$K103, 5),
IF($K103="","",
IF(_xlpm.val="","",
IF(($K103&gt;40)*($K103&lt;=55),_xlpm.val,""))))</f>
        <v/>
      </c>
      <c r="AD103" s="836" t="str" cm="1">
        <f t="array" ref="AD103">_xlfn.LET(
_xlpm.val,INDEX('2) Financial Arrangements'!$D$19:$P$113, _extract!$K103, 6),
IF($K103="","",
IF(_xlpm.val="","",
IF(($K103&gt;40)*($K103&lt;=55),_xlpm.val,""))))</f>
        <v/>
      </c>
      <c r="AE103" s="836" t="str" cm="1">
        <f t="array" ref="AE103">_xlfn.LET(
_xlpm.val,INDEX('2) Financial Arrangements'!$D$19:$P$113, _extract!$K103, 7),
IF($K103="","",
IF(_xlpm.val="","",
IF(($K103&gt;40)*($K103&lt;=55),_xlpm.val,""))))</f>
        <v/>
      </c>
      <c r="AF103" s="836" t="str" cm="1">
        <f t="array" ref="AF103">_xlfn.LET(
_xlpm.val,INDEX('2) Financial Arrangements'!$D$19:$P$113, _extract!$K103, 8),
IF($K103="","",
IF(_xlpm.val="","",
IF(($K103&gt;40)*($K103&lt;=55),_xlpm.val,""))))</f>
        <v/>
      </c>
      <c r="AG103" s="836" t="str" cm="1">
        <f t="array" ref="AG103">_xlfn.LET(
_xlpm.val,INDEX('2) Financial Arrangements'!$D$19:$P$113, _extract!$K103, 9),
IF($K103="","",
IF(_xlpm.val="","",
IF(($K103&gt;40)*($K103&lt;=55),_xlpm.val,""))))</f>
        <v/>
      </c>
      <c r="AH103" s="836" t="str" cm="1">
        <f t="array" ref="AH103">_xlfn.LET(
_xlpm.val,INDEX('2) Financial Arrangements'!$D$19:$P$113, _extract!$K103, 10),
IF($K103="","",
IF(_xlpm.val="","",
IF(($K103&gt;40)*($K103&lt;=55),_xlpm.val,""))))</f>
        <v/>
      </c>
      <c r="AI103" s="836" t="str" cm="1">
        <f t="array" ref="AI103">_xlfn.LET(
_xlpm.val,INDEX('2) Financial Arrangements'!$D$19:$P$113, _extract!$K103, 11),
IF($K103="","",
IF(_xlpm.val="","",
IF(($K103&gt;40)*($K103&lt;=55),_xlpm.val,""))))</f>
        <v/>
      </c>
      <c r="AJ103" s="836" t="str" cm="1">
        <f t="array" ref="AJ103">_xlfn.LET(
_xlpm.val,INDEX('2) Financial Arrangements'!$D$19:$P$113, _extract!$K103, 12),
IF($K103="","",
IF(_xlpm.val="","",
IF(($K103&gt;40)*($K103&lt;=55),_xlpm.val,""))))</f>
        <v/>
      </c>
      <c r="AK103" s="844" t="str" cm="1">
        <f t="array" ref="AK103">_xlfn.LET(
_xlpm.val,INDEX('2) Financial Arrangements'!$D$19:$P$113, _extract!$K103, 4),
IF($K103="","",
IF(_xlpm.val="","",
IF(($K103&gt;60)*($K103&lt;=75),_xlpm.val,""))))</f>
        <v/>
      </c>
      <c r="AL103" s="826" t="str" cm="1">
        <f t="array" ref="AL103">_xlfn.LET(
_xlpm.val,INDEX('2) Financial Arrangements'!$D$19:$P$113, _extract!$K103, 5),
IF($K103="","",
IF(_xlpm.val="","",
IF(($K103&gt;60)*($K103&lt;=75),_xlpm.val,""))))</f>
        <v/>
      </c>
      <c r="AM103" s="826" t="str" cm="1">
        <f t="array" ref="AM103">_xlfn.LET(
_xlpm.val,INDEX('2) Financial Arrangements'!$D$19:$P$113, _extract!$K103, 6),
_xlpm.val_01, IF(_xlpm.val="Yes", 1,0),
IF($K103="","",
IF(_xlpm.val="","",
IF(($K103&gt;60)*($K103&lt;=75),_xlpm.val_01,""))))</f>
        <v/>
      </c>
      <c r="AN103" s="826" t="str" cm="1">
        <f t="array" ref="AN103">_xlfn.LET(
_xlpm.val,INDEX('2) Financial Arrangements'!$D$19:$P$113, _extract!$K103, 7),
_xlpm.val_01, IF(_xlpm.val="Yes", 1,0),
IF($K103="","",
IF(_xlpm.val="","",
IF(($K103&gt;60)*($K103&lt;=75),_xlpm.val_01,""))))</f>
        <v/>
      </c>
      <c r="AO103" s="826" t="str" cm="1">
        <f t="array" ref="AO103">_xlfn.LET(
_xlpm.val,INDEX('2) Financial Arrangements'!$D$19:$P$113, _extract!$K103, 8),
IF($K103="","",
IF(_xlpm.val="","",
IF(($K103&gt;60)*($K103&lt;=75),_xlpm.val,""))))</f>
        <v/>
      </c>
      <c r="AP103" s="826" t="str" cm="1">
        <f t="array" ref="AP103">_xlfn.LET(
_xlpm.val,INDEX('2) Financial Arrangements'!$D$19:$P$113, _extract!$K103, 9),
_xlpm.val_01, IF(_xlpm.val="Yes", 1,0),
IF($K103="","",
IF(_xlpm.val="","",
IF(($K103&gt;60)*($K103&lt;=75),_xlpm.val_01,""))))</f>
        <v/>
      </c>
      <c r="AQ103" s="826" t="str" cm="1">
        <f t="array" ref="AQ103">_xlfn.LET(
_xlpm.val,INDEX('2) Financial Arrangements'!$D$19:$P$113, _extract!$K103, 10),
_xlpm.val_01, IF(_xlpm.val="Yes", 1,0),
IF($K103="","",
IF(_xlpm.val="","",
IF(($K103&gt;60)*($K103&lt;=75),_xlpm.val_01,""))))</f>
        <v/>
      </c>
      <c r="AR103" s="826" t="str" cm="1">
        <f t="array" ref="AR103">_xlfn.LET(
_xlpm.val,INDEX('2) Financial Arrangements'!$D$19:$P$113, _extract!$K103, 11),
_xlpm.val_01, IF(_xlpm.val="Yes", 1,0),
IF($K103="","",
IF(_xlpm.val="","",
IF(($K103&gt;60)*($K103&lt;=75),_xlpm.val_01,""))))</f>
        <v/>
      </c>
      <c r="AS103" s="826" t="str" cm="1">
        <f t="array" ref="AS103">_xlfn.LET(
_xlpm.val,INDEX('2) Financial Arrangements'!$D$19:$P$113, _extract!$K103, 12),
_xlpm.val_01, IF(_xlpm.val="Yes", 1,0),
IF($K103="","",
IF(_xlpm.val="","",
IF(($K103&gt;60)*($K103&lt;=75),_xlpm.val_01,""))))</f>
        <v/>
      </c>
      <c r="AT103" s="842" t="str" cm="1">
        <f t="array" ref="AT103">_xlfn.LET(
_xlpm.val,INDEX('2) Financial Arrangements'!$D$19:$P$113, _extract!$K103, 4),
IF($K103="","",
IF(_xlpm.val="","",
IF(($K103&gt;70)*($K103&lt;=85),_xlpm.val,""))))</f>
        <v/>
      </c>
      <c r="AU103" s="842" t="str" cm="1">
        <f t="array" ref="AU103">_xlfn.LET(
_xlpm.val,INDEX('2) Financial Arrangements'!$D$19:$P$113, _extract!$K103, 5),
IF($K103="","",
IF(_xlpm.val="","",
IF(($K103&gt;70)*($K103&lt;=85),_xlpm.val,""))))</f>
        <v/>
      </c>
      <c r="AV103" s="836" t="str" cm="1">
        <f t="array" ref="AV103">_xlfn.LET(
_xlpm.val,INDEX('2) Financial Arrangements'!$D$19:$P$113, _extract!$K103, 6),
IF($K103="","",
IF(_xlpm.val="","",
IF(($K103&gt;70)*($K103&lt;=85),_xlpm.val,""))))</f>
        <v/>
      </c>
    </row>
    <row r="104" spans="2:48" s="830" customFormat="1" x14ac:dyDescent="0.35">
      <c r="B104" s="826" t="str">
        <f t="shared" si="2"/>
        <v/>
      </c>
      <c r="C104" s="834"/>
      <c r="D104" s="826" t="str">
        <f>IF('0a) Instructions &amp; HHS Info'!$F$4="","", IF($E104="","",'0a) Instructions &amp; HHS Info'!$F$4))</f>
        <v/>
      </c>
      <c r="E104" s="827"/>
      <c r="F104" s="826" t="str">
        <f>_xlfn.LET(
_xlpm.orgRow,MATCH(E104,_ref_data!$F$19:$F$167,0),
_xlpm.orgID,INDEX(_ref_data!$E$19:$E$167,_xlpm.orgRow),
IF(E104="","",_xlpm.orgID))</f>
        <v/>
      </c>
      <c r="G104" s="826" t="str">
        <f>_xlfn.LET(
_xlpm.orgRow,MATCH(E104,_ref_data!$F$19:$F$167,0),
_xlpm.EIN,SUBSTITUTE(INDEX(_ref_data!$G$19:$G$167,_xlpm.orgRow), "-", ""),
IF(E104="","",_xlpm.EIN))</f>
        <v/>
      </c>
      <c r="H104" s="826" t="str" cm="1">
        <f t="array" ref="H104">_xlfn.LET(
_xlpm.row, MATCH(C104 &amp; E104, '2) Financial Arrangements'!$B$19:$B$113 &amp; '2) Financial Arrangements'!$D$19:$D$113, 0),
_xlpm.datum, INDEX('2) Financial Arrangements'!$D$19:$P$113, _xlpm.row, 2),
IF(_xlpm.datum="", "", _xlpm.datum))</f>
        <v/>
      </c>
      <c r="I104" s="826" t="str">
        <f>_xlfn.LET(
_xlpm.row, MATCH(H104, _ref_data!$O$19:$O$68, 0),
_xlpm.ein, INDEX(_ref_data!$P$19:$P$68, _xlpm.row),
IF(H104="", "",
IF(_xlpm.ein="", "", _xlpm.ein)))</f>
        <v/>
      </c>
      <c r="J104" s="826" t="str" cm="1">
        <f t="array" ref="J104">_xlfn.LET(
_xlpm.row, MATCH($C$80 &amp; $E$80, '2) Financial Arrangements'!$B$19:$B$113 &amp; '2) Financial Arrangements'!$D$19:$D$113, 0),
_xlpm.datum, INDEX('2) Financial Arrangements'!$D$19:$P$113, _xlpm.row, 3),
IF(E104="", "",
IF(_xlpm.datum="", "", _xlpm.datum)))</f>
        <v/>
      </c>
      <c r="K104" s="835" t="str" cm="1">
        <f t="array" ref="K104">IF($E104="", "",
_xlfn.LET(
_xlpm.row, MATCH($C104 &amp; $E104 &amp; $H104,
    '2) Financial Arrangements'!$B$19:$B$113 &amp;
    '2) Financial Arrangements'!$D$19:$D$113 &amp;
    '2) Financial Arrangements'!$E$19:$E$113, 0),
_xlpm.row)
)</f>
        <v/>
      </c>
      <c r="L104" s="838" t="str" cm="1">
        <f t="array" ref="L104">_xlfn.LET(
_xlpm.val,INDEX('2) Financial Arrangements'!$D$19:$P$113, _extract!$K104, 4),
IF($K104="","",
IF(_xlpm.val="","",
IF(($K104&gt;0)*($K104&lt;=15),_xlpm.val,""))))</f>
        <v/>
      </c>
      <c r="M104" s="845" t="str" cm="1">
        <f t="array" ref="M104">_xlfn.LET(
_xlpm.val,INDEX('2) Financial Arrangements'!$D$19:$P$113, _extract!$K104, 5),
IF($K104="","",
IF(_xlpm.val="","",
IF(($K104&gt;0)*($K104&lt;=15),_xlpm.val,""))))</f>
        <v/>
      </c>
      <c r="N104" s="845" t="str" cm="1">
        <f t="array" ref="N104">_xlfn.LET(
_xlpm.val,INDEX('2) Financial Arrangements'!$D$19:$P$113, _extract!$K104, 6),
IF($K104="","",
IF(_xlpm.val="","",
IF(($K104&gt;0)*($K104&lt;=15),_xlpm.val,""))))</f>
        <v/>
      </c>
      <c r="O104" s="846" t="str" cm="1">
        <f t="array" ref="O104">_xlfn.LET(
_xlpm.val,INDEX('2) Financial Arrangements'!$D$19:$P$113, _extract!$K104, 7),
IF($K104="","",
IF(_xlpm.val="","",
IF(($K104&gt;0)*($K104&lt;=15),_xlpm.val,""))))</f>
        <v/>
      </c>
      <c r="P104" s="846" t="str" cm="1">
        <f t="array" ref="P104">_xlfn.LET(
_xlpm.val,INDEX('2) Financial Arrangements'!$D$19:$P$113, _extract!$K104, 8),
IF($K104="","",
IF(_xlpm.val="","",
IF(($K104&gt;0)*($K104&lt;=15),_xlpm.val,""))))</f>
        <v/>
      </c>
      <c r="Q104" s="909" t="str" cm="1">
        <f t="array" ref="Q104">_xlfn.LET(
_xlpm.val,INDEX('2) Financial Arrangements'!$D$19:$P$113, _extract!$K104, 9),
IF($K104="","",
IF(_xlpm.val="","",
IF(($K104&gt;0)*($K104&lt;=15),_xlpm.val,""))))</f>
        <v/>
      </c>
      <c r="R104" s="846" t="str" cm="1">
        <f t="array" ref="R104">_xlfn.LET(
_xlpm.val,INDEX('2) Financial Arrangements'!$D$19:$P$113, _extract!$K104, 10),
IF($K104="","",
IF(_xlpm.val="","",
IF(($K104&gt;0)*($K104&lt;=15),_xlpm.val,""))))</f>
        <v/>
      </c>
      <c r="S104" s="838" t="str" cm="1">
        <f t="array" ref="S104">_xlfn.LET(
_xlpm.val,INDEX('2) Financial Arrangements'!$D$19:$P$113, _extract!$K104, 11),
IF($K104="","",
IF(_xlpm.val="","",
IF(($K104&gt;0)*($K104&lt;=15),_xlpm.val,""))))</f>
        <v/>
      </c>
      <c r="T104" s="838" t="str" cm="1">
        <f t="array" ref="T104">_xlfn.LET(
_xlpm.val,INDEX('2) Financial Arrangements'!$D$19:$P$113, _extract!$K104, 12),
_xlpm.val_01, IF(_xlpm.val="Yes", 1,0),
IF($K104="","",
IF(_xlpm.val="","",
IF(($K104&gt;0)*($K104&lt;=15),_xlpm.val_01,""))))</f>
        <v/>
      </c>
      <c r="U104" s="838" t="str" cm="1">
        <f t="array" ref="U104">_xlfn.LET(
_xlpm.val,INDEX('2) Financial Arrangements'!$D$19:$Q$113, _extract!$K104, 13),
_xlpm.val_01, IF(_xlpm.val="Yes", 1,0),
IF($K104="","",
IF(_xlpm.val="","",
IF(($K104&gt;0)*($K104&lt;=15),_xlpm.val_01,""))))</f>
        <v/>
      </c>
      <c r="V104" s="838" t="str" cm="1">
        <f t="array" ref="V104">_xlfn.LET(
_xlpm.val,INDEX('2) Financial Arrangements'!$D$19:$Q$113, _extract!$K104, 14),
_xlpm.val_01, IF(_xlpm.val="Yes", 1,0),
IF($K104="","",
IF(_xlpm.val="","",
IF(($K104&gt;0)*($K104&lt;=15),_xlpm.val_01,""))))</f>
        <v/>
      </c>
      <c r="W104" s="826" t="str" cm="1">
        <f t="array" ref="W104">_xlfn.LET(
_xlpm.val,INDEX('2) Financial Arrangements'!$D$19:$P$113,_extract!$K104,4),
IF($K104="","",
IF(_xlpm.val="","",
IF(($K104&gt;20)*($K104&lt;=35),_xlpm.val,""))))</f>
        <v/>
      </c>
      <c r="X104" s="844" t="str" cm="1">
        <f t="array" ref="X104">_xlfn.LET(
_xlpm.val,INDEX('2) Financial Arrangements'!$D$19:$P$113,_extract!$K104,5),
IF($K104="","",
IF(_xlpm.val="","",
IF(($K104&gt;20)*($K104&lt;=35),_xlpm.val,""))))</f>
        <v/>
      </c>
      <c r="Y104" s="826" t="str" cm="1">
        <f t="array" ref="Y104">_xlfn.LET(
_xlpm.val,INDEX('2) Financial Arrangements'!$D$19:$P$113,_extract!$K104,6),
IF($K104="","",
IF(_xlpm.val="","",
IF(($K104&gt;20)*($K104&lt;=35),_xlpm.val,""))))</f>
        <v/>
      </c>
      <c r="Z104" s="826" t="str" cm="1">
        <f t="array" ref="Z104">_xlfn.LET(
_xlpm.val,INDEX('2) Financial Arrangements'!$D$19:$P$113,_extract!$K104,7),
IF($K104="","",
IF(_xlpm.val="","",
IF(($K104&gt;20)*($K104&lt;=35),_xlpm.val,""))))</f>
        <v/>
      </c>
      <c r="AA104" s="826" t="str" cm="1">
        <f t="array" ref="AA104">_xlfn.LET(
_xlpm.val,INDEX('2) Financial Arrangements'!$D$19:$P$113,_extract!$K104,8),
IF($K104="","",
IF(_xlpm.val="","",
IF(($K104&gt;20)*($K104&lt;=35),_xlpm.val,""))))</f>
        <v/>
      </c>
      <c r="AB104" s="843" t="str" cm="1">
        <f t="array" ref="AB104">_xlfn.LET(
_xlpm.val,INDEX('2) Financial Arrangements'!$D$19:$P$113, _extract!$K104, 4),
IF($K104="","",
IF(_xlpm.val="","",
IF(($K104&gt;40)*($K104&lt;=55),_xlpm.val,""))))</f>
        <v/>
      </c>
      <c r="AC104" s="836" t="str" cm="1">
        <f t="array" ref="AC104">_xlfn.LET(
_xlpm.val,INDEX('2) Financial Arrangements'!$D$19:$P$113, _extract!$K104, 5),
IF($K104="","",
IF(_xlpm.val="","",
IF(($K104&gt;40)*($K104&lt;=55),_xlpm.val,""))))</f>
        <v/>
      </c>
      <c r="AD104" s="836" t="str" cm="1">
        <f t="array" ref="AD104">_xlfn.LET(
_xlpm.val,INDEX('2) Financial Arrangements'!$D$19:$P$113, _extract!$K104, 6),
IF($K104="","",
IF(_xlpm.val="","",
IF(($K104&gt;40)*($K104&lt;=55),_xlpm.val,""))))</f>
        <v/>
      </c>
      <c r="AE104" s="836" t="str" cm="1">
        <f t="array" ref="AE104">_xlfn.LET(
_xlpm.val,INDEX('2) Financial Arrangements'!$D$19:$P$113, _extract!$K104, 7),
IF($K104="","",
IF(_xlpm.val="","",
IF(($K104&gt;40)*($K104&lt;=55),_xlpm.val,""))))</f>
        <v/>
      </c>
      <c r="AF104" s="836" t="str" cm="1">
        <f t="array" ref="AF104">_xlfn.LET(
_xlpm.val,INDEX('2) Financial Arrangements'!$D$19:$P$113, _extract!$K104, 8),
IF($K104="","",
IF(_xlpm.val="","",
IF(($K104&gt;40)*($K104&lt;=55),_xlpm.val,""))))</f>
        <v/>
      </c>
      <c r="AG104" s="836" t="str" cm="1">
        <f t="array" ref="AG104">_xlfn.LET(
_xlpm.val,INDEX('2) Financial Arrangements'!$D$19:$P$113, _extract!$K104, 9),
IF($K104="","",
IF(_xlpm.val="","",
IF(($K104&gt;40)*($K104&lt;=55),_xlpm.val,""))))</f>
        <v/>
      </c>
      <c r="AH104" s="836" t="str" cm="1">
        <f t="array" ref="AH104">_xlfn.LET(
_xlpm.val,INDEX('2) Financial Arrangements'!$D$19:$P$113, _extract!$K104, 10),
IF($K104="","",
IF(_xlpm.val="","",
IF(($K104&gt;40)*($K104&lt;=55),_xlpm.val,""))))</f>
        <v/>
      </c>
      <c r="AI104" s="836" t="str" cm="1">
        <f t="array" ref="AI104">_xlfn.LET(
_xlpm.val,INDEX('2) Financial Arrangements'!$D$19:$P$113, _extract!$K104, 11),
IF($K104="","",
IF(_xlpm.val="","",
IF(($K104&gt;40)*($K104&lt;=55),_xlpm.val,""))))</f>
        <v/>
      </c>
      <c r="AJ104" s="836" t="str" cm="1">
        <f t="array" ref="AJ104">_xlfn.LET(
_xlpm.val,INDEX('2) Financial Arrangements'!$D$19:$P$113, _extract!$K104, 12),
IF($K104="","",
IF(_xlpm.val="","",
IF(($K104&gt;40)*($K104&lt;=55),_xlpm.val,""))))</f>
        <v/>
      </c>
      <c r="AK104" s="844" t="str" cm="1">
        <f t="array" ref="AK104">_xlfn.LET(
_xlpm.val,INDEX('2) Financial Arrangements'!$D$19:$P$113, _extract!$K104, 4),
IF($K104="","",
IF(_xlpm.val="","",
IF(($K104&gt;60)*($K104&lt;=75),_xlpm.val,""))))</f>
        <v/>
      </c>
      <c r="AL104" s="826" t="str" cm="1">
        <f t="array" ref="AL104">_xlfn.LET(
_xlpm.val,INDEX('2) Financial Arrangements'!$D$19:$P$113, _extract!$K104, 5),
IF($K104="","",
IF(_xlpm.val="","",
IF(($K104&gt;60)*($K104&lt;=75),_xlpm.val,""))))</f>
        <v/>
      </c>
      <c r="AM104" s="826" t="str" cm="1">
        <f t="array" ref="AM104">_xlfn.LET(
_xlpm.val,INDEX('2) Financial Arrangements'!$D$19:$P$113, _extract!$K104, 6),
_xlpm.val_01, IF(_xlpm.val="Yes", 1,0),
IF($K104="","",
IF(_xlpm.val="","",
IF(($K104&gt;60)*($K104&lt;=75),_xlpm.val_01,""))))</f>
        <v/>
      </c>
      <c r="AN104" s="826" t="str" cm="1">
        <f t="array" ref="AN104">_xlfn.LET(
_xlpm.val,INDEX('2) Financial Arrangements'!$D$19:$P$113, _extract!$K104, 7),
_xlpm.val_01, IF(_xlpm.val="Yes", 1,0),
IF($K104="","",
IF(_xlpm.val="","",
IF(($K104&gt;60)*($K104&lt;=75),_xlpm.val_01,""))))</f>
        <v/>
      </c>
      <c r="AO104" s="826" t="str" cm="1">
        <f t="array" ref="AO104">_xlfn.LET(
_xlpm.val,INDEX('2) Financial Arrangements'!$D$19:$P$113, _extract!$K104, 8),
IF($K104="","",
IF(_xlpm.val="","",
IF(($K104&gt;60)*($K104&lt;=75),_xlpm.val,""))))</f>
        <v/>
      </c>
      <c r="AP104" s="826" t="str" cm="1">
        <f t="array" ref="AP104">_xlfn.LET(
_xlpm.val,INDEX('2) Financial Arrangements'!$D$19:$P$113, _extract!$K104, 9),
_xlpm.val_01, IF(_xlpm.val="Yes", 1,0),
IF($K104="","",
IF(_xlpm.val="","",
IF(($K104&gt;60)*($K104&lt;=75),_xlpm.val_01,""))))</f>
        <v/>
      </c>
      <c r="AQ104" s="826" t="str" cm="1">
        <f t="array" ref="AQ104">_xlfn.LET(
_xlpm.val,INDEX('2) Financial Arrangements'!$D$19:$P$113, _extract!$K104, 10),
_xlpm.val_01, IF(_xlpm.val="Yes", 1,0),
IF($K104="","",
IF(_xlpm.val="","",
IF(($K104&gt;60)*($K104&lt;=75),_xlpm.val_01,""))))</f>
        <v/>
      </c>
      <c r="AR104" s="826" t="str" cm="1">
        <f t="array" ref="AR104">_xlfn.LET(
_xlpm.val,INDEX('2) Financial Arrangements'!$D$19:$P$113, _extract!$K104, 11),
_xlpm.val_01, IF(_xlpm.val="Yes", 1,0),
IF($K104="","",
IF(_xlpm.val="","",
IF(($K104&gt;60)*($K104&lt;=75),_xlpm.val_01,""))))</f>
        <v/>
      </c>
      <c r="AS104" s="826" t="str" cm="1">
        <f t="array" ref="AS104">_xlfn.LET(
_xlpm.val,INDEX('2) Financial Arrangements'!$D$19:$P$113, _extract!$K104, 12),
_xlpm.val_01, IF(_xlpm.val="Yes", 1,0),
IF($K104="","",
IF(_xlpm.val="","",
IF(($K104&gt;60)*($K104&lt;=75),_xlpm.val_01,""))))</f>
        <v/>
      </c>
      <c r="AT104" s="842" t="str" cm="1">
        <f t="array" ref="AT104">_xlfn.LET(
_xlpm.val,INDEX('2) Financial Arrangements'!$D$19:$P$113, _extract!$K104, 4),
IF($K104="","",
IF(_xlpm.val="","",
IF(($K104&gt;70)*($K104&lt;=85),_xlpm.val,""))))</f>
        <v/>
      </c>
      <c r="AU104" s="842" t="str" cm="1">
        <f t="array" ref="AU104">_xlfn.LET(
_xlpm.val,INDEX('2) Financial Arrangements'!$D$19:$P$113, _extract!$K104, 5),
IF($K104="","",
IF(_xlpm.val="","",
IF(($K104&gt;70)*($K104&lt;=85),_xlpm.val,""))))</f>
        <v/>
      </c>
      <c r="AV104" s="836" t="str" cm="1">
        <f t="array" ref="AV104">_xlfn.LET(
_xlpm.val,INDEX('2) Financial Arrangements'!$D$19:$P$113, _extract!$K104, 6),
IF($K104="","",
IF(_xlpm.val="","",
IF(($K104&gt;70)*($K104&lt;=85),_xlpm.val,""))))</f>
        <v/>
      </c>
    </row>
    <row r="105" spans="2:48" s="830" customFormat="1" x14ac:dyDescent="0.35">
      <c r="B105" s="826" t="str">
        <f t="shared" si="2"/>
        <v/>
      </c>
      <c r="C105" s="834"/>
      <c r="D105" s="826" t="str">
        <f>IF('0a) Instructions &amp; HHS Info'!$F$4="","", IF($E105="","",'0a) Instructions &amp; HHS Info'!$F$4))</f>
        <v/>
      </c>
      <c r="E105" s="827"/>
      <c r="F105" s="826" t="str">
        <f>_xlfn.LET(
_xlpm.orgRow,MATCH(E105,_ref_data!$F$19:$F$167,0),
_xlpm.orgID,INDEX(_ref_data!$E$19:$E$167,_xlpm.orgRow),
IF(E105="","",_xlpm.orgID))</f>
        <v/>
      </c>
      <c r="G105" s="826" t="str">
        <f>_xlfn.LET(
_xlpm.orgRow,MATCH(E105,_ref_data!$F$19:$F$167,0),
_xlpm.EIN,SUBSTITUTE(INDEX(_ref_data!$G$19:$G$167,_xlpm.orgRow), "-", ""),
IF(E105="","",_xlpm.EIN))</f>
        <v/>
      </c>
      <c r="H105" s="826" t="str" cm="1">
        <f t="array" ref="H105">_xlfn.LET(
_xlpm.row, MATCH(C105 &amp; E105, '2) Financial Arrangements'!$B$19:$B$113 &amp; '2) Financial Arrangements'!$D$19:$D$113, 0),
_xlpm.datum, INDEX('2) Financial Arrangements'!$D$19:$P$113, _xlpm.row, 2),
IF(_xlpm.datum="", "", _xlpm.datum))</f>
        <v/>
      </c>
      <c r="I105" s="826" t="str">
        <f>_xlfn.LET(
_xlpm.row, MATCH(H105, _ref_data!$O$19:$O$68, 0),
_xlpm.ein, INDEX(_ref_data!$P$19:$P$68, _xlpm.row),
IF(H105="", "",
IF(_xlpm.ein="", "", _xlpm.ein)))</f>
        <v/>
      </c>
      <c r="J105" s="826" t="str" cm="1">
        <f t="array" ref="J105">_xlfn.LET(
_xlpm.row, MATCH($C$80 &amp; $E$80, '2) Financial Arrangements'!$B$19:$B$113 &amp; '2) Financial Arrangements'!$D$19:$D$113, 0),
_xlpm.datum, INDEX('2) Financial Arrangements'!$D$19:$P$113, _xlpm.row, 3),
IF(E105="", "",
IF(_xlpm.datum="", "", _xlpm.datum)))</f>
        <v/>
      </c>
      <c r="K105" s="835" t="str" cm="1">
        <f t="array" ref="K105">IF($E105="", "",
_xlfn.LET(
_xlpm.row, MATCH($C105 &amp; $E105 &amp; $H105,
    '2) Financial Arrangements'!$B$19:$B$113 &amp;
    '2) Financial Arrangements'!$D$19:$D$113 &amp;
    '2) Financial Arrangements'!$E$19:$E$113, 0),
_xlpm.row)
)</f>
        <v/>
      </c>
      <c r="L105" s="838" t="str" cm="1">
        <f t="array" ref="L105">_xlfn.LET(
_xlpm.val,INDEX('2) Financial Arrangements'!$D$19:$P$113, _extract!$K105, 4),
IF($K105="","",
IF(_xlpm.val="","",
IF(($K105&gt;0)*($K105&lt;=15),_xlpm.val,""))))</f>
        <v/>
      </c>
      <c r="M105" s="845" t="str" cm="1">
        <f t="array" ref="M105">_xlfn.LET(
_xlpm.val,INDEX('2) Financial Arrangements'!$D$19:$P$113, _extract!$K105, 5),
IF($K105="","",
IF(_xlpm.val="","",
IF(($K105&gt;0)*($K105&lt;=15),_xlpm.val,""))))</f>
        <v/>
      </c>
      <c r="N105" s="845" t="str" cm="1">
        <f t="array" ref="N105">_xlfn.LET(
_xlpm.val,INDEX('2) Financial Arrangements'!$D$19:$P$113, _extract!$K105, 6),
IF($K105="","",
IF(_xlpm.val="","",
IF(($K105&gt;0)*($K105&lt;=15),_xlpm.val,""))))</f>
        <v/>
      </c>
      <c r="O105" s="846" t="str" cm="1">
        <f t="array" ref="O105">_xlfn.LET(
_xlpm.val,INDEX('2) Financial Arrangements'!$D$19:$P$113, _extract!$K105, 7),
IF($K105="","",
IF(_xlpm.val="","",
IF(($K105&gt;0)*($K105&lt;=15),_xlpm.val,""))))</f>
        <v/>
      </c>
      <c r="P105" s="846" t="str" cm="1">
        <f t="array" ref="P105">_xlfn.LET(
_xlpm.val,INDEX('2) Financial Arrangements'!$D$19:$P$113, _extract!$K105, 8),
IF($K105="","",
IF(_xlpm.val="","",
IF(($K105&gt;0)*($K105&lt;=15),_xlpm.val,""))))</f>
        <v/>
      </c>
      <c r="Q105" s="909" t="str" cm="1">
        <f t="array" ref="Q105">_xlfn.LET(
_xlpm.val,INDEX('2) Financial Arrangements'!$D$19:$P$113, _extract!$K105, 9),
IF($K105="","",
IF(_xlpm.val="","",
IF(($K105&gt;0)*($K105&lt;=15),_xlpm.val,""))))</f>
        <v/>
      </c>
      <c r="R105" s="846" t="str" cm="1">
        <f t="array" ref="R105">_xlfn.LET(
_xlpm.val,INDEX('2) Financial Arrangements'!$D$19:$P$113, _extract!$K105, 10),
IF($K105="","",
IF(_xlpm.val="","",
IF(($K105&gt;0)*($K105&lt;=15),_xlpm.val,""))))</f>
        <v/>
      </c>
      <c r="S105" s="838" t="str" cm="1">
        <f t="array" ref="S105">_xlfn.LET(
_xlpm.val,INDEX('2) Financial Arrangements'!$D$19:$P$113, _extract!$K105, 11),
IF($K105="","",
IF(_xlpm.val="","",
IF(($K105&gt;0)*($K105&lt;=15),_xlpm.val,""))))</f>
        <v/>
      </c>
      <c r="T105" s="838" t="str" cm="1">
        <f t="array" ref="T105">_xlfn.LET(
_xlpm.val,INDEX('2) Financial Arrangements'!$D$19:$P$113, _extract!$K105, 12),
_xlpm.val_01, IF(_xlpm.val="Yes", 1,0),
IF($K105="","",
IF(_xlpm.val="","",
IF(($K105&gt;0)*($K105&lt;=15),_xlpm.val_01,""))))</f>
        <v/>
      </c>
      <c r="U105" s="838" t="str" cm="1">
        <f t="array" ref="U105">_xlfn.LET(
_xlpm.val,INDEX('2) Financial Arrangements'!$D$19:$Q$113, _extract!$K105, 13),
_xlpm.val_01, IF(_xlpm.val="Yes", 1,0),
IF($K105="","",
IF(_xlpm.val="","",
IF(($K105&gt;0)*($K105&lt;=15),_xlpm.val_01,""))))</f>
        <v/>
      </c>
      <c r="V105" s="838" t="str" cm="1">
        <f t="array" ref="V105">_xlfn.LET(
_xlpm.val,INDEX('2) Financial Arrangements'!$D$19:$Q$113, _extract!$K105, 14),
_xlpm.val_01, IF(_xlpm.val="Yes", 1,0),
IF($K105="","",
IF(_xlpm.val="","",
IF(($K105&gt;0)*($K105&lt;=15),_xlpm.val_01,""))))</f>
        <v/>
      </c>
      <c r="W105" s="826" t="str" cm="1">
        <f t="array" ref="W105">_xlfn.LET(
_xlpm.val,INDEX('2) Financial Arrangements'!$D$19:$P$113,_extract!$K105,4),
IF($K105="","",
IF(_xlpm.val="","",
IF(($K105&gt;20)*($K105&lt;=35),_xlpm.val,""))))</f>
        <v/>
      </c>
      <c r="X105" s="844" t="str" cm="1">
        <f t="array" ref="X105">_xlfn.LET(
_xlpm.val,INDEX('2) Financial Arrangements'!$D$19:$P$113,_extract!$K105,5),
IF($K105="","",
IF(_xlpm.val="","",
IF(($K105&gt;20)*($K105&lt;=35),_xlpm.val,""))))</f>
        <v/>
      </c>
      <c r="Y105" s="826" t="str" cm="1">
        <f t="array" ref="Y105">_xlfn.LET(
_xlpm.val,INDEX('2) Financial Arrangements'!$D$19:$P$113,_extract!$K105,6),
IF($K105="","",
IF(_xlpm.val="","",
IF(($K105&gt;20)*($K105&lt;=35),_xlpm.val,""))))</f>
        <v/>
      </c>
      <c r="Z105" s="826" t="str" cm="1">
        <f t="array" ref="Z105">_xlfn.LET(
_xlpm.val,INDEX('2) Financial Arrangements'!$D$19:$P$113,_extract!$K105,7),
IF($K105="","",
IF(_xlpm.val="","",
IF(($K105&gt;20)*($K105&lt;=35),_xlpm.val,""))))</f>
        <v/>
      </c>
      <c r="AA105" s="826" t="str" cm="1">
        <f t="array" ref="AA105">_xlfn.LET(
_xlpm.val,INDEX('2) Financial Arrangements'!$D$19:$P$113,_extract!$K105,8),
IF($K105="","",
IF(_xlpm.val="","",
IF(($K105&gt;20)*($K105&lt;=35),_xlpm.val,""))))</f>
        <v/>
      </c>
      <c r="AB105" s="843" t="str" cm="1">
        <f t="array" ref="AB105">_xlfn.LET(
_xlpm.val,INDEX('2) Financial Arrangements'!$D$19:$P$113, _extract!$K105, 4),
IF($K105="","",
IF(_xlpm.val="","",
IF(($K105&gt;40)*($K105&lt;=55),_xlpm.val,""))))</f>
        <v/>
      </c>
      <c r="AC105" s="836" t="str" cm="1">
        <f t="array" ref="AC105">_xlfn.LET(
_xlpm.val,INDEX('2) Financial Arrangements'!$D$19:$P$113, _extract!$K105, 5),
IF($K105="","",
IF(_xlpm.val="","",
IF(($K105&gt;40)*($K105&lt;=55),_xlpm.val,""))))</f>
        <v/>
      </c>
      <c r="AD105" s="836" t="str" cm="1">
        <f t="array" ref="AD105">_xlfn.LET(
_xlpm.val,INDEX('2) Financial Arrangements'!$D$19:$P$113, _extract!$K105, 6),
IF($K105="","",
IF(_xlpm.val="","",
IF(($K105&gt;40)*($K105&lt;=55),_xlpm.val,""))))</f>
        <v/>
      </c>
      <c r="AE105" s="836" t="str" cm="1">
        <f t="array" ref="AE105">_xlfn.LET(
_xlpm.val,INDEX('2) Financial Arrangements'!$D$19:$P$113, _extract!$K105, 7),
IF($K105="","",
IF(_xlpm.val="","",
IF(($K105&gt;40)*($K105&lt;=55),_xlpm.val,""))))</f>
        <v/>
      </c>
      <c r="AF105" s="836" t="str" cm="1">
        <f t="array" ref="AF105">_xlfn.LET(
_xlpm.val,INDEX('2) Financial Arrangements'!$D$19:$P$113, _extract!$K105, 8),
IF($K105="","",
IF(_xlpm.val="","",
IF(($K105&gt;40)*($K105&lt;=55),_xlpm.val,""))))</f>
        <v/>
      </c>
      <c r="AG105" s="836" t="str" cm="1">
        <f t="array" ref="AG105">_xlfn.LET(
_xlpm.val,INDEX('2) Financial Arrangements'!$D$19:$P$113, _extract!$K105, 9),
IF($K105="","",
IF(_xlpm.val="","",
IF(($K105&gt;40)*($K105&lt;=55),_xlpm.val,""))))</f>
        <v/>
      </c>
      <c r="AH105" s="836" t="str" cm="1">
        <f t="array" ref="AH105">_xlfn.LET(
_xlpm.val,INDEX('2) Financial Arrangements'!$D$19:$P$113, _extract!$K105, 10),
IF($K105="","",
IF(_xlpm.val="","",
IF(($K105&gt;40)*($K105&lt;=55),_xlpm.val,""))))</f>
        <v/>
      </c>
      <c r="AI105" s="836" t="str" cm="1">
        <f t="array" ref="AI105">_xlfn.LET(
_xlpm.val,INDEX('2) Financial Arrangements'!$D$19:$P$113, _extract!$K105, 11),
IF($K105="","",
IF(_xlpm.val="","",
IF(($K105&gt;40)*($K105&lt;=55),_xlpm.val,""))))</f>
        <v/>
      </c>
      <c r="AJ105" s="836" t="str" cm="1">
        <f t="array" ref="AJ105">_xlfn.LET(
_xlpm.val,INDEX('2) Financial Arrangements'!$D$19:$P$113, _extract!$K105, 12),
IF($K105="","",
IF(_xlpm.val="","",
IF(($K105&gt;40)*($K105&lt;=55),_xlpm.val,""))))</f>
        <v/>
      </c>
      <c r="AK105" s="844" t="str" cm="1">
        <f t="array" ref="AK105">_xlfn.LET(
_xlpm.val,INDEX('2) Financial Arrangements'!$D$19:$P$113, _extract!$K105, 4),
IF($K105="","",
IF(_xlpm.val="","",
IF(($K105&gt;60)*($K105&lt;=75),_xlpm.val,""))))</f>
        <v/>
      </c>
      <c r="AL105" s="826" t="str" cm="1">
        <f t="array" ref="AL105">_xlfn.LET(
_xlpm.val,INDEX('2) Financial Arrangements'!$D$19:$P$113, _extract!$K105, 5),
IF($K105="","",
IF(_xlpm.val="","",
IF(($K105&gt;60)*($K105&lt;=75),_xlpm.val,""))))</f>
        <v/>
      </c>
      <c r="AM105" s="826" t="str" cm="1">
        <f t="array" ref="AM105">_xlfn.LET(
_xlpm.val,INDEX('2) Financial Arrangements'!$D$19:$P$113, _extract!$K105, 6),
_xlpm.val_01, IF(_xlpm.val="Yes", 1,0),
IF($K105="","",
IF(_xlpm.val="","",
IF(($K105&gt;60)*($K105&lt;=75),_xlpm.val_01,""))))</f>
        <v/>
      </c>
      <c r="AN105" s="826" t="str" cm="1">
        <f t="array" ref="AN105">_xlfn.LET(
_xlpm.val,INDEX('2) Financial Arrangements'!$D$19:$P$113, _extract!$K105, 7),
_xlpm.val_01, IF(_xlpm.val="Yes", 1,0),
IF($K105="","",
IF(_xlpm.val="","",
IF(($K105&gt;60)*($K105&lt;=75),_xlpm.val_01,""))))</f>
        <v/>
      </c>
      <c r="AO105" s="826" t="str" cm="1">
        <f t="array" ref="AO105">_xlfn.LET(
_xlpm.val,INDEX('2) Financial Arrangements'!$D$19:$P$113, _extract!$K105, 8),
IF($K105="","",
IF(_xlpm.val="","",
IF(($K105&gt;60)*($K105&lt;=75),_xlpm.val,""))))</f>
        <v/>
      </c>
      <c r="AP105" s="826" t="str" cm="1">
        <f t="array" ref="AP105">_xlfn.LET(
_xlpm.val,INDEX('2) Financial Arrangements'!$D$19:$P$113, _extract!$K105, 9),
_xlpm.val_01, IF(_xlpm.val="Yes", 1,0),
IF($K105="","",
IF(_xlpm.val="","",
IF(($K105&gt;60)*($K105&lt;=75),_xlpm.val_01,""))))</f>
        <v/>
      </c>
      <c r="AQ105" s="826" t="str" cm="1">
        <f t="array" ref="AQ105">_xlfn.LET(
_xlpm.val,INDEX('2) Financial Arrangements'!$D$19:$P$113, _extract!$K105, 10),
_xlpm.val_01, IF(_xlpm.val="Yes", 1,0),
IF($K105="","",
IF(_xlpm.val="","",
IF(($K105&gt;60)*($K105&lt;=75),_xlpm.val_01,""))))</f>
        <v/>
      </c>
      <c r="AR105" s="826" t="str" cm="1">
        <f t="array" ref="AR105">_xlfn.LET(
_xlpm.val,INDEX('2) Financial Arrangements'!$D$19:$P$113, _extract!$K105, 11),
_xlpm.val_01, IF(_xlpm.val="Yes", 1,0),
IF($K105="","",
IF(_xlpm.val="","",
IF(($K105&gt;60)*($K105&lt;=75),_xlpm.val_01,""))))</f>
        <v/>
      </c>
      <c r="AS105" s="826" t="str" cm="1">
        <f t="array" ref="AS105">_xlfn.LET(
_xlpm.val,INDEX('2) Financial Arrangements'!$D$19:$P$113, _extract!$K105, 12),
_xlpm.val_01, IF(_xlpm.val="Yes", 1,0),
IF($K105="","",
IF(_xlpm.val="","",
IF(($K105&gt;60)*($K105&lt;=75),_xlpm.val_01,""))))</f>
        <v/>
      </c>
      <c r="AT105" s="842" t="str" cm="1">
        <f t="array" ref="AT105">_xlfn.LET(
_xlpm.val,INDEX('2) Financial Arrangements'!$D$19:$P$113, _extract!$K105, 4),
IF($K105="","",
IF(_xlpm.val="","",
IF(($K105&gt;70)*($K105&lt;=85),_xlpm.val,""))))</f>
        <v/>
      </c>
      <c r="AU105" s="842" t="str" cm="1">
        <f t="array" ref="AU105">_xlfn.LET(
_xlpm.val,INDEX('2) Financial Arrangements'!$D$19:$P$113, _extract!$K105, 5),
IF($K105="","",
IF(_xlpm.val="","",
IF(($K105&gt;70)*($K105&lt;=85),_xlpm.val,""))))</f>
        <v/>
      </c>
      <c r="AV105" s="836" t="str" cm="1">
        <f t="array" ref="AV105">_xlfn.LET(
_xlpm.val,INDEX('2) Financial Arrangements'!$D$19:$P$113, _extract!$K105, 6),
IF($K105="","",
IF(_xlpm.val="","",
IF(($K105&gt;70)*($K105&lt;=85),_xlpm.val,""))))</f>
        <v/>
      </c>
    </row>
    <row r="106" spans="2:48" s="830" customFormat="1" x14ac:dyDescent="0.35">
      <c r="B106" s="826" t="str">
        <f t="shared" si="2"/>
        <v/>
      </c>
      <c r="C106" s="834"/>
      <c r="D106" s="826" t="str">
        <f>IF('0a) Instructions &amp; HHS Info'!$F$4="","", IF($E106="","",'0a) Instructions &amp; HHS Info'!$F$4))</f>
        <v/>
      </c>
      <c r="E106" s="827"/>
      <c r="F106" s="826" t="str">
        <f>_xlfn.LET(
_xlpm.orgRow,MATCH(E106,_ref_data!$F$19:$F$167,0),
_xlpm.orgID,INDEX(_ref_data!$E$19:$E$167,_xlpm.orgRow),
IF(E106="","",_xlpm.orgID))</f>
        <v/>
      </c>
      <c r="G106" s="826" t="str">
        <f>_xlfn.LET(
_xlpm.orgRow,MATCH(E106,_ref_data!$F$19:$F$167,0),
_xlpm.EIN,SUBSTITUTE(INDEX(_ref_data!$G$19:$G$167,_xlpm.orgRow), "-", ""),
IF(E106="","",_xlpm.EIN))</f>
        <v/>
      </c>
      <c r="H106" s="826" t="str" cm="1">
        <f t="array" ref="H106">_xlfn.LET(
_xlpm.row, MATCH(C106 &amp; E106, '2) Financial Arrangements'!$B$19:$B$113 &amp; '2) Financial Arrangements'!$D$19:$D$113, 0),
_xlpm.datum, INDEX('2) Financial Arrangements'!$D$19:$P$113, _xlpm.row, 2),
IF(_xlpm.datum="", "", _xlpm.datum))</f>
        <v/>
      </c>
      <c r="I106" s="826" t="str">
        <f>_xlfn.LET(
_xlpm.row, MATCH(H106, _ref_data!$O$19:$O$68, 0),
_xlpm.ein, INDEX(_ref_data!$P$19:$P$68, _xlpm.row),
IF(H106="", "",
IF(_xlpm.ein="", "", _xlpm.ein)))</f>
        <v/>
      </c>
      <c r="J106" s="826" t="str" cm="1">
        <f t="array" ref="J106">_xlfn.LET(
_xlpm.row, MATCH($C$80 &amp; $E$80, '2) Financial Arrangements'!$B$19:$B$113 &amp; '2) Financial Arrangements'!$D$19:$D$113, 0),
_xlpm.datum, INDEX('2) Financial Arrangements'!$D$19:$P$113, _xlpm.row, 3),
IF(E106="", "",
IF(_xlpm.datum="", "", _xlpm.datum)))</f>
        <v/>
      </c>
      <c r="K106" s="835" t="str" cm="1">
        <f t="array" ref="K106">IF($E106="", "",
_xlfn.LET(
_xlpm.row, MATCH($C106 &amp; $E106 &amp; $H106,
    '2) Financial Arrangements'!$B$19:$B$113 &amp;
    '2) Financial Arrangements'!$D$19:$D$113 &amp;
    '2) Financial Arrangements'!$E$19:$E$113, 0),
_xlpm.row)
)</f>
        <v/>
      </c>
      <c r="L106" s="838" t="str" cm="1">
        <f t="array" ref="L106">_xlfn.LET(
_xlpm.val,INDEX('2) Financial Arrangements'!$D$19:$P$113, _extract!$K106, 4),
IF($K106="","",
IF(_xlpm.val="","",
IF(($K106&gt;0)*($K106&lt;=15),_xlpm.val,""))))</f>
        <v/>
      </c>
      <c r="M106" s="845" t="str" cm="1">
        <f t="array" ref="M106">_xlfn.LET(
_xlpm.val,INDEX('2) Financial Arrangements'!$D$19:$P$113, _extract!$K106, 5),
IF($K106="","",
IF(_xlpm.val="","",
IF(($K106&gt;0)*($K106&lt;=15),_xlpm.val,""))))</f>
        <v/>
      </c>
      <c r="N106" s="845" t="str" cm="1">
        <f t="array" ref="N106">_xlfn.LET(
_xlpm.val,INDEX('2) Financial Arrangements'!$D$19:$P$113, _extract!$K106, 6),
IF($K106="","",
IF(_xlpm.val="","",
IF(($K106&gt;0)*($K106&lt;=15),_xlpm.val,""))))</f>
        <v/>
      </c>
      <c r="O106" s="846" t="str" cm="1">
        <f t="array" ref="O106">_xlfn.LET(
_xlpm.val,INDEX('2) Financial Arrangements'!$D$19:$P$113, _extract!$K106, 7),
IF($K106="","",
IF(_xlpm.val="","",
IF(($K106&gt;0)*($K106&lt;=15),_xlpm.val,""))))</f>
        <v/>
      </c>
      <c r="P106" s="846" t="str" cm="1">
        <f t="array" ref="P106">_xlfn.LET(
_xlpm.val,INDEX('2) Financial Arrangements'!$D$19:$P$113, _extract!$K106, 8),
IF($K106="","",
IF(_xlpm.val="","",
IF(($K106&gt;0)*($K106&lt;=15),_xlpm.val,""))))</f>
        <v/>
      </c>
      <c r="Q106" s="909" t="str" cm="1">
        <f t="array" ref="Q106">_xlfn.LET(
_xlpm.val,INDEX('2) Financial Arrangements'!$D$19:$P$113, _extract!$K106, 9),
IF($K106="","",
IF(_xlpm.val="","",
IF(($K106&gt;0)*($K106&lt;=15),_xlpm.val,""))))</f>
        <v/>
      </c>
      <c r="R106" s="846" t="str" cm="1">
        <f t="array" ref="R106">_xlfn.LET(
_xlpm.val,INDEX('2) Financial Arrangements'!$D$19:$P$113, _extract!$K106, 10),
IF($K106="","",
IF(_xlpm.val="","",
IF(($K106&gt;0)*($K106&lt;=15),_xlpm.val,""))))</f>
        <v/>
      </c>
      <c r="S106" s="838" t="str" cm="1">
        <f t="array" ref="S106">_xlfn.LET(
_xlpm.val,INDEX('2) Financial Arrangements'!$D$19:$P$113, _extract!$K106, 11),
IF($K106="","",
IF(_xlpm.val="","",
IF(($K106&gt;0)*($K106&lt;=15),_xlpm.val,""))))</f>
        <v/>
      </c>
      <c r="T106" s="838" t="str" cm="1">
        <f t="array" ref="T106">_xlfn.LET(
_xlpm.val,INDEX('2) Financial Arrangements'!$D$19:$P$113, _extract!$K106, 12),
_xlpm.val_01, IF(_xlpm.val="Yes", 1,0),
IF($K106="","",
IF(_xlpm.val="","",
IF(($K106&gt;0)*($K106&lt;=15),_xlpm.val_01,""))))</f>
        <v/>
      </c>
      <c r="U106" s="838" t="str" cm="1">
        <f t="array" ref="U106">_xlfn.LET(
_xlpm.val,INDEX('2) Financial Arrangements'!$D$19:$Q$113, _extract!$K106, 13),
_xlpm.val_01, IF(_xlpm.val="Yes", 1,0),
IF($K106="","",
IF(_xlpm.val="","",
IF(($K106&gt;0)*($K106&lt;=15),_xlpm.val_01,""))))</f>
        <v/>
      </c>
      <c r="V106" s="838" t="str" cm="1">
        <f t="array" ref="V106">_xlfn.LET(
_xlpm.val,INDEX('2) Financial Arrangements'!$D$19:$Q$113, _extract!$K106, 14),
_xlpm.val_01, IF(_xlpm.val="Yes", 1,0),
IF($K106="","",
IF(_xlpm.val="","",
IF(($K106&gt;0)*($K106&lt;=15),_xlpm.val_01,""))))</f>
        <v/>
      </c>
      <c r="W106" s="826" t="str" cm="1">
        <f t="array" ref="W106">_xlfn.LET(
_xlpm.val,INDEX('2) Financial Arrangements'!$D$19:$P$113,_extract!$K106,4),
IF($K106="","",
IF(_xlpm.val="","",
IF(($K106&gt;20)*($K106&lt;=35),_xlpm.val,""))))</f>
        <v/>
      </c>
      <c r="X106" s="844" t="str" cm="1">
        <f t="array" ref="X106">_xlfn.LET(
_xlpm.val,INDEX('2) Financial Arrangements'!$D$19:$P$113,_extract!$K106,5),
IF($K106="","",
IF(_xlpm.val="","",
IF(($K106&gt;20)*($K106&lt;=35),_xlpm.val,""))))</f>
        <v/>
      </c>
      <c r="Y106" s="826" t="str" cm="1">
        <f t="array" ref="Y106">_xlfn.LET(
_xlpm.val,INDEX('2) Financial Arrangements'!$D$19:$P$113,_extract!$K106,6),
IF($K106="","",
IF(_xlpm.val="","",
IF(($K106&gt;20)*($K106&lt;=35),_xlpm.val,""))))</f>
        <v/>
      </c>
      <c r="Z106" s="826" t="str" cm="1">
        <f t="array" ref="Z106">_xlfn.LET(
_xlpm.val,INDEX('2) Financial Arrangements'!$D$19:$P$113,_extract!$K106,7),
IF($K106="","",
IF(_xlpm.val="","",
IF(($K106&gt;20)*($K106&lt;=35),_xlpm.val,""))))</f>
        <v/>
      </c>
      <c r="AA106" s="826" t="str" cm="1">
        <f t="array" ref="AA106">_xlfn.LET(
_xlpm.val,INDEX('2) Financial Arrangements'!$D$19:$P$113,_extract!$K106,8),
IF($K106="","",
IF(_xlpm.val="","",
IF(($K106&gt;20)*($K106&lt;=35),_xlpm.val,""))))</f>
        <v/>
      </c>
      <c r="AB106" s="843" t="str" cm="1">
        <f t="array" ref="AB106">_xlfn.LET(
_xlpm.val,INDEX('2) Financial Arrangements'!$D$19:$P$113, _extract!$K106, 4),
IF($K106="","",
IF(_xlpm.val="","",
IF(($K106&gt;40)*($K106&lt;=55),_xlpm.val,""))))</f>
        <v/>
      </c>
      <c r="AC106" s="836" t="str" cm="1">
        <f t="array" ref="AC106">_xlfn.LET(
_xlpm.val,INDEX('2) Financial Arrangements'!$D$19:$P$113, _extract!$K106, 5),
IF($K106="","",
IF(_xlpm.val="","",
IF(($K106&gt;40)*($K106&lt;=55),_xlpm.val,""))))</f>
        <v/>
      </c>
      <c r="AD106" s="836" t="str" cm="1">
        <f t="array" ref="AD106">_xlfn.LET(
_xlpm.val,INDEX('2) Financial Arrangements'!$D$19:$P$113, _extract!$K106, 6),
IF($K106="","",
IF(_xlpm.val="","",
IF(($K106&gt;40)*($K106&lt;=55),_xlpm.val,""))))</f>
        <v/>
      </c>
      <c r="AE106" s="836" t="str" cm="1">
        <f t="array" ref="AE106">_xlfn.LET(
_xlpm.val,INDEX('2) Financial Arrangements'!$D$19:$P$113, _extract!$K106, 7),
IF($K106="","",
IF(_xlpm.val="","",
IF(($K106&gt;40)*($K106&lt;=55),_xlpm.val,""))))</f>
        <v/>
      </c>
      <c r="AF106" s="836" t="str" cm="1">
        <f t="array" ref="AF106">_xlfn.LET(
_xlpm.val,INDEX('2) Financial Arrangements'!$D$19:$P$113, _extract!$K106, 8),
IF($K106="","",
IF(_xlpm.val="","",
IF(($K106&gt;40)*($K106&lt;=55),_xlpm.val,""))))</f>
        <v/>
      </c>
      <c r="AG106" s="836" t="str" cm="1">
        <f t="array" ref="AG106">_xlfn.LET(
_xlpm.val,INDEX('2) Financial Arrangements'!$D$19:$P$113, _extract!$K106, 9),
IF($K106="","",
IF(_xlpm.val="","",
IF(($K106&gt;40)*($K106&lt;=55),_xlpm.val,""))))</f>
        <v/>
      </c>
      <c r="AH106" s="836" t="str" cm="1">
        <f t="array" ref="AH106">_xlfn.LET(
_xlpm.val,INDEX('2) Financial Arrangements'!$D$19:$P$113, _extract!$K106, 10),
IF($K106="","",
IF(_xlpm.val="","",
IF(($K106&gt;40)*($K106&lt;=55),_xlpm.val,""))))</f>
        <v/>
      </c>
      <c r="AI106" s="836" t="str" cm="1">
        <f t="array" ref="AI106">_xlfn.LET(
_xlpm.val,INDEX('2) Financial Arrangements'!$D$19:$P$113, _extract!$K106, 11),
IF($K106="","",
IF(_xlpm.val="","",
IF(($K106&gt;40)*($K106&lt;=55),_xlpm.val,""))))</f>
        <v/>
      </c>
      <c r="AJ106" s="836" t="str" cm="1">
        <f t="array" ref="AJ106">_xlfn.LET(
_xlpm.val,INDEX('2) Financial Arrangements'!$D$19:$P$113, _extract!$K106, 12),
IF($K106="","",
IF(_xlpm.val="","",
IF(($K106&gt;40)*($K106&lt;=55),_xlpm.val,""))))</f>
        <v/>
      </c>
      <c r="AK106" s="844" t="str" cm="1">
        <f t="array" ref="AK106">_xlfn.LET(
_xlpm.val,INDEX('2) Financial Arrangements'!$D$19:$P$113, _extract!$K106, 4),
IF($K106="","",
IF(_xlpm.val="","",
IF(($K106&gt;60)*($K106&lt;=75),_xlpm.val,""))))</f>
        <v/>
      </c>
      <c r="AL106" s="826" t="str" cm="1">
        <f t="array" ref="AL106">_xlfn.LET(
_xlpm.val,INDEX('2) Financial Arrangements'!$D$19:$P$113, _extract!$K106, 5),
IF($K106="","",
IF(_xlpm.val="","",
IF(($K106&gt;60)*($K106&lt;=75),_xlpm.val,""))))</f>
        <v/>
      </c>
      <c r="AM106" s="826" t="str" cm="1">
        <f t="array" ref="AM106">_xlfn.LET(
_xlpm.val,INDEX('2) Financial Arrangements'!$D$19:$P$113, _extract!$K106, 6),
_xlpm.val_01, IF(_xlpm.val="Yes", 1,0),
IF($K106="","",
IF(_xlpm.val="","",
IF(($K106&gt;60)*($K106&lt;=75),_xlpm.val_01,""))))</f>
        <v/>
      </c>
      <c r="AN106" s="826" t="str" cm="1">
        <f t="array" ref="AN106">_xlfn.LET(
_xlpm.val,INDEX('2) Financial Arrangements'!$D$19:$P$113, _extract!$K106, 7),
_xlpm.val_01, IF(_xlpm.val="Yes", 1,0),
IF($K106="","",
IF(_xlpm.val="","",
IF(($K106&gt;60)*($K106&lt;=75),_xlpm.val_01,""))))</f>
        <v/>
      </c>
      <c r="AO106" s="826" t="str" cm="1">
        <f t="array" ref="AO106">_xlfn.LET(
_xlpm.val,INDEX('2) Financial Arrangements'!$D$19:$P$113, _extract!$K106, 8),
IF($K106="","",
IF(_xlpm.val="","",
IF(($K106&gt;60)*($K106&lt;=75),_xlpm.val,""))))</f>
        <v/>
      </c>
      <c r="AP106" s="826" t="str" cm="1">
        <f t="array" ref="AP106">_xlfn.LET(
_xlpm.val,INDEX('2) Financial Arrangements'!$D$19:$P$113, _extract!$K106, 9),
_xlpm.val_01, IF(_xlpm.val="Yes", 1,0),
IF($K106="","",
IF(_xlpm.val="","",
IF(($K106&gt;60)*($K106&lt;=75),_xlpm.val_01,""))))</f>
        <v/>
      </c>
      <c r="AQ106" s="826" t="str" cm="1">
        <f t="array" ref="AQ106">_xlfn.LET(
_xlpm.val,INDEX('2) Financial Arrangements'!$D$19:$P$113, _extract!$K106, 10),
_xlpm.val_01, IF(_xlpm.val="Yes", 1,0),
IF($K106="","",
IF(_xlpm.val="","",
IF(($K106&gt;60)*($K106&lt;=75),_xlpm.val_01,""))))</f>
        <v/>
      </c>
      <c r="AR106" s="826" t="str" cm="1">
        <f t="array" ref="AR106">_xlfn.LET(
_xlpm.val,INDEX('2) Financial Arrangements'!$D$19:$P$113, _extract!$K106, 11),
_xlpm.val_01, IF(_xlpm.val="Yes", 1,0),
IF($K106="","",
IF(_xlpm.val="","",
IF(($K106&gt;60)*($K106&lt;=75),_xlpm.val_01,""))))</f>
        <v/>
      </c>
      <c r="AS106" s="826" t="str" cm="1">
        <f t="array" ref="AS106">_xlfn.LET(
_xlpm.val,INDEX('2) Financial Arrangements'!$D$19:$P$113, _extract!$K106, 12),
_xlpm.val_01, IF(_xlpm.val="Yes", 1,0),
IF($K106="","",
IF(_xlpm.val="","",
IF(($K106&gt;60)*($K106&lt;=75),_xlpm.val_01,""))))</f>
        <v/>
      </c>
      <c r="AT106" s="842" t="str" cm="1">
        <f t="array" ref="AT106">_xlfn.LET(
_xlpm.val,INDEX('2) Financial Arrangements'!$D$19:$P$113, _extract!$K106, 4),
IF($K106="","",
IF(_xlpm.val="","",
IF(($K106&gt;70)*($K106&lt;=85),_xlpm.val,""))))</f>
        <v/>
      </c>
      <c r="AU106" s="842" t="str" cm="1">
        <f t="array" ref="AU106">_xlfn.LET(
_xlpm.val,INDEX('2) Financial Arrangements'!$D$19:$P$113, _extract!$K106, 5),
IF($K106="","",
IF(_xlpm.val="","",
IF(($K106&gt;70)*($K106&lt;=85),_xlpm.val,""))))</f>
        <v/>
      </c>
      <c r="AV106" s="836" t="str" cm="1">
        <f t="array" ref="AV106">_xlfn.LET(
_xlpm.val,INDEX('2) Financial Arrangements'!$D$19:$P$113, _extract!$K106, 6),
IF($K106="","",
IF(_xlpm.val="","",
IF(($K106&gt;70)*($K106&lt;=85),_xlpm.val,""))))</f>
        <v/>
      </c>
    </row>
    <row r="107" spans="2:48" s="830" customFormat="1" x14ac:dyDescent="0.35">
      <c r="B107" s="826" t="str">
        <f t="shared" si="2"/>
        <v/>
      </c>
      <c r="C107" s="834"/>
      <c r="D107" s="826" t="str">
        <f>IF('0a) Instructions &amp; HHS Info'!$F$4="","", IF($E107="","",'0a) Instructions &amp; HHS Info'!$F$4))</f>
        <v/>
      </c>
      <c r="E107" s="827"/>
      <c r="F107" s="826" t="str">
        <f>_xlfn.LET(
_xlpm.orgRow,MATCH(E107,_ref_data!$F$19:$F$167,0),
_xlpm.orgID,INDEX(_ref_data!$E$19:$E$167,_xlpm.orgRow),
IF(E107="","",_xlpm.orgID))</f>
        <v/>
      </c>
      <c r="G107" s="826" t="str">
        <f>_xlfn.LET(
_xlpm.orgRow,MATCH(E107,_ref_data!$F$19:$F$167,0),
_xlpm.EIN,SUBSTITUTE(INDEX(_ref_data!$G$19:$G$167,_xlpm.orgRow), "-", ""),
IF(E107="","",_xlpm.EIN))</f>
        <v/>
      </c>
      <c r="H107" s="826" t="str" cm="1">
        <f t="array" ref="H107">_xlfn.LET(
_xlpm.row, MATCH(C107 &amp; E107, '2) Financial Arrangements'!$B$19:$B$113 &amp; '2) Financial Arrangements'!$D$19:$D$113, 0),
_xlpm.datum, INDEX('2) Financial Arrangements'!$D$19:$P$113, _xlpm.row, 2),
IF(_xlpm.datum="", "", _xlpm.datum))</f>
        <v/>
      </c>
      <c r="I107" s="826" t="str">
        <f>_xlfn.LET(
_xlpm.row, MATCH(H107, _ref_data!$O$19:$O$68, 0),
_xlpm.ein, INDEX(_ref_data!$P$19:$P$68, _xlpm.row),
IF(H107="", "",
IF(_xlpm.ein="", "", _xlpm.ein)))</f>
        <v/>
      </c>
      <c r="J107" s="826" t="str" cm="1">
        <f t="array" ref="J107">_xlfn.LET(
_xlpm.row, MATCH($C$80 &amp; $E$80, '2) Financial Arrangements'!$B$19:$B$113 &amp; '2) Financial Arrangements'!$D$19:$D$113, 0),
_xlpm.datum, INDEX('2) Financial Arrangements'!$D$19:$P$113, _xlpm.row, 3),
IF(E107="", "",
IF(_xlpm.datum="", "", _xlpm.datum)))</f>
        <v/>
      </c>
      <c r="K107" s="835" t="str" cm="1">
        <f t="array" ref="K107">IF($E107="", "",
_xlfn.LET(
_xlpm.row, MATCH($C107 &amp; $E107 &amp; $H107,
    '2) Financial Arrangements'!$B$19:$B$113 &amp;
    '2) Financial Arrangements'!$D$19:$D$113 &amp;
    '2) Financial Arrangements'!$E$19:$E$113, 0),
_xlpm.row)
)</f>
        <v/>
      </c>
      <c r="L107" s="838" t="str" cm="1">
        <f t="array" ref="L107">_xlfn.LET(
_xlpm.val,INDEX('2) Financial Arrangements'!$D$19:$P$113, _extract!$K107, 4),
IF($K107="","",
IF(_xlpm.val="","",
IF(($K107&gt;0)*($K107&lt;=15),_xlpm.val,""))))</f>
        <v/>
      </c>
      <c r="M107" s="845" t="str" cm="1">
        <f t="array" ref="M107">_xlfn.LET(
_xlpm.val,INDEX('2) Financial Arrangements'!$D$19:$P$113, _extract!$K107, 5),
IF($K107="","",
IF(_xlpm.val="","",
IF(($K107&gt;0)*($K107&lt;=15),_xlpm.val,""))))</f>
        <v/>
      </c>
      <c r="N107" s="845" t="str" cm="1">
        <f t="array" ref="N107">_xlfn.LET(
_xlpm.val,INDEX('2) Financial Arrangements'!$D$19:$P$113, _extract!$K107, 6),
IF($K107="","",
IF(_xlpm.val="","",
IF(($K107&gt;0)*($K107&lt;=15),_xlpm.val,""))))</f>
        <v/>
      </c>
      <c r="O107" s="846" t="str" cm="1">
        <f t="array" ref="O107">_xlfn.LET(
_xlpm.val,INDEX('2) Financial Arrangements'!$D$19:$P$113, _extract!$K107, 7),
IF($K107="","",
IF(_xlpm.val="","",
IF(($K107&gt;0)*($K107&lt;=15),_xlpm.val,""))))</f>
        <v/>
      </c>
      <c r="P107" s="846" t="str" cm="1">
        <f t="array" ref="P107">_xlfn.LET(
_xlpm.val,INDEX('2) Financial Arrangements'!$D$19:$P$113, _extract!$K107, 8),
IF($K107="","",
IF(_xlpm.val="","",
IF(($K107&gt;0)*($K107&lt;=15),_xlpm.val,""))))</f>
        <v/>
      </c>
      <c r="Q107" s="909" t="str" cm="1">
        <f t="array" ref="Q107">_xlfn.LET(
_xlpm.val,INDEX('2) Financial Arrangements'!$D$19:$P$113, _extract!$K107, 9),
IF($K107="","",
IF(_xlpm.val="","",
IF(($K107&gt;0)*($K107&lt;=15),_xlpm.val,""))))</f>
        <v/>
      </c>
      <c r="R107" s="846" t="str" cm="1">
        <f t="array" ref="R107">_xlfn.LET(
_xlpm.val,INDEX('2) Financial Arrangements'!$D$19:$P$113, _extract!$K107, 10),
IF($K107="","",
IF(_xlpm.val="","",
IF(($K107&gt;0)*($K107&lt;=15),_xlpm.val,""))))</f>
        <v/>
      </c>
      <c r="S107" s="838" t="str" cm="1">
        <f t="array" ref="S107">_xlfn.LET(
_xlpm.val,INDEX('2) Financial Arrangements'!$D$19:$P$113, _extract!$K107, 11),
IF($K107="","",
IF(_xlpm.val="","",
IF(($K107&gt;0)*($K107&lt;=15),_xlpm.val,""))))</f>
        <v/>
      </c>
      <c r="T107" s="838" t="str" cm="1">
        <f t="array" ref="T107">_xlfn.LET(
_xlpm.val,INDEX('2) Financial Arrangements'!$D$19:$P$113, _extract!$K107, 12),
_xlpm.val_01, IF(_xlpm.val="Yes", 1,0),
IF($K107="","",
IF(_xlpm.val="","",
IF(($K107&gt;0)*($K107&lt;=15),_xlpm.val_01,""))))</f>
        <v/>
      </c>
      <c r="U107" s="838" t="str" cm="1">
        <f t="array" ref="U107">_xlfn.LET(
_xlpm.val,INDEX('2) Financial Arrangements'!$D$19:$Q$113, _extract!$K107, 13),
_xlpm.val_01, IF(_xlpm.val="Yes", 1,0),
IF($K107="","",
IF(_xlpm.val="","",
IF(($K107&gt;0)*($K107&lt;=15),_xlpm.val_01,""))))</f>
        <v/>
      </c>
      <c r="V107" s="838" t="str" cm="1">
        <f t="array" ref="V107">_xlfn.LET(
_xlpm.val,INDEX('2) Financial Arrangements'!$D$19:$Q$113, _extract!$K107, 14),
_xlpm.val_01, IF(_xlpm.val="Yes", 1,0),
IF($K107="","",
IF(_xlpm.val="","",
IF(($K107&gt;0)*($K107&lt;=15),_xlpm.val_01,""))))</f>
        <v/>
      </c>
      <c r="W107" s="826" t="str" cm="1">
        <f t="array" ref="W107">_xlfn.LET(
_xlpm.val,INDEX('2) Financial Arrangements'!$D$19:$P$113,_extract!$K107,4),
IF($K107="","",
IF(_xlpm.val="","",
IF(($K107&gt;20)*($K107&lt;=35),_xlpm.val,""))))</f>
        <v/>
      </c>
      <c r="X107" s="844" t="str" cm="1">
        <f t="array" ref="X107">_xlfn.LET(
_xlpm.val,INDEX('2) Financial Arrangements'!$D$19:$P$113,_extract!$K107,5),
IF($K107="","",
IF(_xlpm.val="","",
IF(($K107&gt;20)*($K107&lt;=35),_xlpm.val,""))))</f>
        <v/>
      </c>
      <c r="Y107" s="826" t="str" cm="1">
        <f t="array" ref="Y107">_xlfn.LET(
_xlpm.val,INDEX('2) Financial Arrangements'!$D$19:$P$113,_extract!$K107,6),
IF($K107="","",
IF(_xlpm.val="","",
IF(($K107&gt;20)*($K107&lt;=35),_xlpm.val,""))))</f>
        <v/>
      </c>
      <c r="Z107" s="826" t="str" cm="1">
        <f t="array" ref="Z107">_xlfn.LET(
_xlpm.val,INDEX('2) Financial Arrangements'!$D$19:$P$113,_extract!$K107,7),
IF($K107="","",
IF(_xlpm.val="","",
IF(($K107&gt;20)*($K107&lt;=35),_xlpm.val,""))))</f>
        <v/>
      </c>
      <c r="AA107" s="826" t="str" cm="1">
        <f t="array" ref="AA107">_xlfn.LET(
_xlpm.val,INDEX('2) Financial Arrangements'!$D$19:$P$113,_extract!$K107,8),
IF($K107="","",
IF(_xlpm.val="","",
IF(($K107&gt;20)*($K107&lt;=35),_xlpm.val,""))))</f>
        <v/>
      </c>
      <c r="AB107" s="843" t="str" cm="1">
        <f t="array" ref="AB107">_xlfn.LET(
_xlpm.val,INDEX('2) Financial Arrangements'!$D$19:$P$113, _extract!$K107, 4),
IF($K107="","",
IF(_xlpm.val="","",
IF(($K107&gt;40)*($K107&lt;=55),_xlpm.val,""))))</f>
        <v/>
      </c>
      <c r="AC107" s="836" t="str" cm="1">
        <f t="array" ref="AC107">_xlfn.LET(
_xlpm.val,INDEX('2) Financial Arrangements'!$D$19:$P$113, _extract!$K107, 5),
IF($K107="","",
IF(_xlpm.val="","",
IF(($K107&gt;40)*($K107&lt;=55),_xlpm.val,""))))</f>
        <v/>
      </c>
      <c r="AD107" s="836" t="str" cm="1">
        <f t="array" ref="AD107">_xlfn.LET(
_xlpm.val,INDEX('2) Financial Arrangements'!$D$19:$P$113, _extract!$K107, 6),
IF($K107="","",
IF(_xlpm.val="","",
IF(($K107&gt;40)*($K107&lt;=55),_xlpm.val,""))))</f>
        <v/>
      </c>
      <c r="AE107" s="836" t="str" cm="1">
        <f t="array" ref="AE107">_xlfn.LET(
_xlpm.val,INDEX('2) Financial Arrangements'!$D$19:$P$113, _extract!$K107, 7),
IF($K107="","",
IF(_xlpm.val="","",
IF(($K107&gt;40)*($K107&lt;=55),_xlpm.val,""))))</f>
        <v/>
      </c>
      <c r="AF107" s="836" t="str" cm="1">
        <f t="array" ref="AF107">_xlfn.LET(
_xlpm.val,INDEX('2) Financial Arrangements'!$D$19:$P$113, _extract!$K107, 8),
IF($K107="","",
IF(_xlpm.val="","",
IF(($K107&gt;40)*($K107&lt;=55),_xlpm.val,""))))</f>
        <v/>
      </c>
      <c r="AG107" s="836" t="str" cm="1">
        <f t="array" ref="AG107">_xlfn.LET(
_xlpm.val,INDEX('2) Financial Arrangements'!$D$19:$P$113, _extract!$K107, 9),
IF($K107="","",
IF(_xlpm.val="","",
IF(($K107&gt;40)*($K107&lt;=55),_xlpm.val,""))))</f>
        <v/>
      </c>
      <c r="AH107" s="836" t="str" cm="1">
        <f t="array" ref="AH107">_xlfn.LET(
_xlpm.val,INDEX('2) Financial Arrangements'!$D$19:$P$113, _extract!$K107, 10),
IF($K107="","",
IF(_xlpm.val="","",
IF(($K107&gt;40)*($K107&lt;=55),_xlpm.val,""))))</f>
        <v/>
      </c>
      <c r="AI107" s="836" t="str" cm="1">
        <f t="array" ref="AI107">_xlfn.LET(
_xlpm.val,INDEX('2) Financial Arrangements'!$D$19:$P$113, _extract!$K107, 11),
IF($K107="","",
IF(_xlpm.val="","",
IF(($K107&gt;40)*($K107&lt;=55),_xlpm.val,""))))</f>
        <v/>
      </c>
      <c r="AJ107" s="836" t="str" cm="1">
        <f t="array" ref="AJ107">_xlfn.LET(
_xlpm.val,INDEX('2) Financial Arrangements'!$D$19:$P$113, _extract!$K107, 12),
IF($K107="","",
IF(_xlpm.val="","",
IF(($K107&gt;40)*($K107&lt;=55),_xlpm.val,""))))</f>
        <v/>
      </c>
      <c r="AK107" s="844" t="str" cm="1">
        <f t="array" ref="AK107">_xlfn.LET(
_xlpm.val,INDEX('2) Financial Arrangements'!$D$19:$P$113, _extract!$K107, 4),
IF($K107="","",
IF(_xlpm.val="","",
IF(($K107&gt;60)*($K107&lt;=75),_xlpm.val,""))))</f>
        <v/>
      </c>
      <c r="AL107" s="826" t="str" cm="1">
        <f t="array" ref="AL107">_xlfn.LET(
_xlpm.val,INDEX('2) Financial Arrangements'!$D$19:$P$113, _extract!$K107, 5),
IF($K107="","",
IF(_xlpm.val="","",
IF(($K107&gt;60)*($K107&lt;=75),_xlpm.val,""))))</f>
        <v/>
      </c>
      <c r="AM107" s="826" t="str" cm="1">
        <f t="array" ref="AM107">_xlfn.LET(
_xlpm.val,INDEX('2) Financial Arrangements'!$D$19:$P$113, _extract!$K107, 6),
_xlpm.val_01, IF(_xlpm.val="Yes", 1,0),
IF($K107="","",
IF(_xlpm.val="","",
IF(($K107&gt;60)*($K107&lt;=75),_xlpm.val_01,""))))</f>
        <v/>
      </c>
      <c r="AN107" s="826" t="str" cm="1">
        <f t="array" ref="AN107">_xlfn.LET(
_xlpm.val,INDEX('2) Financial Arrangements'!$D$19:$P$113, _extract!$K107, 7),
_xlpm.val_01, IF(_xlpm.val="Yes", 1,0),
IF($K107="","",
IF(_xlpm.val="","",
IF(($K107&gt;60)*($K107&lt;=75),_xlpm.val_01,""))))</f>
        <v/>
      </c>
      <c r="AO107" s="826" t="str" cm="1">
        <f t="array" ref="AO107">_xlfn.LET(
_xlpm.val,INDEX('2) Financial Arrangements'!$D$19:$P$113, _extract!$K107, 8),
IF($K107="","",
IF(_xlpm.val="","",
IF(($K107&gt;60)*($K107&lt;=75),_xlpm.val,""))))</f>
        <v/>
      </c>
      <c r="AP107" s="826" t="str" cm="1">
        <f t="array" ref="AP107">_xlfn.LET(
_xlpm.val,INDEX('2) Financial Arrangements'!$D$19:$P$113, _extract!$K107, 9),
_xlpm.val_01, IF(_xlpm.val="Yes", 1,0),
IF($K107="","",
IF(_xlpm.val="","",
IF(($K107&gt;60)*($K107&lt;=75),_xlpm.val_01,""))))</f>
        <v/>
      </c>
      <c r="AQ107" s="826" t="str" cm="1">
        <f t="array" ref="AQ107">_xlfn.LET(
_xlpm.val,INDEX('2) Financial Arrangements'!$D$19:$P$113, _extract!$K107, 10),
_xlpm.val_01, IF(_xlpm.val="Yes", 1,0),
IF($K107="","",
IF(_xlpm.val="","",
IF(($K107&gt;60)*($K107&lt;=75),_xlpm.val_01,""))))</f>
        <v/>
      </c>
      <c r="AR107" s="826" t="str" cm="1">
        <f t="array" ref="AR107">_xlfn.LET(
_xlpm.val,INDEX('2) Financial Arrangements'!$D$19:$P$113, _extract!$K107, 11),
_xlpm.val_01, IF(_xlpm.val="Yes", 1,0),
IF($K107="","",
IF(_xlpm.val="","",
IF(($K107&gt;60)*($K107&lt;=75),_xlpm.val_01,""))))</f>
        <v/>
      </c>
      <c r="AS107" s="826" t="str" cm="1">
        <f t="array" ref="AS107">_xlfn.LET(
_xlpm.val,INDEX('2) Financial Arrangements'!$D$19:$P$113, _extract!$K107, 12),
_xlpm.val_01, IF(_xlpm.val="Yes", 1,0),
IF($K107="","",
IF(_xlpm.val="","",
IF(($K107&gt;60)*($K107&lt;=75),_xlpm.val_01,""))))</f>
        <v/>
      </c>
      <c r="AT107" s="842" t="str" cm="1">
        <f t="array" ref="AT107">_xlfn.LET(
_xlpm.val,INDEX('2) Financial Arrangements'!$D$19:$P$113, _extract!$K107, 4),
IF($K107="","",
IF(_xlpm.val="","",
IF(($K107&gt;70)*($K107&lt;=85),_xlpm.val,""))))</f>
        <v/>
      </c>
      <c r="AU107" s="842" t="str" cm="1">
        <f t="array" ref="AU107">_xlfn.LET(
_xlpm.val,INDEX('2) Financial Arrangements'!$D$19:$P$113, _extract!$K107, 5),
IF($K107="","",
IF(_xlpm.val="","",
IF(($K107&gt;70)*($K107&lt;=85),_xlpm.val,""))))</f>
        <v/>
      </c>
      <c r="AV107" s="836" t="str" cm="1">
        <f t="array" ref="AV107">_xlfn.LET(
_xlpm.val,INDEX('2) Financial Arrangements'!$D$19:$P$113, _extract!$K107, 6),
IF($K107="","",
IF(_xlpm.val="","",
IF(($K107&gt;70)*($K107&lt;=85),_xlpm.val,""))))</f>
        <v/>
      </c>
    </row>
    <row r="108" spans="2:48" s="830" customFormat="1" x14ac:dyDescent="0.35">
      <c r="B108" s="826" t="str">
        <f t="shared" si="2"/>
        <v/>
      </c>
      <c r="C108" s="834"/>
      <c r="D108" s="826" t="str">
        <f>IF('0a) Instructions &amp; HHS Info'!$F$4="","", IF($E108="","",'0a) Instructions &amp; HHS Info'!$F$4))</f>
        <v/>
      </c>
      <c r="E108" s="827"/>
      <c r="F108" s="826" t="str">
        <f>_xlfn.LET(
_xlpm.orgRow,MATCH(E108,_ref_data!$F$19:$F$167,0),
_xlpm.orgID,INDEX(_ref_data!$E$19:$E$167,_xlpm.orgRow),
IF(E108="","",_xlpm.orgID))</f>
        <v/>
      </c>
      <c r="G108" s="826" t="str">
        <f>_xlfn.LET(
_xlpm.orgRow,MATCH(E108,_ref_data!$F$19:$F$167,0),
_xlpm.EIN,SUBSTITUTE(INDEX(_ref_data!$G$19:$G$167,_xlpm.orgRow), "-", ""),
IF(E108="","",_xlpm.EIN))</f>
        <v/>
      </c>
      <c r="H108" s="826" t="str" cm="1">
        <f t="array" ref="H108">_xlfn.LET(
_xlpm.row, MATCH(C108 &amp; E108, '2) Financial Arrangements'!$B$19:$B$113 &amp; '2) Financial Arrangements'!$D$19:$D$113, 0),
_xlpm.datum, INDEX('2) Financial Arrangements'!$D$19:$P$113, _xlpm.row, 2),
IF(_xlpm.datum="", "", _xlpm.datum))</f>
        <v/>
      </c>
      <c r="I108" s="826" t="str">
        <f>_xlfn.LET(
_xlpm.row, MATCH(H108, _ref_data!$O$19:$O$68, 0),
_xlpm.ein, INDEX(_ref_data!$P$19:$P$68, _xlpm.row),
IF(H108="", "",
IF(_xlpm.ein="", "", _xlpm.ein)))</f>
        <v/>
      </c>
      <c r="J108" s="826" t="str" cm="1">
        <f t="array" ref="J108">_xlfn.LET(
_xlpm.row, MATCH($C$80 &amp; $E$80, '2) Financial Arrangements'!$B$19:$B$113 &amp; '2) Financial Arrangements'!$D$19:$D$113, 0),
_xlpm.datum, INDEX('2) Financial Arrangements'!$D$19:$P$113, _xlpm.row, 3),
IF(E108="", "",
IF(_xlpm.datum="", "", _xlpm.datum)))</f>
        <v/>
      </c>
      <c r="K108" s="835" t="str" cm="1">
        <f t="array" ref="K108">IF($E108="", "",
_xlfn.LET(
_xlpm.row, MATCH($C108 &amp; $E108 &amp; $H108,
    '2) Financial Arrangements'!$B$19:$B$113 &amp;
    '2) Financial Arrangements'!$D$19:$D$113 &amp;
    '2) Financial Arrangements'!$E$19:$E$113, 0),
_xlpm.row)
)</f>
        <v/>
      </c>
      <c r="L108" s="838" t="str" cm="1">
        <f t="array" ref="L108">_xlfn.LET(
_xlpm.val,INDEX('2) Financial Arrangements'!$D$19:$P$113, _extract!$K108, 4),
IF($K108="","",
IF(_xlpm.val="","",
IF(($K108&gt;0)*($K108&lt;=15),_xlpm.val,""))))</f>
        <v/>
      </c>
      <c r="M108" s="845" t="str" cm="1">
        <f t="array" ref="M108">_xlfn.LET(
_xlpm.val,INDEX('2) Financial Arrangements'!$D$19:$P$113, _extract!$K108, 5),
IF($K108="","",
IF(_xlpm.val="","",
IF(($K108&gt;0)*($K108&lt;=15),_xlpm.val,""))))</f>
        <v/>
      </c>
      <c r="N108" s="845" t="str" cm="1">
        <f t="array" ref="N108">_xlfn.LET(
_xlpm.val,INDEX('2) Financial Arrangements'!$D$19:$P$113, _extract!$K108, 6),
IF($K108="","",
IF(_xlpm.val="","",
IF(($K108&gt;0)*($K108&lt;=15),_xlpm.val,""))))</f>
        <v/>
      </c>
      <c r="O108" s="846" t="str" cm="1">
        <f t="array" ref="O108">_xlfn.LET(
_xlpm.val,INDEX('2) Financial Arrangements'!$D$19:$P$113, _extract!$K108, 7),
IF($K108="","",
IF(_xlpm.val="","",
IF(($K108&gt;0)*($K108&lt;=15),_xlpm.val,""))))</f>
        <v/>
      </c>
      <c r="P108" s="846" t="str" cm="1">
        <f t="array" ref="P108">_xlfn.LET(
_xlpm.val,INDEX('2) Financial Arrangements'!$D$19:$P$113, _extract!$K108, 8),
IF($K108="","",
IF(_xlpm.val="","",
IF(($K108&gt;0)*($K108&lt;=15),_xlpm.val,""))))</f>
        <v/>
      </c>
      <c r="Q108" s="909" t="str" cm="1">
        <f t="array" ref="Q108">_xlfn.LET(
_xlpm.val,INDEX('2) Financial Arrangements'!$D$19:$P$113, _extract!$K108, 9),
IF($K108="","",
IF(_xlpm.val="","",
IF(($K108&gt;0)*($K108&lt;=15),_xlpm.val,""))))</f>
        <v/>
      </c>
      <c r="R108" s="846" t="str" cm="1">
        <f t="array" ref="R108">_xlfn.LET(
_xlpm.val,INDEX('2) Financial Arrangements'!$D$19:$P$113, _extract!$K108, 10),
IF($K108="","",
IF(_xlpm.val="","",
IF(($K108&gt;0)*($K108&lt;=15),_xlpm.val,""))))</f>
        <v/>
      </c>
      <c r="S108" s="838" t="str" cm="1">
        <f t="array" ref="S108">_xlfn.LET(
_xlpm.val,INDEX('2) Financial Arrangements'!$D$19:$P$113, _extract!$K108, 11),
IF($K108="","",
IF(_xlpm.val="","",
IF(($K108&gt;0)*($K108&lt;=15),_xlpm.val,""))))</f>
        <v/>
      </c>
      <c r="T108" s="838" t="str" cm="1">
        <f t="array" ref="T108">_xlfn.LET(
_xlpm.val,INDEX('2) Financial Arrangements'!$D$19:$P$113, _extract!$K108, 12),
_xlpm.val_01, IF(_xlpm.val="Yes", 1,0),
IF($K108="","",
IF(_xlpm.val="","",
IF(($K108&gt;0)*($K108&lt;=15),_xlpm.val_01,""))))</f>
        <v/>
      </c>
      <c r="U108" s="838" t="str" cm="1">
        <f t="array" ref="U108">_xlfn.LET(
_xlpm.val,INDEX('2) Financial Arrangements'!$D$19:$Q$113, _extract!$K108, 13),
_xlpm.val_01, IF(_xlpm.val="Yes", 1,0),
IF($K108="","",
IF(_xlpm.val="","",
IF(($K108&gt;0)*($K108&lt;=15),_xlpm.val_01,""))))</f>
        <v/>
      </c>
      <c r="V108" s="838" t="str" cm="1">
        <f t="array" ref="V108">_xlfn.LET(
_xlpm.val,INDEX('2) Financial Arrangements'!$D$19:$Q$113, _extract!$K108, 14),
_xlpm.val_01, IF(_xlpm.val="Yes", 1,0),
IF($K108="","",
IF(_xlpm.val="","",
IF(($K108&gt;0)*($K108&lt;=15),_xlpm.val_01,""))))</f>
        <v/>
      </c>
      <c r="W108" s="826" t="str" cm="1">
        <f t="array" ref="W108">_xlfn.LET(
_xlpm.val,INDEX('2) Financial Arrangements'!$D$19:$P$113,_extract!$K108,4),
IF($K108="","",
IF(_xlpm.val="","",
IF(($K108&gt;20)*($K108&lt;=35),_xlpm.val,""))))</f>
        <v/>
      </c>
      <c r="X108" s="844" t="str" cm="1">
        <f t="array" ref="X108">_xlfn.LET(
_xlpm.val,INDEX('2) Financial Arrangements'!$D$19:$P$113,_extract!$K108,5),
IF($K108="","",
IF(_xlpm.val="","",
IF(($K108&gt;20)*($K108&lt;=35),_xlpm.val,""))))</f>
        <v/>
      </c>
      <c r="Y108" s="826" t="str" cm="1">
        <f t="array" ref="Y108">_xlfn.LET(
_xlpm.val,INDEX('2) Financial Arrangements'!$D$19:$P$113,_extract!$K108,6),
IF($K108="","",
IF(_xlpm.val="","",
IF(($K108&gt;20)*($K108&lt;=35),_xlpm.val,""))))</f>
        <v/>
      </c>
      <c r="Z108" s="826" t="str" cm="1">
        <f t="array" ref="Z108">_xlfn.LET(
_xlpm.val,INDEX('2) Financial Arrangements'!$D$19:$P$113,_extract!$K108,7),
IF($K108="","",
IF(_xlpm.val="","",
IF(($K108&gt;20)*($K108&lt;=35),_xlpm.val,""))))</f>
        <v/>
      </c>
      <c r="AA108" s="826" t="str" cm="1">
        <f t="array" ref="AA108">_xlfn.LET(
_xlpm.val,INDEX('2) Financial Arrangements'!$D$19:$P$113,_extract!$K108,8),
IF($K108="","",
IF(_xlpm.val="","",
IF(($K108&gt;20)*($K108&lt;=35),_xlpm.val,""))))</f>
        <v/>
      </c>
      <c r="AB108" s="843" t="str" cm="1">
        <f t="array" ref="AB108">_xlfn.LET(
_xlpm.val,INDEX('2) Financial Arrangements'!$D$19:$P$113, _extract!$K108, 4),
IF($K108="","",
IF(_xlpm.val="","",
IF(($K108&gt;40)*($K108&lt;=55),_xlpm.val,""))))</f>
        <v/>
      </c>
      <c r="AC108" s="836" t="str" cm="1">
        <f t="array" ref="AC108">_xlfn.LET(
_xlpm.val,INDEX('2) Financial Arrangements'!$D$19:$P$113, _extract!$K108, 5),
IF($K108="","",
IF(_xlpm.val="","",
IF(($K108&gt;40)*($K108&lt;=55),_xlpm.val,""))))</f>
        <v/>
      </c>
      <c r="AD108" s="836" t="str" cm="1">
        <f t="array" ref="AD108">_xlfn.LET(
_xlpm.val,INDEX('2) Financial Arrangements'!$D$19:$P$113, _extract!$K108, 6),
IF($K108="","",
IF(_xlpm.val="","",
IF(($K108&gt;40)*($K108&lt;=55),_xlpm.val,""))))</f>
        <v/>
      </c>
      <c r="AE108" s="836" t="str" cm="1">
        <f t="array" ref="AE108">_xlfn.LET(
_xlpm.val,INDEX('2) Financial Arrangements'!$D$19:$P$113, _extract!$K108, 7),
IF($K108="","",
IF(_xlpm.val="","",
IF(($K108&gt;40)*($K108&lt;=55),_xlpm.val,""))))</f>
        <v/>
      </c>
      <c r="AF108" s="836" t="str" cm="1">
        <f t="array" ref="AF108">_xlfn.LET(
_xlpm.val,INDEX('2) Financial Arrangements'!$D$19:$P$113, _extract!$K108, 8),
IF($K108="","",
IF(_xlpm.val="","",
IF(($K108&gt;40)*($K108&lt;=55),_xlpm.val,""))))</f>
        <v/>
      </c>
      <c r="AG108" s="836" t="str" cm="1">
        <f t="array" ref="AG108">_xlfn.LET(
_xlpm.val,INDEX('2) Financial Arrangements'!$D$19:$P$113, _extract!$K108, 9),
IF($K108="","",
IF(_xlpm.val="","",
IF(($K108&gt;40)*($K108&lt;=55),_xlpm.val,""))))</f>
        <v/>
      </c>
      <c r="AH108" s="836" t="str" cm="1">
        <f t="array" ref="AH108">_xlfn.LET(
_xlpm.val,INDEX('2) Financial Arrangements'!$D$19:$P$113, _extract!$K108, 10),
IF($K108="","",
IF(_xlpm.val="","",
IF(($K108&gt;40)*($K108&lt;=55),_xlpm.val,""))))</f>
        <v/>
      </c>
      <c r="AI108" s="836" t="str" cm="1">
        <f t="array" ref="AI108">_xlfn.LET(
_xlpm.val,INDEX('2) Financial Arrangements'!$D$19:$P$113, _extract!$K108, 11),
IF($K108="","",
IF(_xlpm.val="","",
IF(($K108&gt;40)*($K108&lt;=55),_xlpm.val,""))))</f>
        <v/>
      </c>
      <c r="AJ108" s="836" t="str" cm="1">
        <f t="array" ref="AJ108">_xlfn.LET(
_xlpm.val,INDEX('2) Financial Arrangements'!$D$19:$P$113, _extract!$K108, 12),
IF($K108="","",
IF(_xlpm.val="","",
IF(($K108&gt;40)*($K108&lt;=55),_xlpm.val,""))))</f>
        <v/>
      </c>
      <c r="AK108" s="844" t="str" cm="1">
        <f t="array" ref="AK108">_xlfn.LET(
_xlpm.val,INDEX('2) Financial Arrangements'!$D$19:$P$113, _extract!$K108, 4),
IF($K108="","",
IF(_xlpm.val="","",
IF(($K108&gt;60)*($K108&lt;=75),_xlpm.val,""))))</f>
        <v/>
      </c>
      <c r="AL108" s="826" t="str" cm="1">
        <f t="array" ref="AL108">_xlfn.LET(
_xlpm.val,INDEX('2) Financial Arrangements'!$D$19:$P$113, _extract!$K108, 5),
IF($K108="","",
IF(_xlpm.val="","",
IF(($K108&gt;60)*($K108&lt;=75),_xlpm.val,""))))</f>
        <v/>
      </c>
      <c r="AM108" s="826" t="str" cm="1">
        <f t="array" ref="AM108">_xlfn.LET(
_xlpm.val,INDEX('2) Financial Arrangements'!$D$19:$P$113, _extract!$K108, 6),
_xlpm.val_01, IF(_xlpm.val="Yes", 1,0),
IF($K108="","",
IF(_xlpm.val="","",
IF(($K108&gt;60)*($K108&lt;=75),_xlpm.val_01,""))))</f>
        <v/>
      </c>
      <c r="AN108" s="826" t="str" cm="1">
        <f t="array" ref="AN108">_xlfn.LET(
_xlpm.val,INDEX('2) Financial Arrangements'!$D$19:$P$113, _extract!$K108, 7),
_xlpm.val_01, IF(_xlpm.val="Yes", 1,0),
IF($K108="","",
IF(_xlpm.val="","",
IF(($K108&gt;60)*($K108&lt;=75),_xlpm.val_01,""))))</f>
        <v/>
      </c>
      <c r="AO108" s="826" t="str" cm="1">
        <f t="array" ref="AO108">_xlfn.LET(
_xlpm.val,INDEX('2) Financial Arrangements'!$D$19:$P$113, _extract!$K108, 8),
IF($K108="","",
IF(_xlpm.val="","",
IF(($K108&gt;60)*($K108&lt;=75),_xlpm.val,""))))</f>
        <v/>
      </c>
      <c r="AP108" s="826" t="str" cm="1">
        <f t="array" ref="AP108">_xlfn.LET(
_xlpm.val,INDEX('2) Financial Arrangements'!$D$19:$P$113, _extract!$K108, 9),
_xlpm.val_01, IF(_xlpm.val="Yes", 1,0),
IF($K108="","",
IF(_xlpm.val="","",
IF(($K108&gt;60)*($K108&lt;=75),_xlpm.val_01,""))))</f>
        <v/>
      </c>
      <c r="AQ108" s="826" t="str" cm="1">
        <f t="array" ref="AQ108">_xlfn.LET(
_xlpm.val,INDEX('2) Financial Arrangements'!$D$19:$P$113, _extract!$K108, 10),
_xlpm.val_01, IF(_xlpm.val="Yes", 1,0),
IF($K108="","",
IF(_xlpm.val="","",
IF(($K108&gt;60)*($K108&lt;=75),_xlpm.val_01,""))))</f>
        <v/>
      </c>
      <c r="AR108" s="826" t="str" cm="1">
        <f t="array" ref="AR108">_xlfn.LET(
_xlpm.val,INDEX('2) Financial Arrangements'!$D$19:$P$113, _extract!$K108, 11),
_xlpm.val_01, IF(_xlpm.val="Yes", 1,0),
IF($K108="","",
IF(_xlpm.val="","",
IF(($K108&gt;60)*($K108&lt;=75),_xlpm.val_01,""))))</f>
        <v/>
      </c>
      <c r="AS108" s="826" t="str" cm="1">
        <f t="array" ref="AS108">_xlfn.LET(
_xlpm.val,INDEX('2) Financial Arrangements'!$D$19:$P$113, _extract!$K108, 12),
_xlpm.val_01, IF(_xlpm.val="Yes", 1,0),
IF($K108="","",
IF(_xlpm.val="","",
IF(($K108&gt;60)*($K108&lt;=75),_xlpm.val_01,""))))</f>
        <v/>
      </c>
      <c r="AT108" s="842" t="str" cm="1">
        <f t="array" ref="AT108">_xlfn.LET(
_xlpm.val,INDEX('2) Financial Arrangements'!$D$19:$P$113, _extract!$K108, 4),
IF($K108="","",
IF(_xlpm.val="","",
IF(($K108&gt;70)*($K108&lt;=85),_xlpm.val,""))))</f>
        <v/>
      </c>
      <c r="AU108" s="842" t="str" cm="1">
        <f t="array" ref="AU108">_xlfn.LET(
_xlpm.val,INDEX('2) Financial Arrangements'!$D$19:$P$113, _extract!$K108, 5),
IF($K108="","",
IF(_xlpm.val="","",
IF(($K108&gt;70)*($K108&lt;=85),_xlpm.val,""))))</f>
        <v/>
      </c>
      <c r="AV108" s="836" t="str" cm="1">
        <f t="array" ref="AV108">_xlfn.LET(
_xlpm.val,INDEX('2) Financial Arrangements'!$D$19:$P$113, _extract!$K108, 6),
IF($K108="","",
IF(_xlpm.val="","",
IF(($K108&gt;70)*($K108&lt;=85),_xlpm.val,""))))</f>
        <v/>
      </c>
    </row>
    <row r="109" spans="2:48" s="830" customFormat="1" x14ac:dyDescent="0.35">
      <c r="B109" s="826" t="str">
        <f t="shared" si="2"/>
        <v/>
      </c>
      <c r="C109" s="834"/>
      <c r="D109" s="826" t="str">
        <f>IF('0a) Instructions &amp; HHS Info'!$F$4="","", IF($E109="","",'0a) Instructions &amp; HHS Info'!$F$4))</f>
        <v/>
      </c>
      <c r="E109" s="827"/>
      <c r="F109" s="826" t="str">
        <f>_xlfn.LET(
_xlpm.orgRow,MATCH(E109,_ref_data!$F$19:$F$167,0),
_xlpm.orgID,INDEX(_ref_data!$E$19:$E$167,_xlpm.orgRow),
IF(E109="","",_xlpm.orgID))</f>
        <v/>
      </c>
      <c r="G109" s="826" t="str">
        <f>_xlfn.LET(
_xlpm.orgRow,MATCH(E109,_ref_data!$F$19:$F$167,0),
_xlpm.EIN,SUBSTITUTE(INDEX(_ref_data!$G$19:$G$167,_xlpm.orgRow), "-", ""),
IF(E109="","",_xlpm.EIN))</f>
        <v/>
      </c>
      <c r="H109" s="826" t="str" cm="1">
        <f t="array" ref="H109">_xlfn.LET(
_xlpm.row, MATCH(C109 &amp; E109, '2) Financial Arrangements'!$B$19:$B$113 &amp; '2) Financial Arrangements'!$D$19:$D$113, 0),
_xlpm.datum, INDEX('2) Financial Arrangements'!$D$19:$P$113, _xlpm.row, 2),
IF(_xlpm.datum="", "", _xlpm.datum))</f>
        <v/>
      </c>
      <c r="I109" s="826" t="str">
        <f>_xlfn.LET(
_xlpm.row, MATCH(H109, _ref_data!$O$19:$O$68, 0),
_xlpm.ein, INDEX(_ref_data!$P$19:$P$68, _xlpm.row),
IF(H109="", "",
IF(_xlpm.ein="", "", _xlpm.ein)))</f>
        <v/>
      </c>
      <c r="J109" s="826" t="str" cm="1">
        <f t="array" ref="J109">_xlfn.LET(
_xlpm.row, MATCH($C$80 &amp; $E$80, '2) Financial Arrangements'!$B$19:$B$113 &amp; '2) Financial Arrangements'!$D$19:$D$113, 0),
_xlpm.datum, INDEX('2) Financial Arrangements'!$D$19:$P$113, _xlpm.row, 3),
IF(E109="", "",
IF(_xlpm.datum="", "", _xlpm.datum)))</f>
        <v/>
      </c>
      <c r="K109" s="835" t="str" cm="1">
        <f t="array" ref="K109">IF($E109="", "",
_xlfn.LET(
_xlpm.row, MATCH($C109 &amp; $E109 &amp; $H109,
    '2) Financial Arrangements'!$B$19:$B$113 &amp;
    '2) Financial Arrangements'!$D$19:$D$113 &amp;
    '2) Financial Arrangements'!$E$19:$E$113, 0),
_xlpm.row)
)</f>
        <v/>
      </c>
      <c r="L109" s="838" t="str" cm="1">
        <f t="array" ref="L109">_xlfn.LET(
_xlpm.val,INDEX('2) Financial Arrangements'!$D$19:$P$113, _extract!$K109, 4),
IF($K109="","",
IF(_xlpm.val="","",
IF(($K109&gt;0)*($K109&lt;=15),_xlpm.val,""))))</f>
        <v/>
      </c>
      <c r="M109" s="845" t="str" cm="1">
        <f t="array" ref="M109">_xlfn.LET(
_xlpm.val,INDEX('2) Financial Arrangements'!$D$19:$P$113, _extract!$K109, 5),
IF($K109="","",
IF(_xlpm.val="","",
IF(($K109&gt;0)*($K109&lt;=15),_xlpm.val,""))))</f>
        <v/>
      </c>
      <c r="N109" s="845" t="str" cm="1">
        <f t="array" ref="N109">_xlfn.LET(
_xlpm.val,INDEX('2) Financial Arrangements'!$D$19:$P$113, _extract!$K109, 6),
IF($K109="","",
IF(_xlpm.val="","",
IF(($K109&gt;0)*($K109&lt;=15),_xlpm.val,""))))</f>
        <v/>
      </c>
      <c r="O109" s="846" t="str" cm="1">
        <f t="array" ref="O109">_xlfn.LET(
_xlpm.val,INDEX('2) Financial Arrangements'!$D$19:$P$113, _extract!$K109, 7),
IF($K109="","",
IF(_xlpm.val="","",
IF(($K109&gt;0)*($K109&lt;=15),_xlpm.val,""))))</f>
        <v/>
      </c>
      <c r="P109" s="846" t="str" cm="1">
        <f t="array" ref="P109">_xlfn.LET(
_xlpm.val,INDEX('2) Financial Arrangements'!$D$19:$P$113, _extract!$K109, 8),
IF($K109="","",
IF(_xlpm.val="","",
IF(($K109&gt;0)*($K109&lt;=15),_xlpm.val,""))))</f>
        <v/>
      </c>
      <c r="Q109" s="909" t="str" cm="1">
        <f t="array" ref="Q109">_xlfn.LET(
_xlpm.val,INDEX('2) Financial Arrangements'!$D$19:$P$113, _extract!$K109, 9),
IF($K109="","",
IF(_xlpm.val="","",
IF(($K109&gt;0)*($K109&lt;=15),_xlpm.val,""))))</f>
        <v/>
      </c>
      <c r="R109" s="846" t="str" cm="1">
        <f t="array" ref="R109">_xlfn.LET(
_xlpm.val,INDEX('2) Financial Arrangements'!$D$19:$P$113, _extract!$K109, 10),
IF($K109="","",
IF(_xlpm.val="","",
IF(($K109&gt;0)*($K109&lt;=15),_xlpm.val,""))))</f>
        <v/>
      </c>
      <c r="S109" s="838" t="str" cm="1">
        <f t="array" ref="S109">_xlfn.LET(
_xlpm.val,INDEX('2) Financial Arrangements'!$D$19:$P$113, _extract!$K109, 11),
IF($K109="","",
IF(_xlpm.val="","",
IF(($K109&gt;0)*($K109&lt;=15),_xlpm.val,""))))</f>
        <v/>
      </c>
      <c r="T109" s="838" t="str" cm="1">
        <f t="array" ref="T109">_xlfn.LET(
_xlpm.val,INDEX('2) Financial Arrangements'!$D$19:$P$113, _extract!$K109, 12),
_xlpm.val_01, IF(_xlpm.val="Yes", 1,0),
IF($K109="","",
IF(_xlpm.val="","",
IF(($K109&gt;0)*($K109&lt;=15),_xlpm.val_01,""))))</f>
        <v/>
      </c>
      <c r="U109" s="838" t="str" cm="1">
        <f t="array" ref="U109">_xlfn.LET(
_xlpm.val,INDEX('2) Financial Arrangements'!$D$19:$Q$113, _extract!$K109, 13),
_xlpm.val_01, IF(_xlpm.val="Yes", 1,0),
IF($K109="","",
IF(_xlpm.val="","",
IF(($K109&gt;0)*($K109&lt;=15),_xlpm.val_01,""))))</f>
        <v/>
      </c>
      <c r="V109" s="838" t="str" cm="1">
        <f t="array" ref="V109">_xlfn.LET(
_xlpm.val,INDEX('2) Financial Arrangements'!$D$19:$Q$113, _extract!$K109, 14),
_xlpm.val_01, IF(_xlpm.val="Yes", 1,0),
IF($K109="","",
IF(_xlpm.val="","",
IF(($K109&gt;0)*($K109&lt;=15),_xlpm.val_01,""))))</f>
        <v/>
      </c>
      <c r="W109" s="826" t="str" cm="1">
        <f t="array" ref="W109">_xlfn.LET(
_xlpm.val,INDEX('2) Financial Arrangements'!$D$19:$P$113,_extract!$K109,4),
IF($K109="","",
IF(_xlpm.val="","",
IF(($K109&gt;20)*($K109&lt;=35),_xlpm.val,""))))</f>
        <v/>
      </c>
      <c r="X109" s="844" t="str" cm="1">
        <f t="array" ref="X109">_xlfn.LET(
_xlpm.val,INDEX('2) Financial Arrangements'!$D$19:$P$113,_extract!$K109,5),
IF($K109="","",
IF(_xlpm.val="","",
IF(($K109&gt;20)*($K109&lt;=35),_xlpm.val,""))))</f>
        <v/>
      </c>
      <c r="Y109" s="826" t="str" cm="1">
        <f t="array" ref="Y109">_xlfn.LET(
_xlpm.val,INDEX('2) Financial Arrangements'!$D$19:$P$113,_extract!$K109,6),
IF($K109="","",
IF(_xlpm.val="","",
IF(($K109&gt;20)*($K109&lt;=35),_xlpm.val,""))))</f>
        <v/>
      </c>
      <c r="Z109" s="826" t="str" cm="1">
        <f t="array" ref="Z109">_xlfn.LET(
_xlpm.val,INDEX('2) Financial Arrangements'!$D$19:$P$113,_extract!$K109,7),
IF($K109="","",
IF(_xlpm.val="","",
IF(($K109&gt;20)*($K109&lt;=35),_xlpm.val,""))))</f>
        <v/>
      </c>
      <c r="AA109" s="826" t="str" cm="1">
        <f t="array" ref="AA109">_xlfn.LET(
_xlpm.val,INDEX('2) Financial Arrangements'!$D$19:$P$113,_extract!$K109,8),
IF($K109="","",
IF(_xlpm.val="","",
IF(($K109&gt;20)*($K109&lt;=35),_xlpm.val,""))))</f>
        <v/>
      </c>
      <c r="AB109" s="843" t="str" cm="1">
        <f t="array" ref="AB109">_xlfn.LET(
_xlpm.val,INDEX('2) Financial Arrangements'!$D$19:$P$113, _extract!$K109, 4),
IF($K109="","",
IF(_xlpm.val="","",
IF(($K109&gt;40)*($K109&lt;=55),_xlpm.val,""))))</f>
        <v/>
      </c>
      <c r="AC109" s="836" t="str" cm="1">
        <f t="array" ref="AC109">_xlfn.LET(
_xlpm.val,INDEX('2) Financial Arrangements'!$D$19:$P$113, _extract!$K109, 5),
IF($K109="","",
IF(_xlpm.val="","",
IF(($K109&gt;40)*($K109&lt;=55),_xlpm.val,""))))</f>
        <v/>
      </c>
      <c r="AD109" s="836" t="str" cm="1">
        <f t="array" ref="AD109">_xlfn.LET(
_xlpm.val,INDEX('2) Financial Arrangements'!$D$19:$P$113, _extract!$K109, 6),
IF($K109="","",
IF(_xlpm.val="","",
IF(($K109&gt;40)*($K109&lt;=55),_xlpm.val,""))))</f>
        <v/>
      </c>
      <c r="AE109" s="836" t="str" cm="1">
        <f t="array" ref="AE109">_xlfn.LET(
_xlpm.val,INDEX('2) Financial Arrangements'!$D$19:$P$113, _extract!$K109, 7),
IF($K109="","",
IF(_xlpm.val="","",
IF(($K109&gt;40)*($K109&lt;=55),_xlpm.val,""))))</f>
        <v/>
      </c>
      <c r="AF109" s="836" t="str" cm="1">
        <f t="array" ref="AF109">_xlfn.LET(
_xlpm.val,INDEX('2) Financial Arrangements'!$D$19:$P$113, _extract!$K109, 8),
IF($K109="","",
IF(_xlpm.val="","",
IF(($K109&gt;40)*($K109&lt;=55),_xlpm.val,""))))</f>
        <v/>
      </c>
      <c r="AG109" s="836" t="str" cm="1">
        <f t="array" ref="AG109">_xlfn.LET(
_xlpm.val,INDEX('2) Financial Arrangements'!$D$19:$P$113, _extract!$K109, 9),
IF($K109="","",
IF(_xlpm.val="","",
IF(($K109&gt;40)*($K109&lt;=55),_xlpm.val,""))))</f>
        <v/>
      </c>
      <c r="AH109" s="836" t="str" cm="1">
        <f t="array" ref="AH109">_xlfn.LET(
_xlpm.val,INDEX('2) Financial Arrangements'!$D$19:$P$113, _extract!$K109, 10),
IF($K109="","",
IF(_xlpm.val="","",
IF(($K109&gt;40)*($K109&lt;=55),_xlpm.val,""))))</f>
        <v/>
      </c>
      <c r="AI109" s="836" t="str" cm="1">
        <f t="array" ref="AI109">_xlfn.LET(
_xlpm.val,INDEX('2) Financial Arrangements'!$D$19:$P$113, _extract!$K109, 11),
IF($K109="","",
IF(_xlpm.val="","",
IF(($K109&gt;40)*($K109&lt;=55),_xlpm.val,""))))</f>
        <v/>
      </c>
      <c r="AJ109" s="836" t="str" cm="1">
        <f t="array" ref="AJ109">_xlfn.LET(
_xlpm.val,INDEX('2) Financial Arrangements'!$D$19:$P$113, _extract!$K109, 12),
IF($K109="","",
IF(_xlpm.val="","",
IF(($K109&gt;40)*($K109&lt;=55),_xlpm.val,""))))</f>
        <v/>
      </c>
      <c r="AK109" s="844" t="str" cm="1">
        <f t="array" ref="AK109">_xlfn.LET(
_xlpm.val,INDEX('2) Financial Arrangements'!$D$19:$P$113, _extract!$K109, 4),
IF($K109="","",
IF(_xlpm.val="","",
IF(($K109&gt;60)*($K109&lt;=75),_xlpm.val,""))))</f>
        <v/>
      </c>
      <c r="AL109" s="826" t="str" cm="1">
        <f t="array" ref="AL109">_xlfn.LET(
_xlpm.val,INDEX('2) Financial Arrangements'!$D$19:$P$113, _extract!$K109, 5),
IF($K109="","",
IF(_xlpm.val="","",
IF(($K109&gt;60)*($K109&lt;=75),_xlpm.val,""))))</f>
        <v/>
      </c>
      <c r="AM109" s="826" t="str" cm="1">
        <f t="array" ref="AM109">_xlfn.LET(
_xlpm.val,INDEX('2) Financial Arrangements'!$D$19:$P$113, _extract!$K109, 6),
_xlpm.val_01, IF(_xlpm.val="Yes", 1,0),
IF($K109="","",
IF(_xlpm.val="","",
IF(($K109&gt;60)*($K109&lt;=75),_xlpm.val_01,""))))</f>
        <v/>
      </c>
      <c r="AN109" s="826" t="str" cm="1">
        <f t="array" ref="AN109">_xlfn.LET(
_xlpm.val,INDEX('2) Financial Arrangements'!$D$19:$P$113, _extract!$K109, 7),
_xlpm.val_01, IF(_xlpm.val="Yes", 1,0),
IF($K109="","",
IF(_xlpm.val="","",
IF(($K109&gt;60)*($K109&lt;=75),_xlpm.val_01,""))))</f>
        <v/>
      </c>
      <c r="AO109" s="826" t="str" cm="1">
        <f t="array" ref="AO109">_xlfn.LET(
_xlpm.val,INDEX('2) Financial Arrangements'!$D$19:$P$113, _extract!$K109, 8),
IF($K109="","",
IF(_xlpm.val="","",
IF(($K109&gt;60)*($K109&lt;=75),_xlpm.val,""))))</f>
        <v/>
      </c>
      <c r="AP109" s="826" t="str" cm="1">
        <f t="array" ref="AP109">_xlfn.LET(
_xlpm.val,INDEX('2) Financial Arrangements'!$D$19:$P$113, _extract!$K109, 9),
_xlpm.val_01, IF(_xlpm.val="Yes", 1,0),
IF($K109="","",
IF(_xlpm.val="","",
IF(($K109&gt;60)*($K109&lt;=75),_xlpm.val_01,""))))</f>
        <v/>
      </c>
      <c r="AQ109" s="826" t="str" cm="1">
        <f t="array" ref="AQ109">_xlfn.LET(
_xlpm.val,INDEX('2) Financial Arrangements'!$D$19:$P$113, _extract!$K109, 10),
_xlpm.val_01, IF(_xlpm.val="Yes", 1,0),
IF($K109="","",
IF(_xlpm.val="","",
IF(($K109&gt;60)*($K109&lt;=75),_xlpm.val_01,""))))</f>
        <v/>
      </c>
      <c r="AR109" s="826" t="str" cm="1">
        <f t="array" ref="AR109">_xlfn.LET(
_xlpm.val,INDEX('2) Financial Arrangements'!$D$19:$P$113, _extract!$K109, 11),
_xlpm.val_01, IF(_xlpm.val="Yes", 1,0),
IF($K109="","",
IF(_xlpm.val="","",
IF(($K109&gt;60)*($K109&lt;=75),_xlpm.val_01,""))))</f>
        <v/>
      </c>
      <c r="AS109" s="826" t="str" cm="1">
        <f t="array" ref="AS109">_xlfn.LET(
_xlpm.val,INDEX('2) Financial Arrangements'!$D$19:$P$113, _extract!$K109, 12),
_xlpm.val_01, IF(_xlpm.val="Yes", 1,0),
IF($K109="","",
IF(_xlpm.val="","",
IF(($K109&gt;60)*($K109&lt;=75),_xlpm.val_01,""))))</f>
        <v/>
      </c>
      <c r="AT109" s="842" t="str" cm="1">
        <f t="array" ref="AT109">_xlfn.LET(
_xlpm.val,INDEX('2) Financial Arrangements'!$D$19:$P$113, _extract!$K109, 4),
IF($K109="","",
IF(_xlpm.val="","",
IF(($K109&gt;70)*($K109&lt;=85),_xlpm.val,""))))</f>
        <v/>
      </c>
      <c r="AU109" s="842" t="str" cm="1">
        <f t="array" ref="AU109">_xlfn.LET(
_xlpm.val,INDEX('2) Financial Arrangements'!$D$19:$P$113, _extract!$K109, 5),
IF($K109="","",
IF(_xlpm.val="","",
IF(($K109&gt;70)*($K109&lt;=85),_xlpm.val,""))))</f>
        <v/>
      </c>
      <c r="AV109" s="836" t="str" cm="1">
        <f t="array" ref="AV109">_xlfn.LET(
_xlpm.val,INDEX('2) Financial Arrangements'!$D$19:$P$113, _extract!$K109, 6),
IF($K109="","",
IF(_xlpm.val="","",
IF(($K109&gt;70)*($K109&lt;=85),_xlpm.val,""))))</f>
        <v/>
      </c>
    </row>
    <row r="110" spans="2:48" s="830" customFormat="1" x14ac:dyDescent="0.35">
      <c r="B110" s="826" t="str">
        <f t="shared" si="2"/>
        <v/>
      </c>
      <c r="C110" s="834"/>
      <c r="D110" s="826" t="str">
        <f>IF('0a) Instructions &amp; HHS Info'!$F$4="","", IF($E110="","",'0a) Instructions &amp; HHS Info'!$F$4))</f>
        <v/>
      </c>
      <c r="E110" s="827"/>
      <c r="F110" s="826" t="str">
        <f>_xlfn.LET(
_xlpm.orgRow,MATCH(E110,_ref_data!$F$19:$F$167,0),
_xlpm.orgID,INDEX(_ref_data!$E$19:$E$167,_xlpm.orgRow),
IF(E110="","",_xlpm.orgID))</f>
        <v/>
      </c>
      <c r="G110" s="826" t="str">
        <f>_xlfn.LET(
_xlpm.orgRow,MATCH(E110,_ref_data!$F$19:$F$167,0),
_xlpm.EIN,SUBSTITUTE(INDEX(_ref_data!$G$19:$G$167,_xlpm.orgRow), "-", ""),
IF(E110="","",_xlpm.EIN))</f>
        <v/>
      </c>
      <c r="H110" s="826" t="str" cm="1">
        <f t="array" ref="H110">_xlfn.LET(
_xlpm.row, MATCH(C110 &amp; E110, '2) Financial Arrangements'!$B$19:$B$113 &amp; '2) Financial Arrangements'!$D$19:$D$113, 0),
_xlpm.datum, INDEX('2) Financial Arrangements'!$D$19:$P$113, _xlpm.row, 2),
IF(_xlpm.datum="", "", _xlpm.datum))</f>
        <v/>
      </c>
      <c r="I110" s="826" t="str">
        <f>_xlfn.LET(
_xlpm.row, MATCH(H110, _ref_data!$O$19:$O$68, 0),
_xlpm.ein, INDEX(_ref_data!$P$19:$P$68, _xlpm.row),
IF(H110="", "",
IF(_xlpm.ein="", "", _xlpm.ein)))</f>
        <v/>
      </c>
      <c r="J110" s="826" t="str" cm="1">
        <f t="array" ref="J110">_xlfn.LET(
_xlpm.row, MATCH($C$80 &amp; $E$80, '2) Financial Arrangements'!$B$19:$B$113 &amp; '2) Financial Arrangements'!$D$19:$D$113, 0),
_xlpm.datum, INDEX('2) Financial Arrangements'!$D$19:$P$113, _xlpm.row, 3),
IF(E110="", "",
IF(_xlpm.datum="", "", _xlpm.datum)))</f>
        <v/>
      </c>
      <c r="K110" s="835" t="str" cm="1">
        <f t="array" ref="K110">IF($E110="", "",
_xlfn.LET(
_xlpm.row, MATCH($C110 &amp; $E110 &amp; $H110,
    '2) Financial Arrangements'!$B$19:$B$113 &amp;
    '2) Financial Arrangements'!$D$19:$D$113 &amp;
    '2) Financial Arrangements'!$E$19:$E$113, 0),
_xlpm.row)
)</f>
        <v/>
      </c>
      <c r="L110" s="838" t="str" cm="1">
        <f t="array" ref="L110">_xlfn.LET(
_xlpm.val,INDEX('2) Financial Arrangements'!$D$19:$P$113, _extract!$K110, 4),
IF($K110="","",
IF(_xlpm.val="","",
IF(($K110&gt;0)*($K110&lt;=15),_xlpm.val,""))))</f>
        <v/>
      </c>
      <c r="M110" s="845" t="str" cm="1">
        <f t="array" ref="M110">_xlfn.LET(
_xlpm.val,INDEX('2) Financial Arrangements'!$D$19:$P$113, _extract!$K110, 5),
IF($K110="","",
IF(_xlpm.val="","",
IF(($K110&gt;0)*($K110&lt;=15),_xlpm.val,""))))</f>
        <v/>
      </c>
      <c r="N110" s="845" t="str" cm="1">
        <f t="array" ref="N110">_xlfn.LET(
_xlpm.val,INDEX('2) Financial Arrangements'!$D$19:$P$113, _extract!$K110, 6),
IF($K110="","",
IF(_xlpm.val="","",
IF(($K110&gt;0)*($K110&lt;=15),_xlpm.val,""))))</f>
        <v/>
      </c>
      <c r="O110" s="846" t="str" cm="1">
        <f t="array" ref="O110">_xlfn.LET(
_xlpm.val,INDEX('2) Financial Arrangements'!$D$19:$P$113, _extract!$K110, 7),
IF($K110="","",
IF(_xlpm.val="","",
IF(($K110&gt;0)*($K110&lt;=15),_xlpm.val,""))))</f>
        <v/>
      </c>
      <c r="P110" s="846" t="str" cm="1">
        <f t="array" ref="P110">_xlfn.LET(
_xlpm.val,INDEX('2) Financial Arrangements'!$D$19:$P$113, _extract!$K110, 8),
IF($K110="","",
IF(_xlpm.val="","",
IF(($K110&gt;0)*($K110&lt;=15),_xlpm.val,""))))</f>
        <v/>
      </c>
      <c r="Q110" s="909" t="str" cm="1">
        <f t="array" ref="Q110">_xlfn.LET(
_xlpm.val,INDEX('2) Financial Arrangements'!$D$19:$P$113, _extract!$K110, 9),
IF($K110="","",
IF(_xlpm.val="","",
IF(($K110&gt;0)*($K110&lt;=15),_xlpm.val,""))))</f>
        <v/>
      </c>
      <c r="R110" s="846" t="str" cm="1">
        <f t="array" ref="R110">_xlfn.LET(
_xlpm.val,INDEX('2) Financial Arrangements'!$D$19:$P$113, _extract!$K110, 10),
IF($K110="","",
IF(_xlpm.val="","",
IF(($K110&gt;0)*($K110&lt;=15),_xlpm.val,""))))</f>
        <v/>
      </c>
      <c r="S110" s="838" t="str" cm="1">
        <f t="array" ref="S110">_xlfn.LET(
_xlpm.val,INDEX('2) Financial Arrangements'!$D$19:$P$113, _extract!$K110, 11),
IF($K110="","",
IF(_xlpm.val="","",
IF(($K110&gt;0)*($K110&lt;=15),_xlpm.val,""))))</f>
        <v/>
      </c>
      <c r="T110" s="838" t="str" cm="1">
        <f t="array" ref="T110">_xlfn.LET(
_xlpm.val,INDEX('2) Financial Arrangements'!$D$19:$P$113, _extract!$K110, 12),
_xlpm.val_01, IF(_xlpm.val="Yes", 1,0),
IF($K110="","",
IF(_xlpm.val="","",
IF(($K110&gt;0)*($K110&lt;=15),_xlpm.val_01,""))))</f>
        <v/>
      </c>
      <c r="U110" s="838" t="str" cm="1">
        <f t="array" ref="U110">_xlfn.LET(
_xlpm.val,INDEX('2) Financial Arrangements'!$D$19:$Q$113, _extract!$K110, 13),
_xlpm.val_01, IF(_xlpm.val="Yes", 1,0),
IF($K110="","",
IF(_xlpm.val="","",
IF(($K110&gt;0)*($K110&lt;=15),_xlpm.val_01,""))))</f>
        <v/>
      </c>
      <c r="V110" s="838" t="str" cm="1">
        <f t="array" ref="V110">_xlfn.LET(
_xlpm.val,INDEX('2) Financial Arrangements'!$D$19:$Q$113, _extract!$K110, 14),
_xlpm.val_01, IF(_xlpm.val="Yes", 1,0),
IF($K110="","",
IF(_xlpm.val="","",
IF(($K110&gt;0)*($K110&lt;=15),_xlpm.val_01,""))))</f>
        <v/>
      </c>
      <c r="W110" s="826" t="str" cm="1">
        <f t="array" ref="W110">_xlfn.LET(
_xlpm.val,INDEX('2) Financial Arrangements'!$D$19:$P$113,_extract!$K110,4),
IF($K110="","",
IF(_xlpm.val="","",
IF(($K110&gt;20)*($K110&lt;=35),_xlpm.val,""))))</f>
        <v/>
      </c>
      <c r="X110" s="844" t="str" cm="1">
        <f t="array" ref="X110">_xlfn.LET(
_xlpm.val,INDEX('2) Financial Arrangements'!$D$19:$P$113,_extract!$K110,5),
IF($K110="","",
IF(_xlpm.val="","",
IF(($K110&gt;20)*($K110&lt;=35),_xlpm.val,""))))</f>
        <v/>
      </c>
      <c r="Y110" s="826" t="str" cm="1">
        <f t="array" ref="Y110">_xlfn.LET(
_xlpm.val,INDEX('2) Financial Arrangements'!$D$19:$P$113,_extract!$K110,6),
IF($K110="","",
IF(_xlpm.val="","",
IF(($K110&gt;20)*($K110&lt;=35),_xlpm.val,""))))</f>
        <v/>
      </c>
      <c r="Z110" s="826" t="str" cm="1">
        <f t="array" ref="Z110">_xlfn.LET(
_xlpm.val,INDEX('2) Financial Arrangements'!$D$19:$P$113,_extract!$K110,7),
IF($K110="","",
IF(_xlpm.val="","",
IF(($K110&gt;20)*($K110&lt;=35),_xlpm.val,""))))</f>
        <v/>
      </c>
      <c r="AA110" s="826" t="str" cm="1">
        <f t="array" ref="AA110">_xlfn.LET(
_xlpm.val,INDEX('2) Financial Arrangements'!$D$19:$P$113,_extract!$K110,8),
IF($K110="","",
IF(_xlpm.val="","",
IF(($K110&gt;20)*($K110&lt;=35),_xlpm.val,""))))</f>
        <v/>
      </c>
      <c r="AB110" s="843" t="str" cm="1">
        <f t="array" ref="AB110">_xlfn.LET(
_xlpm.val,INDEX('2) Financial Arrangements'!$D$19:$P$113, _extract!$K110, 4),
IF($K110="","",
IF(_xlpm.val="","",
IF(($K110&gt;40)*($K110&lt;=55),_xlpm.val,""))))</f>
        <v/>
      </c>
      <c r="AC110" s="836" t="str" cm="1">
        <f t="array" ref="AC110">_xlfn.LET(
_xlpm.val,INDEX('2) Financial Arrangements'!$D$19:$P$113, _extract!$K110, 5),
IF($K110="","",
IF(_xlpm.val="","",
IF(($K110&gt;40)*($K110&lt;=55),_xlpm.val,""))))</f>
        <v/>
      </c>
      <c r="AD110" s="836" t="str" cm="1">
        <f t="array" ref="AD110">_xlfn.LET(
_xlpm.val,INDEX('2) Financial Arrangements'!$D$19:$P$113, _extract!$K110, 6),
IF($K110="","",
IF(_xlpm.val="","",
IF(($K110&gt;40)*($K110&lt;=55),_xlpm.val,""))))</f>
        <v/>
      </c>
      <c r="AE110" s="836" t="str" cm="1">
        <f t="array" ref="AE110">_xlfn.LET(
_xlpm.val,INDEX('2) Financial Arrangements'!$D$19:$P$113, _extract!$K110, 7),
IF($K110="","",
IF(_xlpm.val="","",
IF(($K110&gt;40)*($K110&lt;=55),_xlpm.val,""))))</f>
        <v/>
      </c>
      <c r="AF110" s="836" t="str" cm="1">
        <f t="array" ref="AF110">_xlfn.LET(
_xlpm.val,INDEX('2) Financial Arrangements'!$D$19:$P$113, _extract!$K110, 8),
IF($K110="","",
IF(_xlpm.val="","",
IF(($K110&gt;40)*($K110&lt;=55),_xlpm.val,""))))</f>
        <v/>
      </c>
      <c r="AG110" s="836" t="str" cm="1">
        <f t="array" ref="AG110">_xlfn.LET(
_xlpm.val,INDEX('2) Financial Arrangements'!$D$19:$P$113, _extract!$K110, 9),
IF($K110="","",
IF(_xlpm.val="","",
IF(($K110&gt;40)*($K110&lt;=55),_xlpm.val,""))))</f>
        <v/>
      </c>
      <c r="AH110" s="836" t="str" cm="1">
        <f t="array" ref="AH110">_xlfn.LET(
_xlpm.val,INDEX('2) Financial Arrangements'!$D$19:$P$113, _extract!$K110, 10),
IF($K110="","",
IF(_xlpm.val="","",
IF(($K110&gt;40)*($K110&lt;=55),_xlpm.val,""))))</f>
        <v/>
      </c>
      <c r="AI110" s="836" t="str" cm="1">
        <f t="array" ref="AI110">_xlfn.LET(
_xlpm.val,INDEX('2) Financial Arrangements'!$D$19:$P$113, _extract!$K110, 11),
IF($K110="","",
IF(_xlpm.val="","",
IF(($K110&gt;40)*($K110&lt;=55),_xlpm.val,""))))</f>
        <v/>
      </c>
      <c r="AJ110" s="836" t="str" cm="1">
        <f t="array" ref="AJ110">_xlfn.LET(
_xlpm.val,INDEX('2) Financial Arrangements'!$D$19:$P$113, _extract!$K110, 12),
IF($K110="","",
IF(_xlpm.val="","",
IF(($K110&gt;40)*($K110&lt;=55),_xlpm.val,""))))</f>
        <v/>
      </c>
      <c r="AK110" s="844" t="str" cm="1">
        <f t="array" ref="AK110">_xlfn.LET(
_xlpm.val,INDEX('2) Financial Arrangements'!$D$19:$P$113, _extract!$K110, 4),
IF($K110="","",
IF(_xlpm.val="","",
IF(($K110&gt;60)*($K110&lt;=75),_xlpm.val,""))))</f>
        <v/>
      </c>
      <c r="AL110" s="826" t="str" cm="1">
        <f t="array" ref="AL110">_xlfn.LET(
_xlpm.val,INDEX('2) Financial Arrangements'!$D$19:$P$113, _extract!$K110, 5),
IF($K110="","",
IF(_xlpm.val="","",
IF(($K110&gt;60)*($K110&lt;=75),_xlpm.val,""))))</f>
        <v/>
      </c>
      <c r="AM110" s="826" t="str" cm="1">
        <f t="array" ref="AM110">_xlfn.LET(
_xlpm.val,INDEX('2) Financial Arrangements'!$D$19:$P$113, _extract!$K110, 6),
_xlpm.val_01, IF(_xlpm.val="Yes", 1,0),
IF($K110="","",
IF(_xlpm.val="","",
IF(($K110&gt;60)*($K110&lt;=75),_xlpm.val_01,""))))</f>
        <v/>
      </c>
      <c r="AN110" s="826" t="str" cm="1">
        <f t="array" ref="AN110">_xlfn.LET(
_xlpm.val,INDEX('2) Financial Arrangements'!$D$19:$P$113, _extract!$K110, 7),
_xlpm.val_01, IF(_xlpm.val="Yes", 1,0),
IF($K110="","",
IF(_xlpm.val="","",
IF(($K110&gt;60)*($K110&lt;=75),_xlpm.val_01,""))))</f>
        <v/>
      </c>
      <c r="AO110" s="826" t="str" cm="1">
        <f t="array" ref="AO110">_xlfn.LET(
_xlpm.val,INDEX('2) Financial Arrangements'!$D$19:$P$113, _extract!$K110, 8),
IF($K110="","",
IF(_xlpm.val="","",
IF(($K110&gt;60)*($K110&lt;=75),_xlpm.val,""))))</f>
        <v/>
      </c>
      <c r="AP110" s="826" t="str" cm="1">
        <f t="array" ref="AP110">_xlfn.LET(
_xlpm.val,INDEX('2) Financial Arrangements'!$D$19:$P$113, _extract!$K110, 9),
_xlpm.val_01, IF(_xlpm.val="Yes", 1,0),
IF($K110="","",
IF(_xlpm.val="","",
IF(($K110&gt;60)*($K110&lt;=75),_xlpm.val_01,""))))</f>
        <v/>
      </c>
      <c r="AQ110" s="826" t="str" cm="1">
        <f t="array" ref="AQ110">_xlfn.LET(
_xlpm.val,INDEX('2) Financial Arrangements'!$D$19:$P$113, _extract!$K110, 10),
_xlpm.val_01, IF(_xlpm.val="Yes", 1,0),
IF($K110="","",
IF(_xlpm.val="","",
IF(($K110&gt;60)*($K110&lt;=75),_xlpm.val_01,""))))</f>
        <v/>
      </c>
      <c r="AR110" s="826" t="str" cm="1">
        <f t="array" ref="AR110">_xlfn.LET(
_xlpm.val,INDEX('2) Financial Arrangements'!$D$19:$P$113, _extract!$K110, 11),
_xlpm.val_01, IF(_xlpm.val="Yes", 1,0),
IF($K110="","",
IF(_xlpm.val="","",
IF(($K110&gt;60)*($K110&lt;=75),_xlpm.val_01,""))))</f>
        <v/>
      </c>
      <c r="AS110" s="826" t="str" cm="1">
        <f t="array" ref="AS110">_xlfn.LET(
_xlpm.val,INDEX('2) Financial Arrangements'!$D$19:$P$113, _extract!$K110, 12),
_xlpm.val_01, IF(_xlpm.val="Yes", 1,0),
IF($K110="","",
IF(_xlpm.val="","",
IF(($K110&gt;60)*($K110&lt;=75),_xlpm.val_01,""))))</f>
        <v/>
      </c>
      <c r="AT110" s="842" t="str" cm="1">
        <f t="array" ref="AT110">_xlfn.LET(
_xlpm.val,INDEX('2) Financial Arrangements'!$D$19:$P$113, _extract!$K110, 4),
IF($K110="","",
IF(_xlpm.val="","",
IF(($K110&gt;70)*($K110&lt;=85),_xlpm.val,""))))</f>
        <v/>
      </c>
      <c r="AU110" s="842" t="str" cm="1">
        <f t="array" ref="AU110">_xlfn.LET(
_xlpm.val,INDEX('2) Financial Arrangements'!$D$19:$P$113, _extract!$K110, 5),
IF($K110="","",
IF(_xlpm.val="","",
IF(($K110&gt;70)*($K110&lt;=85),_xlpm.val,""))))</f>
        <v/>
      </c>
      <c r="AV110" s="836" t="str" cm="1">
        <f t="array" ref="AV110">_xlfn.LET(
_xlpm.val,INDEX('2) Financial Arrangements'!$D$19:$P$113, _extract!$K110, 6),
IF($K110="","",
IF(_xlpm.val="","",
IF(($K110&gt;70)*($K110&lt;=85),_xlpm.val,""))))</f>
        <v/>
      </c>
    </row>
    <row r="111" spans="2:48" s="830" customFormat="1" x14ac:dyDescent="0.35">
      <c r="B111" s="826" t="str">
        <f t="shared" si="2"/>
        <v/>
      </c>
      <c r="C111" s="834"/>
      <c r="D111" s="826" t="str">
        <f>IF('0a) Instructions &amp; HHS Info'!$F$4="","", IF($E111="","",'0a) Instructions &amp; HHS Info'!$F$4))</f>
        <v/>
      </c>
      <c r="E111" s="827"/>
      <c r="F111" s="826" t="str">
        <f>_xlfn.LET(
_xlpm.orgRow,MATCH(E111,_ref_data!$F$19:$F$167,0),
_xlpm.orgID,INDEX(_ref_data!$E$19:$E$167,_xlpm.orgRow),
IF(E111="","",_xlpm.orgID))</f>
        <v/>
      </c>
      <c r="G111" s="826" t="str">
        <f>_xlfn.LET(
_xlpm.orgRow,MATCH(E111,_ref_data!$F$19:$F$167,0),
_xlpm.EIN,SUBSTITUTE(INDEX(_ref_data!$G$19:$G$167,_xlpm.orgRow), "-", ""),
IF(E111="","",_xlpm.EIN))</f>
        <v/>
      </c>
      <c r="H111" s="826" t="str" cm="1">
        <f t="array" ref="H111">_xlfn.LET(
_xlpm.row, MATCH(C111 &amp; E111, '2) Financial Arrangements'!$B$19:$B$113 &amp; '2) Financial Arrangements'!$D$19:$D$113, 0),
_xlpm.datum, INDEX('2) Financial Arrangements'!$D$19:$P$113, _xlpm.row, 2),
IF(_xlpm.datum="", "", _xlpm.datum))</f>
        <v/>
      </c>
      <c r="I111" s="826" t="str">
        <f>_xlfn.LET(
_xlpm.row, MATCH(H111, _ref_data!$O$19:$O$68, 0),
_xlpm.ein, INDEX(_ref_data!$P$19:$P$68, _xlpm.row),
IF(H111="", "",
IF(_xlpm.ein="", "", _xlpm.ein)))</f>
        <v/>
      </c>
      <c r="J111" s="826" t="str" cm="1">
        <f t="array" ref="J111">_xlfn.LET(
_xlpm.row, MATCH($C$80 &amp; $E$80, '2) Financial Arrangements'!$B$19:$B$113 &amp; '2) Financial Arrangements'!$D$19:$D$113, 0),
_xlpm.datum, INDEX('2) Financial Arrangements'!$D$19:$P$113, _xlpm.row, 3),
IF(E111="", "",
IF(_xlpm.datum="", "", _xlpm.datum)))</f>
        <v/>
      </c>
      <c r="K111" s="835" t="str" cm="1">
        <f t="array" ref="K111">IF($E111="", "",
_xlfn.LET(
_xlpm.row, MATCH($C111 &amp; $E111 &amp; $H111,
    '2) Financial Arrangements'!$B$19:$B$113 &amp;
    '2) Financial Arrangements'!$D$19:$D$113 &amp;
    '2) Financial Arrangements'!$E$19:$E$113, 0),
_xlpm.row)
)</f>
        <v/>
      </c>
      <c r="L111" s="838" t="str" cm="1">
        <f t="array" ref="L111">_xlfn.LET(
_xlpm.val,INDEX('2) Financial Arrangements'!$D$19:$P$113, _extract!$K111, 4),
IF($K111="","",
IF(_xlpm.val="","",
IF(($K111&gt;0)*($K111&lt;=15),_xlpm.val,""))))</f>
        <v/>
      </c>
      <c r="M111" s="845" t="str" cm="1">
        <f t="array" ref="M111">_xlfn.LET(
_xlpm.val,INDEX('2) Financial Arrangements'!$D$19:$P$113, _extract!$K111, 5),
IF($K111="","",
IF(_xlpm.val="","",
IF(($K111&gt;0)*($K111&lt;=15),_xlpm.val,""))))</f>
        <v/>
      </c>
      <c r="N111" s="845" t="str" cm="1">
        <f t="array" ref="N111">_xlfn.LET(
_xlpm.val,INDEX('2) Financial Arrangements'!$D$19:$P$113, _extract!$K111, 6),
IF($K111="","",
IF(_xlpm.val="","",
IF(($K111&gt;0)*($K111&lt;=15),_xlpm.val,""))))</f>
        <v/>
      </c>
      <c r="O111" s="846" t="str" cm="1">
        <f t="array" ref="O111">_xlfn.LET(
_xlpm.val,INDEX('2) Financial Arrangements'!$D$19:$P$113, _extract!$K111, 7),
IF($K111="","",
IF(_xlpm.val="","",
IF(($K111&gt;0)*($K111&lt;=15),_xlpm.val,""))))</f>
        <v/>
      </c>
      <c r="P111" s="846" t="str" cm="1">
        <f t="array" ref="P111">_xlfn.LET(
_xlpm.val,INDEX('2) Financial Arrangements'!$D$19:$P$113, _extract!$K111, 8),
IF($K111="","",
IF(_xlpm.val="","",
IF(($K111&gt;0)*($K111&lt;=15),_xlpm.val,""))))</f>
        <v/>
      </c>
      <c r="Q111" s="909" t="str" cm="1">
        <f t="array" ref="Q111">_xlfn.LET(
_xlpm.val,INDEX('2) Financial Arrangements'!$D$19:$P$113, _extract!$K111, 9),
IF($K111="","",
IF(_xlpm.val="","",
IF(($K111&gt;0)*($K111&lt;=15),_xlpm.val,""))))</f>
        <v/>
      </c>
      <c r="R111" s="846" t="str" cm="1">
        <f t="array" ref="R111">_xlfn.LET(
_xlpm.val,INDEX('2) Financial Arrangements'!$D$19:$P$113, _extract!$K111, 10),
IF($K111="","",
IF(_xlpm.val="","",
IF(($K111&gt;0)*($K111&lt;=15),_xlpm.val,""))))</f>
        <v/>
      </c>
      <c r="S111" s="838" t="str" cm="1">
        <f t="array" ref="S111">_xlfn.LET(
_xlpm.val,INDEX('2) Financial Arrangements'!$D$19:$P$113, _extract!$K111, 11),
IF($K111="","",
IF(_xlpm.val="","",
IF(($K111&gt;0)*($K111&lt;=15),_xlpm.val,""))))</f>
        <v/>
      </c>
      <c r="T111" s="838" t="str" cm="1">
        <f t="array" ref="T111">_xlfn.LET(
_xlpm.val,INDEX('2) Financial Arrangements'!$D$19:$P$113, _extract!$K111, 12),
_xlpm.val_01, IF(_xlpm.val="Yes", 1,0),
IF($K111="","",
IF(_xlpm.val="","",
IF(($K111&gt;0)*($K111&lt;=15),_xlpm.val_01,""))))</f>
        <v/>
      </c>
      <c r="U111" s="838" t="str" cm="1">
        <f t="array" ref="U111">_xlfn.LET(
_xlpm.val,INDEX('2) Financial Arrangements'!$D$19:$Q$113, _extract!$K111, 13),
_xlpm.val_01, IF(_xlpm.val="Yes", 1,0),
IF($K111="","",
IF(_xlpm.val="","",
IF(($K111&gt;0)*($K111&lt;=15),_xlpm.val_01,""))))</f>
        <v/>
      </c>
      <c r="V111" s="838" t="str" cm="1">
        <f t="array" ref="V111">_xlfn.LET(
_xlpm.val,INDEX('2) Financial Arrangements'!$D$19:$Q$113, _extract!$K111, 14),
_xlpm.val_01, IF(_xlpm.val="Yes", 1,0),
IF($K111="","",
IF(_xlpm.val="","",
IF(($K111&gt;0)*($K111&lt;=15),_xlpm.val_01,""))))</f>
        <v/>
      </c>
      <c r="W111" s="826" t="str" cm="1">
        <f t="array" ref="W111">_xlfn.LET(
_xlpm.val,INDEX('2) Financial Arrangements'!$D$19:$P$113,_extract!$K111,4),
IF($K111="","",
IF(_xlpm.val="","",
IF(($K111&gt;20)*($K111&lt;=35),_xlpm.val,""))))</f>
        <v/>
      </c>
      <c r="X111" s="844" t="str" cm="1">
        <f t="array" ref="X111">_xlfn.LET(
_xlpm.val,INDEX('2) Financial Arrangements'!$D$19:$P$113,_extract!$K111,5),
IF($K111="","",
IF(_xlpm.val="","",
IF(($K111&gt;20)*($K111&lt;=35),_xlpm.val,""))))</f>
        <v/>
      </c>
      <c r="Y111" s="826" t="str" cm="1">
        <f t="array" ref="Y111">_xlfn.LET(
_xlpm.val,INDEX('2) Financial Arrangements'!$D$19:$P$113,_extract!$K111,6),
IF($K111="","",
IF(_xlpm.val="","",
IF(($K111&gt;20)*($K111&lt;=35),_xlpm.val,""))))</f>
        <v/>
      </c>
      <c r="Z111" s="826" t="str" cm="1">
        <f t="array" ref="Z111">_xlfn.LET(
_xlpm.val,INDEX('2) Financial Arrangements'!$D$19:$P$113,_extract!$K111,7),
IF($K111="","",
IF(_xlpm.val="","",
IF(($K111&gt;20)*($K111&lt;=35),_xlpm.val,""))))</f>
        <v/>
      </c>
      <c r="AA111" s="826" t="str" cm="1">
        <f t="array" ref="AA111">_xlfn.LET(
_xlpm.val,INDEX('2) Financial Arrangements'!$D$19:$P$113,_extract!$K111,8),
IF($K111="","",
IF(_xlpm.val="","",
IF(($K111&gt;20)*($K111&lt;=35),_xlpm.val,""))))</f>
        <v/>
      </c>
      <c r="AB111" s="843" t="str" cm="1">
        <f t="array" ref="AB111">_xlfn.LET(
_xlpm.val,INDEX('2) Financial Arrangements'!$D$19:$P$113, _extract!$K111, 4),
IF($K111="","",
IF(_xlpm.val="","",
IF(($K111&gt;40)*($K111&lt;=55),_xlpm.val,""))))</f>
        <v/>
      </c>
      <c r="AC111" s="836" t="str" cm="1">
        <f t="array" ref="AC111">_xlfn.LET(
_xlpm.val,INDEX('2) Financial Arrangements'!$D$19:$P$113, _extract!$K111, 5),
IF($K111="","",
IF(_xlpm.val="","",
IF(($K111&gt;40)*($K111&lt;=55),_xlpm.val,""))))</f>
        <v/>
      </c>
      <c r="AD111" s="836" t="str" cm="1">
        <f t="array" ref="AD111">_xlfn.LET(
_xlpm.val,INDEX('2) Financial Arrangements'!$D$19:$P$113, _extract!$K111, 6),
IF($K111="","",
IF(_xlpm.val="","",
IF(($K111&gt;40)*($K111&lt;=55),_xlpm.val,""))))</f>
        <v/>
      </c>
      <c r="AE111" s="836" t="str" cm="1">
        <f t="array" ref="AE111">_xlfn.LET(
_xlpm.val,INDEX('2) Financial Arrangements'!$D$19:$P$113, _extract!$K111, 7),
IF($K111="","",
IF(_xlpm.val="","",
IF(($K111&gt;40)*($K111&lt;=55),_xlpm.val,""))))</f>
        <v/>
      </c>
      <c r="AF111" s="836" t="str" cm="1">
        <f t="array" ref="AF111">_xlfn.LET(
_xlpm.val,INDEX('2) Financial Arrangements'!$D$19:$P$113, _extract!$K111, 8),
IF($K111="","",
IF(_xlpm.val="","",
IF(($K111&gt;40)*($K111&lt;=55),_xlpm.val,""))))</f>
        <v/>
      </c>
      <c r="AG111" s="836" t="str" cm="1">
        <f t="array" ref="AG111">_xlfn.LET(
_xlpm.val,INDEX('2) Financial Arrangements'!$D$19:$P$113, _extract!$K111, 9),
IF($K111="","",
IF(_xlpm.val="","",
IF(($K111&gt;40)*($K111&lt;=55),_xlpm.val,""))))</f>
        <v/>
      </c>
      <c r="AH111" s="836" t="str" cm="1">
        <f t="array" ref="AH111">_xlfn.LET(
_xlpm.val,INDEX('2) Financial Arrangements'!$D$19:$P$113, _extract!$K111, 10),
IF($K111="","",
IF(_xlpm.val="","",
IF(($K111&gt;40)*($K111&lt;=55),_xlpm.val,""))))</f>
        <v/>
      </c>
      <c r="AI111" s="836" t="str" cm="1">
        <f t="array" ref="AI111">_xlfn.LET(
_xlpm.val,INDEX('2) Financial Arrangements'!$D$19:$P$113, _extract!$K111, 11),
IF($K111="","",
IF(_xlpm.val="","",
IF(($K111&gt;40)*($K111&lt;=55),_xlpm.val,""))))</f>
        <v/>
      </c>
      <c r="AJ111" s="836" t="str" cm="1">
        <f t="array" ref="AJ111">_xlfn.LET(
_xlpm.val,INDEX('2) Financial Arrangements'!$D$19:$P$113, _extract!$K111, 12),
IF($K111="","",
IF(_xlpm.val="","",
IF(($K111&gt;40)*($K111&lt;=55),_xlpm.val,""))))</f>
        <v/>
      </c>
      <c r="AK111" s="844" t="str" cm="1">
        <f t="array" ref="AK111">_xlfn.LET(
_xlpm.val,INDEX('2) Financial Arrangements'!$D$19:$P$113, _extract!$K111, 4),
IF($K111="","",
IF(_xlpm.val="","",
IF(($K111&gt;60)*($K111&lt;=75),_xlpm.val,""))))</f>
        <v/>
      </c>
      <c r="AL111" s="826" t="str" cm="1">
        <f t="array" ref="AL111">_xlfn.LET(
_xlpm.val,INDEX('2) Financial Arrangements'!$D$19:$P$113, _extract!$K111, 5),
IF($K111="","",
IF(_xlpm.val="","",
IF(($K111&gt;60)*($K111&lt;=75),_xlpm.val,""))))</f>
        <v/>
      </c>
      <c r="AM111" s="826" t="str" cm="1">
        <f t="array" ref="AM111">_xlfn.LET(
_xlpm.val,INDEX('2) Financial Arrangements'!$D$19:$P$113, _extract!$K111, 6),
_xlpm.val_01, IF(_xlpm.val="Yes", 1,0),
IF($K111="","",
IF(_xlpm.val="","",
IF(($K111&gt;60)*($K111&lt;=75),_xlpm.val_01,""))))</f>
        <v/>
      </c>
      <c r="AN111" s="826" t="str" cm="1">
        <f t="array" ref="AN111">_xlfn.LET(
_xlpm.val,INDEX('2) Financial Arrangements'!$D$19:$P$113, _extract!$K111, 7),
_xlpm.val_01, IF(_xlpm.val="Yes", 1,0),
IF($K111="","",
IF(_xlpm.val="","",
IF(($K111&gt;60)*($K111&lt;=75),_xlpm.val_01,""))))</f>
        <v/>
      </c>
      <c r="AO111" s="826" t="str" cm="1">
        <f t="array" ref="AO111">_xlfn.LET(
_xlpm.val,INDEX('2) Financial Arrangements'!$D$19:$P$113, _extract!$K111, 8),
IF($K111="","",
IF(_xlpm.val="","",
IF(($K111&gt;60)*($K111&lt;=75),_xlpm.val,""))))</f>
        <v/>
      </c>
      <c r="AP111" s="826" t="str" cm="1">
        <f t="array" ref="AP111">_xlfn.LET(
_xlpm.val,INDEX('2) Financial Arrangements'!$D$19:$P$113, _extract!$K111, 9),
_xlpm.val_01, IF(_xlpm.val="Yes", 1,0),
IF($K111="","",
IF(_xlpm.val="","",
IF(($K111&gt;60)*($K111&lt;=75),_xlpm.val_01,""))))</f>
        <v/>
      </c>
      <c r="AQ111" s="826" t="str" cm="1">
        <f t="array" ref="AQ111">_xlfn.LET(
_xlpm.val,INDEX('2) Financial Arrangements'!$D$19:$P$113, _extract!$K111, 10),
_xlpm.val_01, IF(_xlpm.val="Yes", 1,0),
IF($K111="","",
IF(_xlpm.val="","",
IF(($K111&gt;60)*($K111&lt;=75),_xlpm.val_01,""))))</f>
        <v/>
      </c>
      <c r="AR111" s="826" t="str" cm="1">
        <f t="array" ref="AR111">_xlfn.LET(
_xlpm.val,INDEX('2) Financial Arrangements'!$D$19:$P$113, _extract!$K111, 11),
_xlpm.val_01, IF(_xlpm.val="Yes", 1,0),
IF($K111="","",
IF(_xlpm.val="","",
IF(($K111&gt;60)*($K111&lt;=75),_xlpm.val_01,""))))</f>
        <v/>
      </c>
      <c r="AS111" s="826" t="str" cm="1">
        <f t="array" ref="AS111">_xlfn.LET(
_xlpm.val,INDEX('2) Financial Arrangements'!$D$19:$P$113, _extract!$K111, 12),
_xlpm.val_01, IF(_xlpm.val="Yes", 1,0),
IF($K111="","",
IF(_xlpm.val="","",
IF(($K111&gt;60)*($K111&lt;=75),_xlpm.val_01,""))))</f>
        <v/>
      </c>
      <c r="AT111" s="842" t="str" cm="1">
        <f t="array" ref="AT111">_xlfn.LET(
_xlpm.val,INDEX('2) Financial Arrangements'!$D$19:$P$113, _extract!$K111, 4),
IF($K111="","",
IF(_xlpm.val="","",
IF(($K111&gt;70)*($K111&lt;=85),_xlpm.val,""))))</f>
        <v/>
      </c>
      <c r="AU111" s="842" t="str" cm="1">
        <f t="array" ref="AU111">_xlfn.LET(
_xlpm.val,INDEX('2) Financial Arrangements'!$D$19:$P$113, _extract!$K111, 5),
IF($K111="","",
IF(_xlpm.val="","",
IF(($K111&gt;70)*($K111&lt;=85),_xlpm.val,""))))</f>
        <v/>
      </c>
      <c r="AV111" s="836" t="str" cm="1">
        <f t="array" ref="AV111">_xlfn.LET(
_xlpm.val,INDEX('2) Financial Arrangements'!$D$19:$P$113, _extract!$K111, 6),
IF($K111="","",
IF(_xlpm.val="","",
IF(($K111&gt;70)*($K111&lt;=85),_xlpm.val,""))))</f>
        <v/>
      </c>
    </row>
    <row r="112" spans="2:48" s="830" customFormat="1" x14ac:dyDescent="0.35">
      <c r="B112" s="826" t="str">
        <f t="shared" si="2"/>
        <v/>
      </c>
      <c r="C112" s="834"/>
      <c r="D112" s="826" t="str">
        <f>IF('0a) Instructions &amp; HHS Info'!$F$4="","", IF($E112="","",'0a) Instructions &amp; HHS Info'!$F$4))</f>
        <v/>
      </c>
      <c r="E112" s="827"/>
      <c r="F112" s="826" t="str">
        <f>_xlfn.LET(
_xlpm.orgRow,MATCH(E112,_ref_data!$F$19:$F$167,0),
_xlpm.orgID,INDEX(_ref_data!$E$19:$E$167,_xlpm.orgRow),
IF(E112="","",_xlpm.orgID))</f>
        <v/>
      </c>
      <c r="G112" s="826" t="str">
        <f>_xlfn.LET(
_xlpm.orgRow,MATCH(E112,_ref_data!$F$19:$F$167,0),
_xlpm.EIN,SUBSTITUTE(INDEX(_ref_data!$G$19:$G$167,_xlpm.orgRow), "-", ""),
IF(E112="","",_xlpm.EIN))</f>
        <v/>
      </c>
      <c r="H112" s="826" t="str" cm="1">
        <f t="array" ref="H112">_xlfn.LET(
_xlpm.row, MATCH(C112 &amp; E112, '2) Financial Arrangements'!$B$19:$B$113 &amp; '2) Financial Arrangements'!$D$19:$D$113, 0),
_xlpm.datum, INDEX('2) Financial Arrangements'!$D$19:$P$113, _xlpm.row, 2),
IF(_xlpm.datum="", "", _xlpm.datum))</f>
        <v/>
      </c>
      <c r="I112" s="826" t="str">
        <f>_xlfn.LET(
_xlpm.row, MATCH(H112, _ref_data!$O$19:$O$68, 0),
_xlpm.ein, INDEX(_ref_data!$P$19:$P$68, _xlpm.row),
IF(H112="", "",
IF(_xlpm.ein="", "", _xlpm.ein)))</f>
        <v/>
      </c>
      <c r="J112" s="826" t="str" cm="1">
        <f t="array" ref="J112">_xlfn.LET(
_xlpm.row, MATCH($C$80 &amp; $E$80, '2) Financial Arrangements'!$B$19:$B$113 &amp; '2) Financial Arrangements'!$D$19:$D$113, 0),
_xlpm.datum, INDEX('2) Financial Arrangements'!$D$19:$P$113, _xlpm.row, 3),
IF(E112="", "",
IF(_xlpm.datum="", "", _xlpm.datum)))</f>
        <v/>
      </c>
      <c r="K112" s="835" t="str" cm="1">
        <f t="array" ref="K112">IF($E112="", "",
_xlfn.LET(
_xlpm.row, MATCH($C112 &amp; $E112 &amp; $H112,
    '2) Financial Arrangements'!$B$19:$B$113 &amp;
    '2) Financial Arrangements'!$D$19:$D$113 &amp;
    '2) Financial Arrangements'!$E$19:$E$113, 0),
_xlpm.row)
)</f>
        <v/>
      </c>
      <c r="L112" s="838" t="str" cm="1">
        <f t="array" ref="L112">_xlfn.LET(
_xlpm.val,INDEX('2) Financial Arrangements'!$D$19:$P$113, _extract!$K112, 4),
IF($K112="","",
IF(_xlpm.val="","",
IF(($K112&gt;0)*($K112&lt;=15),_xlpm.val,""))))</f>
        <v/>
      </c>
      <c r="M112" s="845" t="str" cm="1">
        <f t="array" ref="M112">_xlfn.LET(
_xlpm.val,INDEX('2) Financial Arrangements'!$D$19:$P$113, _extract!$K112, 5),
IF($K112="","",
IF(_xlpm.val="","",
IF(($K112&gt;0)*($K112&lt;=15),_xlpm.val,""))))</f>
        <v/>
      </c>
      <c r="N112" s="845" t="str" cm="1">
        <f t="array" ref="N112">_xlfn.LET(
_xlpm.val,INDEX('2) Financial Arrangements'!$D$19:$P$113, _extract!$K112, 6),
IF($K112="","",
IF(_xlpm.val="","",
IF(($K112&gt;0)*($K112&lt;=15),_xlpm.val,""))))</f>
        <v/>
      </c>
      <c r="O112" s="846" t="str" cm="1">
        <f t="array" ref="O112">_xlfn.LET(
_xlpm.val,INDEX('2) Financial Arrangements'!$D$19:$P$113, _extract!$K112, 7),
IF($K112="","",
IF(_xlpm.val="","",
IF(($K112&gt;0)*($K112&lt;=15),_xlpm.val,""))))</f>
        <v/>
      </c>
      <c r="P112" s="846" t="str" cm="1">
        <f t="array" ref="P112">_xlfn.LET(
_xlpm.val,INDEX('2) Financial Arrangements'!$D$19:$P$113, _extract!$K112, 8),
IF($K112="","",
IF(_xlpm.val="","",
IF(($K112&gt;0)*($K112&lt;=15),_xlpm.val,""))))</f>
        <v/>
      </c>
      <c r="Q112" s="909" t="str" cm="1">
        <f t="array" ref="Q112">_xlfn.LET(
_xlpm.val,INDEX('2) Financial Arrangements'!$D$19:$P$113, _extract!$K112, 9),
IF($K112="","",
IF(_xlpm.val="","",
IF(($K112&gt;0)*($K112&lt;=15),_xlpm.val,""))))</f>
        <v/>
      </c>
      <c r="R112" s="846" t="str" cm="1">
        <f t="array" ref="R112">_xlfn.LET(
_xlpm.val,INDEX('2) Financial Arrangements'!$D$19:$P$113, _extract!$K112, 10),
IF($K112="","",
IF(_xlpm.val="","",
IF(($K112&gt;0)*($K112&lt;=15),_xlpm.val,""))))</f>
        <v/>
      </c>
      <c r="S112" s="838" t="str" cm="1">
        <f t="array" ref="S112">_xlfn.LET(
_xlpm.val,INDEX('2) Financial Arrangements'!$D$19:$P$113, _extract!$K112, 11),
IF($K112="","",
IF(_xlpm.val="","",
IF(($K112&gt;0)*($K112&lt;=15),_xlpm.val,""))))</f>
        <v/>
      </c>
      <c r="T112" s="838" t="str" cm="1">
        <f t="array" ref="T112">_xlfn.LET(
_xlpm.val,INDEX('2) Financial Arrangements'!$D$19:$P$113, _extract!$K112, 12),
_xlpm.val_01, IF(_xlpm.val="Yes", 1,0),
IF($K112="","",
IF(_xlpm.val="","",
IF(($K112&gt;0)*($K112&lt;=15),_xlpm.val_01,""))))</f>
        <v/>
      </c>
      <c r="U112" s="838" t="str" cm="1">
        <f t="array" ref="U112">_xlfn.LET(
_xlpm.val,INDEX('2) Financial Arrangements'!$D$19:$Q$113, _extract!$K112, 13),
_xlpm.val_01, IF(_xlpm.val="Yes", 1,0),
IF($K112="","",
IF(_xlpm.val="","",
IF(($K112&gt;0)*($K112&lt;=15),_xlpm.val_01,""))))</f>
        <v/>
      </c>
      <c r="V112" s="838" t="str" cm="1">
        <f t="array" ref="V112">_xlfn.LET(
_xlpm.val,INDEX('2) Financial Arrangements'!$D$19:$Q$113, _extract!$K112, 14),
_xlpm.val_01, IF(_xlpm.val="Yes", 1,0),
IF($K112="","",
IF(_xlpm.val="","",
IF(($K112&gt;0)*($K112&lt;=15),_xlpm.val_01,""))))</f>
        <v/>
      </c>
      <c r="W112" s="826" t="str" cm="1">
        <f t="array" ref="W112">_xlfn.LET(
_xlpm.val,INDEX('2) Financial Arrangements'!$D$19:$P$113,_extract!$K112,4),
IF($K112="","",
IF(_xlpm.val="","",
IF(($K112&gt;20)*($K112&lt;=35),_xlpm.val,""))))</f>
        <v/>
      </c>
      <c r="X112" s="844" t="str" cm="1">
        <f t="array" ref="X112">_xlfn.LET(
_xlpm.val,INDEX('2) Financial Arrangements'!$D$19:$P$113,_extract!$K112,5),
IF($K112="","",
IF(_xlpm.val="","",
IF(($K112&gt;20)*($K112&lt;=35),_xlpm.val,""))))</f>
        <v/>
      </c>
      <c r="Y112" s="826" t="str" cm="1">
        <f t="array" ref="Y112">_xlfn.LET(
_xlpm.val,INDEX('2) Financial Arrangements'!$D$19:$P$113,_extract!$K112,6),
IF($K112="","",
IF(_xlpm.val="","",
IF(($K112&gt;20)*($K112&lt;=35),_xlpm.val,""))))</f>
        <v/>
      </c>
      <c r="Z112" s="826" t="str" cm="1">
        <f t="array" ref="Z112">_xlfn.LET(
_xlpm.val,INDEX('2) Financial Arrangements'!$D$19:$P$113,_extract!$K112,7),
IF($K112="","",
IF(_xlpm.val="","",
IF(($K112&gt;20)*($K112&lt;=35),_xlpm.val,""))))</f>
        <v/>
      </c>
      <c r="AA112" s="826" t="str" cm="1">
        <f t="array" ref="AA112">_xlfn.LET(
_xlpm.val,INDEX('2) Financial Arrangements'!$D$19:$P$113,_extract!$K112,8),
IF($K112="","",
IF(_xlpm.val="","",
IF(($K112&gt;20)*($K112&lt;=35),_xlpm.val,""))))</f>
        <v/>
      </c>
      <c r="AB112" s="843" t="str" cm="1">
        <f t="array" ref="AB112">_xlfn.LET(
_xlpm.val,INDEX('2) Financial Arrangements'!$D$19:$P$113, _extract!$K112, 4),
IF($K112="","",
IF(_xlpm.val="","",
IF(($K112&gt;40)*($K112&lt;=55),_xlpm.val,""))))</f>
        <v/>
      </c>
      <c r="AC112" s="836" t="str" cm="1">
        <f t="array" ref="AC112">_xlfn.LET(
_xlpm.val,INDEX('2) Financial Arrangements'!$D$19:$P$113, _extract!$K112, 5),
IF($K112="","",
IF(_xlpm.val="","",
IF(($K112&gt;40)*($K112&lt;=55),_xlpm.val,""))))</f>
        <v/>
      </c>
      <c r="AD112" s="836" t="str" cm="1">
        <f t="array" ref="AD112">_xlfn.LET(
_xlpm.val,INDEX('2) Financial Arrangements'!$D$19:$P$113, _extract!$K112, 6),
IF($K112="","",
IF(_xlpm.val="","",
IF(($K112&gt;40)*($K112&lt;=55),_xlpm.val,""))))</f>
        <v/>
      </c>
      <c r="AE112" s="836" t="str" cm="1">
        <f t="array" ref="AE112">_xlfn.LET(
_xlpm.val,INDEX('2) Financial Arrangements'!$D$19:$P$113, _extract!$K112, 7),
IF($K112="","",
IF(_xlpm.val="","",
IF(($K112&gt;40)*($K112&lt;=55),_xlpm.val,""))))</f>
        <v/>
      </c>
      <c r="AF112" s="836" t="str" cm="1">
        <f t="array" ref="AF112">_xlfn.LET(
_xlpm.val,INDEX('2) Financial Arrangements'!$D$19:$P$113, _extract!$K112, 8),
IF($K112="","",
IF(_xlpm.val="","",
IF(($K112&gt;40)*($K112&lt;=55),_xlpm.val,""))))</f>
        <v/>
      </c>
      <c r="AG112" s="836" t="str" cm="1">
        <f t="array" ref="AG112">_xlfn.LET(
_xlpm.val,INDEX('2) Financial Arrangements'!$D$19:$P$113, _extract!$K112, 9),
IF($K112="","",
IF(_xlpm.val="","",
IF(($K112&gt;40)*($K112&lt;=55),_xlpm.val,""))))</f>
        <v/>
      </c>
      <c r="AH112" s="836" t="str" cm="1">
        <f t="array" ref="AH112">_xlfn.LET(
_xlpm.val,INDEX('2) Financial Arrangements'!$D$19:$P$113, _extract!$K112, 10),
IF($K112="","",
IF(_xlpm.val="","",
IF(($K112&gt;40)*($K112&lt;=55),_xlpm.val,""))))</f>
        <v/>
      </c>
      <c r="AI112" s="836" t="str" cm="1">
        <f t="array" ref="AI112">_xlfn.LET(
_xlpm.val,INDEX('2) Financial Arrangements'!$D$19:$P$113, _extract!$K112, 11),
IF($K112="","",
IF(_xlpm.val="","",
IF(($K112&gt;40)*($K112&lt;=55),_xlpm.val,""))))</f>
        <v/>
      </c>
      <c r="AJ112" s="836" t="str" cm="1">
        <f t="array" ref="AJ112">_xlfn.LET(
_xlpm.val,INDEX('2) Financial Arrangements'!$D$19:$P$113, _extract!$K112, 12),
IF($K112="","",
IF(_xlpm.val="","",
IF(($K112&gt;40)*($K112&lt;=55),_xlpm.val,""))))</f>
        <v/>
      </c>
      <c r="AK112" s="844" t="str" cm="1">
        <f t="array" ref="AK112">_xlfn.LET(
_xlpm.val,INDEX('2) Financial Arrangements'!$D$19:$P$113, _extract!$K112, 4),
IF($K112="","",
IF(_xlpm.val="","",
IF(($K112&gt;60)*($K112&lt;=75),_xlpm.val,""))))</f>
        <v/>
      </c>
      <c r="AL112" s="826" t="str" cm="1">
        <f t="array" ref="AL112">_xlfn.LET(
_xlpm.val,INDEX('2) Financial Arrangements'!$D$19:$P$113, _extract!$K112, 5),
IF($K112="","",
IF(_xlpm.val="","",
IF(($K112&gt;60)*($K112&lt;=75),_xlpm.val,""))))</f>
        <v/>
      </c>
      <c r="AM112" s="826" t="str" cm="1">
        <f t="array" ref="AM112">_xlfn.LET(
_xlpm.val,INDEX('2) Financial Arrangements'!$D$19:$P$113, _extract!$K112, 6),
_xlpm.val_01, IF(_xlpm.val="Yes", 1,0),
IF($K112="","",
IF(_xlpm.val="","",
IF(($K112&gt;60)*($K112&lt;=75),_xlpm.val_01,""))))</f>
        <v/>
      </c>
      <c r="AN112" s="826" t="str" cm="1">
        <f t="array" ref="AN112">_xlfn.LET(
_xlpm.val,INDEX('2) Financial Arrangements'!$D$19:$P$113, _extract!$K112, 7),
_xlpm.val_01, IF(_xlpm.val="Yes", 1,0),
IF($K112="","",
IF(_xlpm.val="","",
IF(($K112&gt;60)*($K112&lt;=75),_xlpm.val_01,""))))</f>
        <v/>
      </c>
      <c r="AO112" s="826" t="str" cm="1">
        <f t="array" ref="AO112">_xlfn.LET(
_xlpm.val,INDEX('2) Financial Arrangements'!$D$19:$P$113, _extract!$K112, 8),
IF($K112="","",
IF(_xlpm.val="","",
IF(($K112&gt;60)*($K112&lt;=75),_xlpm.val,""))))</f>
        <v/>
      </c>
      <c r="AP112" s="826" t="str" cm="1">
        <f t="array" ref="AP112">_xlfn.LET(
_xlpm.val,INDEX('2) Financial Arrangements'!$D$19:$P$113, _extract!$K112, 9),
_xlpm.val_01, IF(_xlpm.val="Yes", 1,0),
IF($K112="","",
IF(_xlpm.val="","",
IF(($K112&gt;60)*($K112&lt;=75),_xlpm.val_01,""))))</f>
        <v/>
      </c>
      <c r="AQ112" s="826" t="str" cm="1">
        <f t="array" ref="AQ112">_xlfn.LET(
_xlpm.val,INDEX('2) Financial Arrangements'!$D$19:$P$113, _extract!$K112, 10),
_xlpm.val_01, IF(_xlpm.val="Yes", 1,0),
IF($K112="","",
IF(_xlpm.val="","",
IF(($K112&gt;60)*($K112&lt;=75),_xlpm.val_01,""))))</f>
        <v/>
      </c>
      <c r="AR112" s="826" t="str" cm="1">
        <f t="array" ref="AR112">_xlfn.LET(
_xlpm.val,INDEX('2) Financial Arrangements'!$D$19:$P$113, _extract!$K112, 11),
_xlpm.val_01, IF(_xlpm.val="Yes", 1,0),
IF($K112="","",
IF(_xlpm.val="","",
IF(($K112&gt;60)*($K112&lt;=75),_xlpm.val_01,""))))</f>
        <v/>
      </c>
      <c r="AS112" s="826" t="str" cm="1">
        <f t="array" ref="AS112">_xlfn.LET(
_xlpm.val,INDEX('2) Financial Arrangements'!$D$19:$P$113, _extract!$K112, 12),
_xlpm.val_01, IF(_xlpm.val="Yes", 1,0),
IF($K112="","",
IF(_xlpm.val="","",
IF(($K112&gt;60)*($K112&lt;=75),_xlpm.val_01,""))))</f>
        <v/>
      </c>
      <c r="AT112" s="842" t="str" cm="1">
        <f t="array" ref="AT112">_xlfn.LET(
_xlpm.val,INDEX('2) Financial Arrangements'!$D$19:$P$113, _extract!$K112, 4),
IF($K112="","",
IF(_xlpm.val="","",
IF(($K112&gt;70)*($K112&lt;=85),_xlpm.val,""))))</f>
        <v/>
      </c>
      <c r="AU112" s="842" t="str" cm="1">
        <f t="array" ref="AU112">_xlfn.LET(
_xlpm.val,INDEX('2) Financial Arrangements'!$D$19:$P$113, _extract!$K112, 5),
IF($K112="","",
IF(_xlpm.val="","",
IF(($K112&gt;70)*($K112&lt;=85),_xlpm.val,""))))</f>
        <v/>
      </c>
      <c r="AV112" s="836" t="str" cm="1">
        <f t="array" ref="AV112">_xlfn.LET(
_xlpm.val,INDEX('2) Financial Arrangements'!$D$19:$P$113, _extract!$K112, 6),
IF($K112="","",
IF(_xlpm.val="","",
IF(($K112&gt;70)*($K112&lt;=85),_xlpm.val,""))))</f>
        <v/>
      </c>
    </row>
    <row r="113" spans="2:48" s="830" customFormat="1" x14ac:dyDescent="0.35">
      <c r="B113" s="826" t="str">
        <f t="shared" si="2"/>
        <v/>
      </c>
      <c r="C113" s="834"/>
      <c r="D113" s="826" t="str">
        <f>IF('0a) Instructions &amp; HHS Info'!$F$4="","", IF($E113="","",'0a) Instructions &amp; HHS Info'!$F$4))</f>
        <v/>
      </c>
      <c r="E113" s="827"/>
      <c r="F113" s="826" t="str">
        <f>_xlfn.LET(
_xlpm.orgRow,MATCH(E113,_ref_data!$F$19:$F$167,0),
_xlpm.orgID,INDEX(_ref_data!$E$19:$E$167,_xlpm.orgRow),
IF(E113="","",_xlpm.orgID))</f>
        <v/>
      </c>
      <c r="G113" s="826" t="str">
        <f>_xlfn.LET(
_xlpm.orgRow,MATCH(E113,_ref_data!$F$19:$F$167,0),
_xlpm.EIN,SUBSTITUTE(INDEX(_ref_data!$G$19:$G$167,_xlpm.orgRow), "-", ""),
IF(E113="","",_xlpm.EIN))</f>
        <v/>
      </c>
      <c r="H113" s="826" t="str" cm="1">
        <f t="array" ref="H113">_xlfn.LET(
_xlpm.row, MATCH(C113 &amp; E113, '2) Financial Arrangements'!$B$19:$B$113 &amp; '2) Financial Arrangements'!$D$19:$D$113, 0),
_xlpm.datum, INDEX('2) Financial Arrangements'!$D$19:$P$113, _xlpm.row, 2),
IF(_xlpm.datum="", "", _xlpm.datum))</f>
        <v/>
      </c>
      <c r="I113" s="826" t="str">
        <f>_xlfn.LET(
_xlpm.row, MATCH(H113, _ref_data!$O$19:$O$68, 0),
_xlpm.ein, INDEX(_ref_data!$P$19:$P$68, _xlpm.row),
IF(H113="", "",
IF(_xlpm.ein="", "", _xlpm.ein)))</f>
        <v/>
      </c>
      <c r="J113" s="826" t="str" cm="1">
        <f t="array" ref="J113">_xlfn.LET(
_xlpm.row, MATCH($C$80 &amp; $E$80, '2) Financial Arrangements'!$B$19:$B$113 &amp; '2) Financial Arrangements'!$D$19:$D$113, 0),
_xlpm.datum, INDEX('2) Financial Arrangements'!$D$19:$P$113, _xlpm.row, 3),
IF(E113="", "",
IF(_xlpm.datum="", "", _xlpm.datum)))</f>
        <v/>
      </c>
      <c r="K113" s="835" t="str" cm="1">
        <f t="array" ref="K113">IF($E113="", "",
_xlfn.LET(
_xlpm.row, MATCH($C113 &amp; $E113 &amp; $H113,
    '2) Financial Arrangements'!$B$19:$B$113 &amp;
    '2) Financial Arrangements'!$D$19:$D$113 &amp;
    '2) Financial Arrangements'!$E$19:$E$113, 0),
_xlpm.row)
)</f>
        <v/>
      </c>
      <c r="L113" s="838" t="str" cm="1">
        <f t="array" ref="L113">_xlfn.LET(
_xlpm.val,INDEX('2) Financial Arrangements'!$D$19:$P$113, _extract!$K113, 4),
IF($K113="","",
IF(_xlpm.val="","",
IF(($K113&gt;0)*($K113&lt;=15),_xlpm.val,""))))</f>
        <v/>
      </c>
      <c r="M113" s="845" t="str" cm="1">
        <f t="array" ref="M113">_xlfn.LET(
_xlpm.val,INDEX('2) Financial Arrangements'!$D$19:$P$113, _extract!$K113, 5),
IF($K113="","",
IF(_xlpm.val="","",
IF(($K113&gt;0)*($K113&lt;=15),_xlpm.val,""))))</f>
        <v/>
      </c>
      <c r="N113" s="845" t="str" cm="1">
        <f t="array" ref="N113">_xlfn.LET(
_xlpm.val,INDEX('2) Financial Arrangements'!$D$19:$P$113, _extract!$K113, 6),
IF($K113="","",
IF(_xlpm.val="","",
IF(($K113&gt;0)*($K113&lt;=15),_xlpm.val,""))))</f>
        <v/>
      </c>
      <c r="O113" s="846" t="str" cm="1">
        <f t="array" ref="O113">_xlfn.LET(
_xlpm.val,INDEX('2) Financial Arrangements'!$D$19:$P$113, _extract!$K113, 7),
IF($K113="","",
IF(_xlpm.val="","",
IF(($K113&gt;0)*($K113&lt;=15),_xlpm.val,""))))</f>
        <v/>
      </c>
      <c r="P113" s="846" t="str" cm="1">
        <f t="array" ref="P113">_xlfn.LET(
_xlpm.val,INDEX('2) Financial Arrangements'!$D$19:$P$113, _extract!$K113, 8),
IF($K113="","",
IF(_xlpm.val="","",
IF(($K113&gt;0)*($K113&lt;=15),_xlpm.val,""))))</f>
        <v/>
      </c>
      <c r="Q113" s="909" t="str" cm="1">
        <f t="array" ref="Q113">_xlfn.LET(
_xlpm.val,INDEX('2) Financial Arrangements'!$D$19:$P$113, _extract!$K113, 9),
IF($K113="","",
IF(_xlpm.val="","",
IF(($K113&gt;0)*($K113&lt;=15),_xlpm.val,""))))</f>
        <v/>
      </c>
      <c r="R113" s="846" t="str" cm="1">
        <f t="array" ref="R113">_xlfn.LET(
_xlpm.val,INDEX('2) Financial Arrangements'!$D$19:$P$113, _extract!$K113, 10),
IF($K113="","",
IF(_xlpm.val="","",
IF(($K113&gt;0)*($K113&lt;=15),_xlpm.val,""))))</f>
        <v/>
      </c>
      <c r="S113" s="838" t="str" cm="1">
        <f t="array" ref="S113">_xlfn.LET(
_xlpm.val,INDEX('2) Financial Arrangements'!$D$19:$P$113, _extract!$K113, 11),
IF($K113="","",
IF(_xlpm.val="","",
IF(($K113&gt;0)*($K113&lt;=15),_xlpm.val,""))))</f>
        <v/>
      </c>
      <c r="T113" s="838" t="str" cm="1">
        <f t="array" ref="T113">_xlfn.LET(
_xlpm.val,INDEX('2) Financial Arrangements'!$D$19:$P$113, _extract!$K113, 12),
_xlpm.val_01, IF(_xlpm.val="Yes", 1,0),
IF($K113="","",
IF(_xlpm.val="","",
IF(($K113&gt;0)*($K113&lt;=15),_xlpm.val_01,""))))</f>
        <v/>
      </c>
      <c r="U113" s="838" t="str" cm="1">
        <f t="array" ref="U113">_xlfn.LET(
_xlpm.val,INDEX('2) Financial Arrangements'!$D$19:$Q$113, _extract!$K113, 13),
_xlpm.val_01, IF(_xlpm.val="Yes", 1,0),
IF($K113="","",
IF(_xlpm.val="","",
IF(($K113&gt;0)*($K113&lt;=15),_xlpm.val_01,""))))</f>
        <v/>
      </c>
      <c r="V113" s="838" t="str" cm="1">
        <f t="array" ref="V113">_xlfn.LET(
_xlpm.val,INDEX('2) Financial Arrangements'!$D$19:$Q$113, _extract!$K113, 14),
_xlpm.val_01, IF(_xlpm.val="Yes", 1,0),
IF($K113="","",
IF(_xlpm.val="","",
IF(($K113&gt;0)*($K113&lt;=15),_xlpm.val_01,""))))</f>
        <v/>
      </c>
      <c r="W113" s="826" t="str" cm="1">
        <f t="array" ref="W113">_xlfn.LET(
_xlpm.val,INDEX('2) Financial Arrangements'!$D$19:$P$113,_extract!$K113,4),
IF($K113="","",
IF(_xlpm.val="","",
IF(($K113&gt;20)*($K113&lt;=35),_xlpm.val,""))))</f>
        <v/>
      </c>
      <c r="X113" s="844" t="str" cm="1">
        <f t="array" ref="X113">_xlfn.LET(
_xlpm.val,INDEX('2) Financial Arrangements'!$D$19:$P$113,_extract!$K113,5),
IF($K113="","",
IF(_xlpm.val="","",
IF(($K113&gt;20)*($K113&lt;=35),_xlpm.val,""))))</f>
        <v/>
      </c>
      <c r="Y113" s="826" t="str" cm="1">
        <f t="array" ref="Y113">_xlfn.LET(
_xlpm.val,INDEX('2) Financial Arrangements'!$D$19:$P$113,_extract!$K113,6),
IF($K113="","",
IF(_xlpm.val="","",
IF(($K113&gt;20)*($K113&lt;=35),_xlpm.val,""))))</f>
        <v/>
      </c>
      <c r="Z113" s="826" t="str" cm="1">
        <f t="array" ref="Z113">_xlfn.LET(
_xlpm.val,INDEX('2) Financial Arrangements'!$D$19:$P$113,_extract!$K113,7),
IF($K113="","",
IF(_xlpm.val="","",
IF(($K113&gt;20)*($K113&lt;=35),_xlpm.val,""))))</f>
        <v/>
      </c>
      <c r="AA113" s="826" t="str" cm="1">
        <f t="array" ref="AA113">_xlfn.LET(
_xlpm.val,INDEX('2) Financial Arrangements'!$D$19:$P$113,_extract!$K113,8),
IF($K113="","",
IF(_xlpm.val="","",
IF(($K113&gt;20)*($K113&lt;=35),_xlpm.val,""))))</f>
        <v/>
      </c>
      <c r="AB113" s="843" t="str" cm="1">
        <f t="array" ref="AB113">_xlfn.LET(
_xlpm.val,INDEX('2) Financial Arrangements'!$D$19:$P$113, _extract!$K113, 4),
IF($K113="","",
IF(_xlpm.val="","",
IF(($K113&gt;40)*($K113&lt;=55),_xlpm.val,""))))</f>
        <v/>
      </c>
      <c r="AC113" s="836" t="str" cm="1">
        <f t="array" ref="AC113">_xlfn.LET(
_xlpm.val,INDEX('2) Financial Arrangements'!$D$19:$P$113, _extract!$K113, 5),
IF($K113="","",
IF(_xlpm.val="","",
IF(($K113&gt;40)*($K113&lt;=55),_xlpm.val,""))))</f>
        <v/>
      </c>
      <c r="AD113" s="836" t="str" cm="1">
        <f t="array" ref="AD113">_xlfn.LET(
_xlpm.val,INDEX('2) Financial Arrangements'!$D$19:$P$113, _extract!$K113, 6),
IF($K113="","",
IF(_xlpm.val="","",
IF(($K113&gt;40)*($K113&lt;=55),_xlpm.val,""))))</f>
        <v/>
      </c>
      <c r="AE113" s="836" t="str" cm="1">
        <f t="array" ref="AE113">_xlfn.LET(
_xlpm.val,INDEX('2) Financial Arrangements'!$D$19:$P$113, _extract!$K113, 7),
IF($K113="","",
IF(_xlpm.val="","",
IF(($K113&gt;40)*($K113&lt;=55),_xlpm.val,""))))</f>
        <v/>
      </c>
      <c r="AF113" s="836" t="str" cm="1">
        <f t="array" ref="AF113">_xlfn.LET(
_xlpm.val,INDEX('2) Financial Arrangements'!$D$19:$P$113, _extract!$K113, 8),
IF($K113="","",
IF(_xlpm.val="","",
IF(($K113&gt;40)*($K113&lt;=55),_xlpm.val,""))))</f>
        <v/>
      </c>
      <c r="AG113" s="836" t="str" cm="1">
        <f t="array" ref="AG113">_xlfn.LET(
_xlpm.val,INDEX('2) Financial Arrangements'!$D$19:$P$113, _extract!$K113, 9),
IF($K113="","",
IF(_xlpm.val="","",
IF(($K113&gt;40)*($K113&lt;=55),_xlpm.val,""))))</f>
        <v/>
      </c>
      <c r="AH113" s="836" t="str" cm="1">
        <f t="array" ref="AH113">_xlfn.LET(
_xlpm.val,INDEX('2) Financial Arrangements'!$D$19:$P$113, _extract!$K113, 10),
IF($K113="","",
IF(_xlpm.val="","",
IF(($K113&gt;40)*($K113&lt;=55),_xlpm.val,""))))</f>
        <v/>
      </c>
      <c r="AI113" s="836" t="str" cm="1">
        <f t="array" ref="AI113">_xlfn.LET(
_xlpm.val,INDEX('2) Financial Arrangements'!$D$19:$P$113, _extract!$K113, 11),
IF($K113="","",
IF(_xlpm.val="","",
IF(($K113&gt;40)*($K113&lt;=55),_xlpm.val,""))))</f>
        <v/>
      </c>
      <c r="AJ113" s="836" t="str" cm="1">
        <f t="array" ref="AJ113">_xlfn.LET(
_xlpm.val,INDEX('2) Financial Arrangements'!$D$19:$P$113, _extract!$K113, 12),
IF($K113="","",
IF(_xlpm.val="","",
IF(($K113&gt;40)*($K113&lt;=55),_xlpm.val,""))))</f>
        <v/>
      </c>
      <c r="AK113" s="844" t="str" cm="1">
        <f t="array" ref="AK113">_xlfn.LET(
_xlpm.val,INDEX('2) Financial Arrangements'!$D$19:$P$113, _extract!$K113, 4),
IF($K113="","",
IF(_xlpm.val="","",
IF(($K113&gt;60)*($K113&lt;=75),_xlpm.val,""))))</f>
        <v/>
      </c>
      <c r="AL113" s="826" t="str" cm="1">
        <f t="array" ref="AL113">_xlfn.LET(
_xlpm.val,INDEX('2) Financial Arrangements'!$D$19:$P$113, _extract!$K113, 5),
IF($K113="","",
IF(_xlpm.val="","",
IF(($K113&gt;60)*($K113&lt;=75),_xlpm.val,""))))</f>
        <v/>
      </c>
      <c r="AM113" s="826" t="str" cm="1">
        <f t="array" ref="AM113">_xlfn.LET(
_xlpm.val,INDEX('2) Financial Arrangements'!$D$19:$P$113, _extract!$K113, 6),
_xlpm.val_01, IF(_xlpm.val="Yes", 1,0),
IF($K113="","",
IF(_xlpm.val="","",
IF(($K113&gt;60)*($K113&lt;=75),_xlpm.val_01,""))))</f>
        <v/>
      </c>
      <c r="AN113" s="826" t="str" cm="1">
        <f t="array" ref="AN113">_xlfn.LET(
_xlpm.val,INDEX('2) Financial Arrangements'!$D$19:$P$113, _extract!$K113, 7),
_xlpm.val_01, IF(_xlpm.val="Yes", 1,0),
IF($K113="","",
IF(_xlpm.val="","",
IF(($K113&gt;60)*($K113&lt;=75),_xlpm.val_01,""))))</f>
        <v/>
      </c>
      <c r="AO113" s="826" t="str" cm="1">
        <f t="array" ref="AO113">_xlfn.LET(
_xlpm.val,INDEX('2) Financial Arrangements'!$D$19:$P$113, _extract!$K113, 8),
IF($K113="","",
IF(_xlpm.val="","",
IF(($K113&gt;60)*($K113&lt;=75),_xlpm.val,""))))</f>
        <v/>
      </c>
      <c r="AP113" s="826" t="str" cm="1">
        <f t="array" ref="AP113">_xlfn.LET(
_xlpm.val,INDEX('2) Financial Arrangements'!$D$19:$P$113, _extract!$K113, 9),
_xlpm.val_01, IF(_xlpm.val="Yes", 1,0),
IF($K113="","",
IF(_xlpm.val="","",
IF(($K113&gt;60)*($K113&lt;=75),_xlpm.val_01,""))))</f>
        <v/>
      </c>
      <c r="AQ113" s="826" t="str" cm="1">
        <f t="array" ref="AQ113">_xlfn.LET(
_xlpm.val,INDEX('2) Financial Arrangements'!$D$19:$P$113, _extract!$K113, 10),
_xlpm.val_01, IF(_xlpm.val="Yes", 1,0),
IF($K113="","",
IF(_xlpm.val="","",
IF(($K113&gt;60)*($K113&lt;=75),_xlpm.val_01,""))))</f>
        <v/>
      </c>
      <c r="AR113" s="826" t="str" cm="1">
        <f t="array" ref="AR113">_xlfn.LET(
_xlpm.val,INDEX('2) Financial Arrangements'!$D$19:$P$113, _extract!$K113, 11),
_xlpm.val_01, IF(_xlpm.val="Yes", 1,0),
IF($K113="","",
IF(_xlpm.val="","",
IF(($K113&gt;60)*($K113&lt;=75),_xlpm.val_01,""))))</f>
        <v/>
      </c>
      <c r="AS113" s="826" t="str" cm="1">
        <f t="array" ref="AS113">_xlfn.LET(
_xlpm.val,INDEX('2) Financial Arrangements'!$D$19:$P$113, _extract!$K113, 12),
_xlpm.val_01, IF(_xlpm.val="Yes", 1,0),
IF($K113="","",
IF(_xlpm.val="","",
IF(($K113&gt;60)*($K113&lt;=75),_xlpm.val_01,""))))</f>
        <v/>
      </c>
      <c r="AT113" s="842" t="str" cm="1">
        <f t="array" ref="AT113">_xlfn.LET(
_xlpm.val,INDEX('2) Financial Arrangements'!$D$19:$P$113, _extract!$K113, 4),
IF($K113="","",
IF(_xlpm.val="","",
IF(($K113&gt;70)*($K113&lt;=85),_xlpm.val,""))))</f>
        <v/>
      </c>
      <c r="AU113" s="842" t="str" cm="1">
        <f t="array" ref="AU113">_xlfn.LET(
_xlpm.val,INDEX('2) Financial Arrangements'!$D$19:$P$113, _extract!$K113, 5),
IF($K113="","",
IF(_xlpm.val="","",
IF(($K113&gt;70)*($K113&lt;=85),_xlpm.val,""))))</f>
        <v/>
      </c>
      <c r="AV113" s="836" t="str" cm="1">
        <f t="array" ref="AV113">_xlfn.LET(
_xlpm.val,INDEX('2) Financial Arrangements'!$D$19:$P$113, _extract!$K113, 6),
IF($K113="","",
IF(_xlpm.val="","",
IF(($K113&gt;70)*($K113&lt;=85),_xlpm.val,""))))</f>
        <v/>
      </c>
    </row>
    <row r="114" spans="2:48" s="830" customFormat="1" x14ac:dyDescent="0.35">
      <c r="B114" s="826" t="str">
        <f t="shared" si="2"/>
        <v/>
      </c>
      <c r="C114" s="834"/>
      <c r="D114" s="826" t="str">
        <f>IF('0a) Instructions &amp; HHS Info'!$F$4="","", IF($E114="","",'0a) Instructions &amp; HHS Info'!$F$4))</f>
        <v/>
      </c>
      <c r="E114" s="827"/>
      <c r="F114" s="826" t="str">
        <f>_xlfn.LET(
_xlpm.orgRow,MATCH(E114,_ref_data!$F$19:$F$167,0),
_xlpm.orgID,INDEX(_ref_data!$E$19:$E$167,_xlpm.orgRow),
IF(E114="","",_xlpm.orgID))</f>
        <v/>
      </c>
      <c r="G114" s="826" t="str">
        <f>_xlfn.LET(
_xlpm.orgRow,MATCH(E114,_ref_data!$F$19:$F$167,0),
_xlpm.EIN,SUBSTITUTE(INDEX(_ref_data!$G$19:$G$167,_xlpm.orgRow), "-", ""),
IF(E114="","",_xlpm.EIN))</f>
        <v/>
      </c>
      <c r="H114" s="826" t="str" cm="1">
        <f t="array" ref="H114">_xlfn.LET(
_xlpm.row, MATCH(C114 &amp; E114, '2) Financial Arrangements'!$B$19:$B$113 &amp; '2) Financial Arrangements'!$D$19:$D$113, 0),
_xlpm.datum, INDEX('2) Financial Arrangements'!$D$19:$P$113, _xlpm.row, 2),
IF(_xlpm.datum="", "", _xlpm.datum))</f>
        <v/>
      </c>
      <c r="I114" s="826" t="str">
        <f>_xlfn.LET(
_xlpm.row, MATCH(H114, _ref_data!$O$19:$O$68, 0),
_xlpm.ein, INDEX(_ref_data!$P$19:$P$68, _xlpm.row),
IF(H114="", "",
IF(_xlpm.ein="", "", _xlpm.ein)))</f>
        <v/>
      </c>
      <c r="J114" s="826" t="str" cm="1">
        <f t="array" ref="J114">_xlfn.LET(
_xlpm.row, MATCH($C$80 &amp; $E$80, '2) Financial Arrangements'!$B$19:$B$113 &amp; '2) Financial Arrangements'!$D$19:$D$113, 0),
_xlpm.datum, INDEX('2) Financial Arrangements'!$D$19:$P$113, _xlpm.row, 3),
IF(E114="", "",
IF(_xlpm.datum="", "", _xlpm.datum)))</f>
        <v/>
      </c>
      <c r="K114" s="835" t="str" cm="1">
        <f t="array" ref="K114">IF($E114="", "",
_xlfn.LET(
_xlpm.row, MATCH($C114 &amp; $E114 &amp; $H114,
    '2) Financial Arrangements'!$B$19:$B$113 &amp;
    '2) Financial Arrangements'!$D$19:$D$113 &amp;
    '2) Financial Arrangements'!$E$19:$E$113, 0),
_xlpm.row)
)</f>
        <v/>
      </c>
      <c r="L114" s="838" t="str" cm="1">
        <f t="array" ref="L114">_xlfn.LET(
_xlpm.val,INDEX('2) Financial Arrangements'!$D$19:$P$113, _extract!$K114, 4),
IF($K114="","",
IF(_xlpm.val="","",
IF(($K114&gt;0)*($K114&lt;=15),_xlpm.val,""))))</f>
        <v/>
      </c>
      <c r="M114" s="845" t="str" cm="1">
        <f t="array" ref="M114">_xlfn.LET(
_xlpm.val,INDEX('2) Financial Arrangements'!$D$19:$P$113, _extract!$K114, 5),
IF($K114="","",
IF(_xlpm.val="","",
IF(($K114&gt;0)*($K114&lt;=15),_xlpm.val,""))))</f>
        <v/>
      </c>
      <c r="N114" s="845" t="str" cm="1">
        <f t="array" ref="N114">_xlfn.LET(
_xlpm.val,INDEX('2) Financial Arrangements'!$D$19:$P$113, _extract!$K114, 6),
IF($K114="","",
IF(_xlpm.val="","",
IF(($K114&gt;0)*($K114&lt;=15),_xlpm.val,""))))</f>
        <v/>
      </c>
      <c r="O114" s="846" t="str" cm="1">
        <f t="array" ref="O114">_xlfn.LET(
_xlpm.val,INDEX('2) Financial Arrangements'!$D$19:$P$113, _extract!$K114, 7),
IF($K114="","",
IF(_xlpm.val="","",
IF(($K114&gt;0)*($K114&lt;=15),_xlpm.val,""))))</f>
        <v/>
      </c>
      <c r="P114" s="846" t="str" cm="1">
        <f t="array" ref="P114">_xlfn.LET(
_xlpm.val,INDEX('2) Financial Arrangements'!$D$19:$P$113, _extract!$K114, 8),
IF($K114="","",
IF(_xlpm.val="","",
IF(($K114&gt;0)*($K114&lt;=15),_xlpm.val,""))))</f>
        <v/>
      </c>
      <c r="Q114" s="909" t="str" cm="1">
        <f t="array" ref="Q114">_xlfn.LET(
_xlpm.val,INDEX('2) Financial Arrangements'!$D$19:$P$113, _extract!$K114, 9),
IF($K114="","",
IF(_xlpm.val="","",
IF(($K114&gt;0)*($K114&lt;=15),_xlpm.val,""))))</f>
        <v/>
      </c>
      <c r="R114" s="846" t="str" cm="1">
        <f t="array" ref="R114">_xlfn.LET(
_xlpm.val,INDEX('2) Financial Arrangements'!$D$19:$P$113, _extract!$K114, 10),
IF($K114="","",
IF(_xlpm.val="","",
IF(($K114&gt;0)*($K114&lt;=15),_xlpm.val,""))))</f>
        <v/>
      </c>
      <c r="S114" s="838" t="str" cm="1">
        <f t="array" ref="S114">_xlfn.LET(
_xlpm.val,INDEX('2) Financial Arrangements'!$D$19:$P$113, _extract!$K114, 11),
IF($K114="","",
IF(_xlpm.val="","",
IF(($K114&gt;0)*($K114&lt;=15),_xlpm.val,""))))</f>
        <v/>
      </c>
      <c r="T114" s="838" t="str" cm="1">
        <f t="array" ref="T114">_xlfn.LET(
_xlpm.val,INDEX('2) Financial Arrangements'!$D$19:$P$113, _extract!$K114, 12),
_xlpm.val_01, IF(_xlpm.val="Yes", 1,0),
IF($K114="","",
IF(_xlpm.val="","",
IF(($K114&gt;0)*($K114&lt;=15),_xlpm.val_01,""))))</f>
        <v/>
      </c>
      <c r="U114" s="838" t="str" cm="1">
        <f t="array" ref="U114">_xlfn.LET(
_xlpm.val,INDEX('2) Financial Arrangements'!$D$19:$Q$113, _extract!$K114, 13),
_xlpm.val_01, IF(_xlpm.val="Yes", 1,0),
IF($K114="","",
IF(_xlpm.val="","",
IF(($K114&gt;0)*($K114&lt;=15),_xlpm.val_01,""))))</f>
        <v/>
      </c>
      <c r="V114" s="838" t="str" cm="1">
        <f t="array" ref="V114">_xlfn.LET(
_xlpm.val,INDEX('2) Financial Arrangements'!$D$19:$Q$113, _extract!$K114, 14),
_xlpm.val_01, IF(_xlpm.val="Yes", 1,0),
IF($K114="","",
IF(_xlpm.val="","",
IF(($K114&gt;0)*($K114&lt;=15),_xlpm.val_01,""))))</f>
        <v/>
      </c>
      <c r="W114" s="826" t="str" cm="1">
        <f t="array" ref="W114">_xlfn.LET(
_xlpm.val,INDEX('2) Financial Arrangements'!$D$19:$P$113,_extract!$K114,4),
IF($K114="","",
IF(_xlpm.val="","",
IF(($K114&gt;20)*($K114&lt;=35),_xlpm.val,""))))</f>
        <v/>
      </c>
      <c r="X114" s="844" t="str" cm="1">
        <f t="array" ref="X114">_xlfn.LET(
_xlpm.val,INDEX('2) Financial Arrangements'!$D$19:$P$113,_extract!$K114,5),
IF($K114="","",
IF(_xlpm.val="","",
IF(($K114&gt;20)*($K114&lt;=35),_xlpm.val,""))))</f>
        <v/>
      </c>
      <c r="Y114" s="826" t="str" cm="1">
        <f t="array" ref="Y114">_xlfn.LET(
_xlpm.val,INDEX('2) Financial Arrangements'!$D$19:$P$113,_extract!$K114,6),
IF($K114="","",
IF(_xlpm.val="","",
IF(($K114&gt;20)*($K114&lt;=35),_xlpm.val,""))))</f>
        <v/>
      </c>
      <c r="Z114" s="826" t="str" cm="1">
        <f t="array" ref="Z114">_xlfn.LET(
_xlpm.val,INDEX('2) Financial Arrangements'!$D$19:$P$113,_extract!$K114,7),
IF($K114="","",
IF(_xlpm.val="","",
IF(($K114&gt;20)*($K114&lt;=35),_xlpm.val,""))))</f>
        <v/>
      </c>
      <c r="AA114" s="826" t="str" cm="1">
        <f t="array" ref="AA114">_xlfn.LET(
_xlpm.val,INDEX('2) Financial Arrangements'!$D$19:$P$113,_extract!$K114,8),
IF($K114="","",
IF(_xlpm.val="","",
IF(($K114&gt;20)*($K114&lt;=35),_xlpm.val,""))))</f>
        <v/>
      </c>
      <c r="AB114" s="843" t="str" cm="1">
        <f t="array" ref="AB114">_xlfn.LET(
_xlpm.val,INDEX('2) Financial Arrangements'!$D$19:$P$113, _extract!$K114, 4),
IF($K114="","",
IF(_xlpm.val="","",
IF(($K114&gt;40)*($K114&lt;=55),_xlpm.val,""))))</f>
        <v/>
      </c>
      <c r="AC114" s="836" t="str" cm="1">
        <f t="array" ref="AC114">_xlfn.LET(
_xlpm.val,INDEX('2) Financial Arrangements'!$D$19:$P$113, _extract!$K114, 5),
IF($K114="","",
IF(_xlpm.val="","",
IF(($K114&gt;40)*($K114&lt;=55),_xlpm.val,""))))</f>
        <v/>
      </c>
      <c r="AD114" s="836" t="str" cm="1">
        <f t="array" ref="AD114">_xlfn.LET(
_xlpm.val,INDEX('2) Financial Arrangements'!$D$19:$P$113, _extract!$K114, 6),
IF($K114="","",
IF(_xlpm.val="","",
IF(($K114&gt;40)*($K114&lt;=55),_xlpm.val,""))))</f>
        <v/>
      </c>
      <c r="AE114" s="836" t="str" cm="1">
        <f t="array" ref="AE114">_xlfn.LET(
_xlpm.val,INDEX('2) Financial Arrangements'!$D$19:$P$113, _extract!$K114, 7),
IF($K114="","",
IF(_xlpm.val="","",
IF(($K114&gt;40)*($K114&lt;=55),_xlpm.val,""))))</f>
        <v/>
      </c>
      <c r="AF114" s="836" t="str" cm="1">
        <f t="array" ref="AF114">_xlfn.LET(
_xlpm.val,INDEX('2) Financial Arrangements'!$D$19:$P$113, _extract!$K114, 8),
IF($K114="","",
IF(_xlpm.val="","",
IF(($K114&gt;40)*($K114&lt;=55),_xlpm.val,""))))</f>
        <v/>
      </c>
      <c r="AG114" s="836" t="str" cm="1">
        <f t="array" ref="AG114">_xlfn.LET(
_xlpm.val,INDEX('2) Financial Arrangements'!$D$19:$P$113, _extract!$K114, 9),
IF($K114="","",
IF(_xlpm.val="","",
IF(($K114&gt;40)*($K114&lt;=55),_xlpm.val,""))))</f>
        <v/>
      </c>
      <c r="AH114" s="836" t="str" cm="1">
        <f t="array" ref="AH114">_xlfn.LET(
_xlpm.val,INDEX('2) Financial Arrangements'!$D$19:$P$113, _extract!$K114, 10),
IF($K114="","",
IF(_xlpm.val="","",
IF(($K114&gt;40)*($K114&lt;=55),_xlpm.val,""))))</f>
        <v/>
      </c>
      <c r="AI114" s="836" t="str" cm="1">
        <f t="array" ref="AI114">_xlfn.LET(
_xlpm.val,INDEX('2) Financial Arrangements'!$D$19:$P$113, _extract!$K114, 11),
IF($K114="","",
IF(_xlpm.val="","",
IF(($K114&gt;40)*($K114&lt;=55),_xlpm.val,""))))</f>
        <v/>
      </c>
      <c r="AJ114" s="836" t="str" cm="1">
        <f t="array" ref="AJ114">_xlfn.LET(
_xlpm.val,INDEX('2) Financial Arrangements'!$D$19:$P$113, _extract!$K114, 12),
IF($K114="","",
IF(_xlpm.val="","",
IF(($K114&gt;40)*($K114&lt;=55),_xlpm.val,""))))</f>
        <v/>
      </c>
      <c r="AK114" s="844" t="str" cm="1">
        <f t="array" ref="AK114">_xlfn.LET(
_xlpm.val,INDEX('2) Financial Arrangements'!$D$19:$P$113, _extract!$K114, 4),
IF($K114="","",
IF(_xlpm.val="","",
IF(($K114&gt;60)*($K114&lt;=75),_xlpm.val,""))))</f>
        <v/>
      </c>
      <c r="AL114" s="826" t="str" cm="1">
        <f t="array" ref="AL114">_xlfn.LET(
_xlpm.val,INDEX('2) Financial Arrangements'!$D$19:$P$113, _extract!$K114, 5),
IF($K114="","",
IF(_xlpm.val="","",
IF(($K114&gt;60)*($K114&lt;=75),_xlpm.val,""))))</f>
        <v/>
      </c>
      <c r="AM114" s="826" t="str" cm="1">
        <f t="array" ref="AM114">_xlfn.LET(
_xlpm.val,INDEX('2) Financial Arrangements'!$D$19:$P$113, _extract!$K114, 6),
_xlpm.val_01, IF(_xlpm.val="Yes", 1,0),
IF($K114="","",
IF(_xlpm.val="","",
IF(($K114&gt;60)*($K114&lt;=75),_xlpm.val_01,""))))</f>
        <v/>
      </c>
      <c r="AN114" s="826" t="str" cm="1">
        <f t="array" ref="AN114">_xlfn.LET(
_xlpm.val,INDEX('2) Financial Arrangements'!$D$19:$P$113, _extract!$K114, 7),
_xlpm.val_01, IF(_xlpm.val="Yes", 1,0),
IF($K114="","",
IF(_xlpm.val="","",
IF(($K114&gt;60)*($K114&lt;=75),_xlpm.val_01,""))))</f>
        <v/>
      </c>
      <c r="AO114" s="826" t="str" cm="1">
        <f t="array" ref="AO114">_xlfn.LET(
_xlpm.val,INDEX('2) Financial Arrangements'!$D$19:$P$113, _extract!$K114, 8),
IF($K114="","",
IF(_xlpm.val="","",
IF(($K114&gt;60)*($K114&lt;=75),_xlpm.val,""))))</f>
        <v/>
      </c>
      <c r="AP114" s="826" t="str" cm="1">
        <f t="array" ref="AP114">_xlfn.LET(
_xlpm.val,INDEX('2) Financial Arrangements'!$D$19:$P$113, _extract!$K114, 9),
_xlpm.val_01, IF(_xlpm.val="Yes", 1,0),
IF($K114="","",
IF(_xlpm.val="","",
IF(($K114&gt;60)*($K114&lt;=75),_xlpm.val_01,""))))</f>
        <v/>
      </c>
      <c r="AQ114" s="826" t="str" cm="1">
        <f t="array" ref="AQ114">_xlfn.LET(
_xlpm.val,INDEX('2) Financial Arrangements'!$D$19:$P$113, _extract!$K114, 10),
_xlpm.val_01, IF(_xlpm.val="Yes", 1,0),
IF($K114="","",
IF(_xlpm.val="","",
IF(($K114&gt;60)*($K114&lt;=75),_xlpm.val_01,""))))</f>
        <v/>
      </c>
      <c r="AR114" s="826" t="str" cm="1">
        <f t="array" ref="AR114">_xlfn.LET(
_xlpm.val,INDEX('2) Financial Arrangements'!$D$19:$P$113, _extract!$K114, 11),
_xlpm.val_01, IF(_xlpm.val="Yes", 1,0),
IF($K114="","",
IF(_xlpm.val="","",
IF(($K114&gt;60)*($K114&lt;=75),_xlpm.val_01,""))))</f>
        <v/>
      </c>
      <c r="AS114" s="826" t="str" cm="1">
        <f t="array" ref="AS114">_xlfn.LET(
_xlpm.val,INDEX('2) Financial Arrangements'!$D$19:$P$113, _extract!$K114, 12),
_xlpm.val_01, IF(_xlpm.val="Yes", 1,0),
IF($K114="","",
IF(_xlpm.val="","",
IF(($K114&gt;60)*($K114&lt;=75),_xlpm.val_01,""))))</f>
        <v/>
      </c>
      <c r="AT114" s="842" t="str" cm="1">
        <f t="array" ref="AT114">_xlfn.LET(
_xlpm.val,INDEX('2) Financial Arrangements'!$D$19:$P$113, _extract!$K114, 4),
IF($K114="","",
IF(_xlpm.val="","",
IF(($K114&gt;70)*($K114&lt;=85),_xlpm.val,""))))</f>
        <v/>
      </c>
      <c r="AU114" s="842" t="str" cm="1">
        <f t="array" ref="AU114">_xlfn.LET(
_xlpm.val,INDEX('2) Financial Arrangements'!$D$19:$P$113, _extract!$K114, 5),
IF($K114="","",
IF(_xlpm.val="","",
IF(($K114&gt;70)*($K114&lt;=85),_xlpm.val,""))))</f>
        <v/>
      </c>
      <c r="AV114" s="836" t="str" cm="1">
        <f t="array" ref="AV114">_xlfn.LET(
_xlpm.val,INDEX('2) Financial Arrangements'!$D$19:$P$113, _extract!$K114, 6),
IF($K114="","",
IF(_xlpm.val="","",
IF(($K114&gt;70)*($K114&lt;=85),_xlpm.val,""))))</f>
        <v/>
      </c>
    </row>
    <row r="115" spans="2:48" s="830" customFormat="1" x14ac:dyDescent="0.35">
      <c r="B115" s="826" t="str">
        <f t="shared" si="2"/>
        <v/>
      </c>
      <c r="C115" s="834"/>
      <c r="D115" s="826" t="str">
        <f>IF('0a) Instructions &amp; HHS Info'!$F$4="","", IF($E115="","",'0a) Instructions &amp; HHS Info'!$F$4))</f>
        <v/>
      </c>
      <c r="E115" s="827"/>
      <c r="F115" s="826" t="str">
        <f>_xlfn.LET(
_xlpm.orgRow,MATCH(E115,_ref_data!$F$19:$F$167,0),
_xlpm.orgID,INDEX(_ref_data!$E$19:$E$167,_xlpm.orgRow),
IF(E115="","",_xlpm.orgID))</f>
        <v/>
      </c>
      <c r="G115" s="826" t="str">
        <f>_xlfn.LET(
_xlpm.orgRow,MATCH(E115,_ref_data!$F$19:$F$167,0),
_xlpm.EIN,SUBSTITUTE(INDEX(_ref_data!$G$19:$G$167,_xlpm.orgRow), "-", ""),
IF(E115="","",_xlpm.EIN))</f>
        <v/>
      </c>
      <c r="H115" s="826" t="str" cm="1">
        <f t="array" ref="H115">_xlfn.LET(
_xlpm.row, MATCH(C115 &amp; E115, '2) Financial Arrangements'!$B$19:$B$113 &amp; '2) Financial Arrangements'!$D$19:$D$113, 0),
_xlpm.datum, INDEX('2) Financial Arrangements'!$D$19:$P$113, _xlpm.row, 2),
IF(_xlpm.datum="", "", _xlpm.datum))</f>
        <v/>
      </c>
      <c r="I115" s="826" t="str">
        <f>_xlfn.LET(
_xlpm.row, MATCH(H115, _ref_data!$O$19:$O$68, 0),
_xlpm.ein, INDEX(_ref_data!$P$19:$P$68, _xlpm.row),
IF(H115="", "",
IF(_xlpm.ein="", "", _xlpm.ein)))</f>
        <v/>
      </c>
      <c r="J115" s="826" t="str" cm="1">
        <f t="array" ref="J115">_xlfn.LET(
_xlpm.row, MATCH($C$80 &amp; $E$80, '2) Financial Arrangements'!$B$19:$B$113 &amp; '2) Financial Arrangements'!$D$19:$D$113, 0),
_xlpm.datum, INDEX('2) Financial Arrangements'!$D$19:$P$113, _xlpm.row, 3),
IF(E115="", "",
IF(_xlpm.datum="", "", _xlpm.datum)))</f>
        <v/>
      </c>
      <c r="K115" s="835" t="str" cm="1">
        <f t="array" ref="K115">IF($E115="", "",
_xlfn.LET(
_xlpm.row, MATCH($C115 &amp; $E115 &amp; $H115,
    '2) Financial Arrangements'!$B$19:$B$113 &amp;
    '2) Financial Arrangements'!$D$19:$D$113 &amp;
    '2) Financial Arrangements'!$E$19:$E$113, 0),
_xlpm.row)
)</f>
        <v/>
      </c>
      <c r="L115" s="838" t="str" cm="1">
        <f t="array" ref="L115">_xlfn.LET(
_xlpm.val,INDEX('2) Financial Arrangements'!$D$19:$P$113, _extract!$K115, 4),
IF($K115="","",
IF(_xlpm.val="","",
IF(($K115&gt;0)*($K115&lt;=15),_xlpm.val,""))))</f>
        <v/>
      </c>
      <c r="M115" s="845" t="str" cm="1">
        <f t="array" ref="M115">_xlfn.LET(
_xlpm.val,INDEX('2) Financial Arrangements'!$D$19:$P$113, _extract!$K115, 5),
IF($K115="","",
IF(_xlpm.val="","",
IF(($K115&gt;0)*($K115&lt;=15),_xlpm.val,""))))</f>
        <v/>
      </c>
      <c r="N115" s="845" t="str" cm="1">
        <f t="array" ref="N115">_xlfn.LET(
_xlpm.val,INDEX('2) Financial Arrangements'!$D$19:$P$113, _extract!$K115, 6),
IF($K115="","",
IF(_xlpm.val="","",
IF(($K115&gt;0)*($K115&lt;=15),_xlpm.val,""))))</f>
        <v/>
      </c>
      <c r="O115" s="846" t="str" cm="1">
        <f t="array" ref="O115">_xlfn.LET(
_xlpm.val,INDEX('2) Financial Arrangements'!$D$19:$P$113, _extract!$K115, 7),
IF($K115="","",
IF(_xlpm.val="","",
IF(($K115&gt;0)*($K115&lt;=15),_xlpm.val,""))))</f>
        <v/>
      </c>
      <c r="P115" s="846" t="str" cm="1">
        <f t="array" ref="P115">_xlfn.LET(
_xlpm.val,INDEX('2) Financial Arrangements'!$D$19:$P$113, _extract!$K115, 8),
IF($K115="","",
IF(_xlpm.val="","",
IF(($K115&gt;0)*($K115&lt;=15),_xlpm.val,""))))</f>
        <v/>
      </c>
      <c r="Q115" s="909" t="str" cm="1">
        <f t="array" ref="Q115">_xlfn.LET(
_xlpm.val,INDEX('2) Financial Arrangements'!$D$19:$P$113, _extract!$K115, 9),
IF($K115="","",
IF(_xlpm.val="","",
IF(($K115&gt;0)*($K115&lt;=15),_xlpm.val,""))))</f>
        <v/>
      </c>
      <c r="R115" s="846" t="str" cm="1">
        <f t="array" ref="R115">_xlfn.LET(
_xlpm.val,INDEX('2) Financial Arrangements'!$D$19:$P$113, _extract!$K115, 10),
IF($K115="","",
IF(_xlpm.val="","",
IF(($K115&gt;0)*($K115&lt;=15),_xlpm.val,""))))</f>
        <v/>
      </c>
      <c r="S115" s="838" t="str" cm="1">
        <f t="array" ref="S115">_xlfn.LET(
_xlpm.val,INDEX('2) Financial Arrangements'!$D$19:$P$113, _extract!$K115, 11),
IF($K115="","",
IF(_xlpm.val="","",
IF(($K115&gt;0)*($K115&lt;=15),_xlpm.val,""))))</f>
        <v/>
      </c>
      <c r="T115" s="838" t="str" cm="1">
        <f t="array" ref="T115">_xlfn.LET(
_xlpm.val,INDEX('2) Financial Arrangements'!$D$19:$P$113, _extract!$K115, 12),
_xlpm.val_01, IF(_xlpm.val="Yes", 1,0),
IF($K115="","",
IF(_xlpm.val="","",
IF(($K115&gt;0)*($K115&lt;=15),_xlpm.val_01,""))))</f>
        <v/>
      </c>
      <c r="U115" s="838" t="str" cm="1">
        <f t="array" ref="U115">_xlfn.LET(
_xlpm.val,INDEX('2) Financial Arrangements'!$D$19:$Q$113, _extract!$K115, 13),
_xlpm.val_01, IF(_xlpm.val="Yes", 1,0),
IF($K115="","",
IF(_xlpm.val="","",
IF(($K115&gt;0)*($K115&lt;=15),_xlpm.val_01,""))))</f>
        <v/>
      </c>
      <c r="V115" s="838" t="str" cm="1">
        <f t="array" ref="V115">_xlfn.LET(
_xlpm.val,INDEX('2) Financial Arrangements'!$D$19:$Q$113, _extract!$K115, 14),
_xlpm.val_01, IF(_xlpm.val="Yes", 1,0),
IF($K115="","",
IF(_xlpm.val="","",
IF(($K115&gt;0)*($K115&lt;=15),_xlpm.val_01,""))))</f>
        <v/>
      </c>
      <c r="W115" s="826" t="str" cm="1">
        <f t="array" ref="W115">_xlfn.LET(
_xlpm.val,INDEX('2) Financial Arrangements'!$D$19:$P$113,_extract!$K115,4),
IF($K115="","",
IF(_xlpm.val="","",
IF(($K115&gt;20)*($K115&lt;=35),_xlpm.val,""))))</f>
        <v/>
      </c>
      <c r="X115" s="844" t="str" cm="1">
        <f t="array" ref="X115">_xlfn.LET(
_xlpm.val,INDEX('2) Financial Arrangements'!$D$19:$P$113,_extract!$K115,5),
IF($K115="","",
IF(_xlpm.val="","",
IF(($K115&gt;20)*($K115&lt;=35),_xlpm.val,""))))</f>
        <v/>
      </c>
      <c r="Y115" s="826" t="str" cm="1">
        <f t="array" ref="Y115">_xlfn.LET(
_xlpm.val,INDEX('2) Financial Arrangements'!$D$19:$P$113,_extract!$K115,6),
IF($K115="","",
IF(_xlpm.val="","",
IF(($K115&gt;20)*($K115&lt;=35),_xlpm.val,""))))</f>
        <v/>
      </c>
      <c r="Z115" s="826" t="str" cm="1">
        <f t="array" ref="Z115">_xlfn.LET(
_xlpm.val,INDEX('2) Financial Arrangements'!$D$19:$P$113,_extract!$K115,7),
IF($K115="","",
IF(_xlpm.val="","",
IF(($K115&gt;20)*($K115&lt;=35),_xlpm.val,""))))</f>
        <v/>
      </c>
      <c r="AA115" s="826" t="str" cm="1">
        <f t="array" ref="AA115">_xlfn.LET(
_xlpm.val,INDEX('2) Financial Arrangements'!$D$19:$P$113,_extract!$K115,8),
IF($K115="","",
IF(_xlpm.val="","",
IF(($K115&gt;20)*($K115&lt;=35),_xlpm.val,""))))</f>
        <v/>
      </c>
      <c r="AB115" s="843" t="str" cm="1">
        <f t="array" ref="AB115">_xlfn.LET(
_xlpm.val,INDEX('2) Financial Arrangements'!$D$19:$P$113, _extract!$K115, 4),
IF($K115="","",
IF(_xlpm.val="","",
IF(($K115&gt;40)*($K115&lt;=55),_xlpm.val,""))))</f>
        <v/>
      </c>
      <c r="AC115" s="836" t="str" cm="1">
        <f t="array" ref="AC115">_xlfn.LET(
_xlpm.val,INDEX('2) Financial Arrangements'!$D$19:$P$113, _extract!$K115, 5),
IF($K115="","",
IF(_xlpm.val="","",
IF(($K115&gt;40)*($K115&lt;=55),_xlpm.val,""))))</f>
        <v/>
      </c>
      <c r="AD115" s="836" t="str" cm="1">
        <f t="array" ref="AD115">_xlfn.LET(
_xlpm.val,INDEX('2) Financial Arrangements'!$D$19:$P$113, _extract!$K115, 6),
IF($K115="","",
IF(_xlpm.val="","",
IF(($K115&gt;40)*($K115&lt;=55),_xlpm.val,""))))</f>
        <v/>
      </c>
      <c r="AE115" s="836" t="str" cm="1">
        <f t="array" ref="AE115">_xlfn.LET(
_xlpm.val,INDEX('2) Financial Arrangements'!$D$19:$P$113, _extract!$K115, 7),
IF($K115="","",
IF(_xlpm.val="","",
IF(($K115&gt;40)*($K115&lt;=55),_xlpm.val,""))))</f>
        <v/>
      </c>
      <c r="AF115" s="836" t="str" cm="1">
        <f t="array" ref="AF115">_xlfn.LET(
_xlpm.val,INDEX('2) Financial Arrangements'!$D$19:$P$113, _extract!$K115, 8),
IF($K115="","",
IF(_xlpm.val="","",
IF(($K115&gt;40)*($K115&lt;=55),_xlpm.val,""))))</f>
        <v/>
      </c>
      <c r="AG115" s="836" t="str" cm="1">
        <f t="array" ref="AG115">_xlfn.LET(
_xlpm.val,INDEX('2) Financial Arrangements'!$D$19:$P$113, _extract!$K115, 9),
IF($K115="","",
IF(_xlpm.val="","",
IF(($K115&gt;40)*($K115&lt;=55),_xlpm.val,""))))</f>
        <v/>
      </c>
      <c r="AH115" s="836" t="str" cm="1">
        <f t="array" ref="AH115">_xlfn.LET(
_xlpm.val,INDEX('2) Financial Arrangements'!$D$19:$P$113, _extract!$K115, 10),
IF($K115="","",
IF(_xlpm.val="","",
IF(($K115&gt;40)*($K115&lt;=55),_xlpm.val,""))))</f>
        <v/>
      </c>
      <c r="AI115" s="836" t="str" cm="1">
        <f t="array" ref="AI115">_xlfn.LET(
_xlpm.val,INDEX('2) Financial Arrangements'!$D$19:$P$113, _extract!$K115, 11),
IF($K115="","",
IF(_xlpm.val="","",
IF(($K115&gt;40)*($K115&lt;=55),_xlpm.val,""))))</f>
        <v/>
      </c>
      <c r="AJ115" s="836" t="str" cm="1">
        <f t="array" ref="AJ115">_xlfn.LET(
_xlpm.val,INDEX('2) Financial Arrangements'!$D$19:$P$113, _extract!$K115, 12),
IF($K115="","",
IF(_xlpm.val="","",
IF(($K115&gt;40)*($K115&lt;=55),_xlpm.val,""))))</f>
        <v/>
      </c>
      <c r="AK115" s="844" t="str" cm="1">
        <f t="array" ref="AK115">_xlfn.LET(
_xlpm.val,INDEX('2) Financial Arrangements'!$D$19:$P$113, _extract!$K115, 4),
IF($K115="","",
IF(_xlpm.val="","",
IF(($K115&gt;60)*($K115&lt;=75),_xlpm.val,""))))</f>
        <v/>
      </c>
      <c r="AL115" s="826" t="str" cm="1">
        <f t="array" ref="AL115">_xlfn.LET(
_xlpm.val,INDEX('2) Financial Arrangements'!$D$19:$P$113, _extract!$K115, 5),
IF($K115="","",
IF(_xlpm.val="","",
IF(($K115&gt;60)*($K115&lt;=75),_xlpm.val,""))))</f>
        <v/>
      </c>
      <c r="AM115" s="826" t="str" cm="1">
        <f t="array" ref="AM115">_xlfn.LET(
_xlpm.val,INDEX('2) Financial Arrangements'!$D$19:$P$113, _extract!$K115, 6),
_xlpm.val_01, IF(_xlpm.val="Yes", 1,0),
IF($K115="","",
IF(_xlpm.val="","",
IF(($K115&gt;60)*($K115&lt;=75),_xlpm.val_01,""))))</f>
        <v/>
      </c>
      <c r="AN115" s="826" t="str" cm="1">
        <f t="array" ref="AN115">_xlfn.LET(
_xlpm.val,INDEX('2) Financial Arrangements'!$D$19:$P$113, _extract!$K115, 7),
_xlpm.val_01, IF(_xlpm.val="Yes", 1,0),
IF($K115="","",
IF(_xlpm.val="","",
IF(($K115&gt;60)*($K115&lt;=75),_xlpm.val_01,""))))</f>
        <v/>
      </c>
      <c r="AO115" s="826" t="str" cm="1">
        <f t="array" ref="AO115">_xlfn.LET(
_xlpm.val,INDEX('2) Financial Arrangements'!$D$19:$P$113, _extract!$K115, 8),
IF($K115="","",
IF(_xlpm.val="","",
IF(($K115&gt;60)*($K115&lt;=75),_xlpm.val,""))))</f>
        <v/>
      </c>
      <c r="AP115" s="826" t="str" cm="1">
        <f t="array" ref="AP115">_xlfn.LET(
_xlpm.val,INDEX('2) Financial Arrangements'!$D$19:$P$113, _extract!$K115, 9),
_xlpm.val_01, IF(_xlpm.val="Yes", 1,0),
IF($K115="","",
IF(_xlpm.val="","",
IF(($K115&gt;60)*($K115&lt;=75),_xlpm.val_01,""))))</f>
        <v/>
      </c>
      <c r="AQ115" s="826" t="str" cm="1">
        <f t="array" ref="AQ115">_xlfn.LET(
_xlpm.val,INDEX('2) Financial Arrangements'!$D$19:$P$113, _extract!$K115, 10),
_xlpm.val_01, IF(_xlpm.val="Yes", 1,0),
IF($K115="","",
IF(_xlpm.val="","",
IF(($K115&gt;60)*($K115&lt;=75),_xlpm.val_01,""))))</f>
        <v/>
      </c>
      <c r="AR115" s="826" t="str" cm="1">
        <f t="array" ref="AR115">_xlfn.LET(
_xlpm.val,INDEX('2) Financial Arrangements'!$D$19:$P$113, _extract!$K115, 11),
_xlpm.val_01, IF(_xlpm.val="Yes", 1,0),
IF($K115="","",
IF(_xlpm.val="","",
IF(($K115&gt;60)*($K115&lt;=75),_xlpm.val_01,""))))</f>
        <v/>
      </c>
      <c r="AS115" s="826" t="str" cm="1">
        <f t="array" ref="AS115">_xlfn.LET(
_xlpm.val,INDEX('2) Financial Arrangements'!$D$19:$P$113, _extract!$K115, 12),
_xlpm.val_01, IF(_xlpm.val="Yes", 1,0),
IF($K115="","",
IF(_xlpm.val="","",
IF(($K115&gt;60)*($K115&lt;=75),_xlpm.val_01,""))))</f>
        <v/>
      </c>
      <c r="AT115" s="842" t="str" cm="1">
        <f t="array" ref="AT115">_xlfn.LET(
_xlpm.val,INDEX('2) Financial Arrangements'!$D$19:$P$113, _extract!$K115, 4),
IF($K115="","",
IF(_xlpm.val="","",
IF(($K115&gt;70)*($K115&lt;=85),_xlpm.val,""))))</f>
        <v/>
      </c>
      <c r="AU115" s="842" t="str" cm="1">
        <f t="array" ref="AU115">_xlfn.LET(
_xlpm.val,INDEX('2) Financial Arrangements'!$D$19:$P$113, _extract!$K115, 5),
IF($K115="","",
IF(_xlpm.val="","",
IF(($K115&gt;70)*($K115&lt;=85),_xlpm.val,""))))</f>
        <v/>
      </c>
      <c r="AV115" s="836" t="str" cm="1">
        <f t="array" ref="AV115">_xlfn.LET(
_xlpm.val,INDEX('2) Financial Arrangements'!$D$19:$P$113, _extract!$K115, 6),
IF($K115="","",
IF(_xlpm.val="","",
IF(($K115&gt;70)*($K115&lt;=85),_xlpm.val,""))))</f>
        <v/>
      </c>
    </row>
    <row r="116" spans="2:48" s="830" customFormat="1" x14ac:dyDescent="0.35">
      <c r="B116" s="826" t="str">
        <f t="shared" si="2"/>
        <v/>
      </c>
      <c r="C116" s="834"/>
      <c r="D116" s="826" t="str">
        <f>IF('0a) Instructions &amp; HHS Info'!$F$4="","", IF($E116="","",'0a) Instructions &amp; HHS Info'!$F$4))</f>
        <v/>
      </c>
      <c r="E116" s="827"/>
      <c r="F116" s="826" t="str">
        <f>_xlfn.LET(
_xlpm.orgRow,MATCH(E116,_ref_data!$F$19:$F$167,0),
_xlpm.orgID,INDEX(_ref_data!$E$19:$E$167,_xlpm.orgRow),
IF(E116="","",_xlpm.orgID))</f>
        <v/>
      </c>
      <c r="G116" s="826" t="str">
        <f>_xlfn.LET(
_xlpm.orgRow,MATCH(E116,_ref_data!$F$19:$F$167,0),
_xlpm.EIN,SUBSTITUTE(INDEX(_ref_data!$G$19:$G$167,_xlpm.orgRow), "-", ""),
IF(E116="","",_xlpm.EIN))</f>
        <v/>
      </c>
      <c r="H116" s="826" t="str" cm="1">
        <f t="array" ref="H116">_xlfn.LET(
_xlpm.row, MATCH(C116 &amp; E116, '2) Financial Arrangements'!$B$19:$B$113 &amp; '2) Financial Arrangements'!$D$19:$D$113, 0),
_xlpm.datum, INDEX('2) Financial Arrangements'!$D$19:$P$113, _xlpm.row, 2),
IF(_xlpm.datum="", "", _xlpm.datum))</f>
        <v/>
      </c>
      <c r="I116" s="826" t="str">
        <f>_xlfn.LET(
_xlpm.row, MATCH(H116, _ref_data!$O$19:$O$68, 0),
_xlpm.ein, INDEX(_ref_data!$P$19:$P$68, _xlpm.row),
IF(H116="", "",
IF(_xlpm.ein="", "", _xlpm.ein)))</f>
        <v/>
      </c>
      <c r="J116" s="826" t="str" cm="1">
        <f t="array" ref="J116">_xlfn.LET(
_xlpm.row, MATCH($C$80 &amp; $E$80, '2) Financial Arrangements'!$B$19:$B$113 &amp; '2) Financial Arrangements'!$D$19:$D$113, 0),
_xlpm.datum, INDEX('2) Financial Arrangements'!$D$19:$P$113, _xlpm.row, 3),
IF(E116="", "",
IF(_xlpm.datum="", "", _xlpm.datum)))</f>
        <v/>
      </c>
      <c r="K116" s="835" t="str" cm="1">
        <f t="array" ref="K116">IF($E116="", "",
_xlfn.LET(
_xlpm.row, MATCH($C116 &amp; $E116 &amp; $H116,
    '2) Financial Arrangements'!$B$19:$B$113 &amp;
    '2) Financial Arrangements'!$D$19:$D$113 &amp;
    '2) Financial Arrangements'!$E$19:$E$113, 0),
_xlpm.row)
)</f>
        <v/>
      </c>
      <c r="L116" s="838" t="str" cm="1">
        <f t="array" ref="L116">_xlfn.LET(
_xlpm.val,INDEX('2) Financial Arrangements'!$D$19:$P$113, _extract!$K116, 4),
IF($K116="","",
IF(_xlpm.val="","",
IF(($K116&gt;0)*($K116&lt;=15),_xlpm.val,""))))</f>
        <v/>
      </c>
      <c r="M116" s="845" t="str" cm="1">
        <f t="array" ref="M116">_xlfn.LET(
_xlpm.val,INDEX('2) Financial Arrangements'!$D$19:$P$113, _extract!$K116, 5),
IF($K116="","",
IF(_xlpm.val="","",
IF(($K116&gt;0)*($K116&lt;=15),_xlpm.val,""))))</f>
        <v/>
      </c>
      <c r="N116" s="845" t="str" cm="1">
        <f t="array" ref="N116">_xlfn.LET(
_xlpm.val,INDEX('2) Financial Arrangements'!$D$19:$P$113, _extract!$K116, 6),
IF($K116="","",
IF(_xlpm.val="","",
IF(($K116&gt;0)*($K116&lt;=15),_xlpm.val,""))))</f>
        <v/>
      </c>
      <c r="O116" s="846" t="str" cm="1">
        <f t="array" ref="O116">_xlfn.LET(
_xlpm.val,INDEX('2) Financial Arrangements'!$D$19:$P$113, _extract!$K116, 7),
IF($K116="","",
IF(_xlpm.val="","",
IF(($K116&gt;0)*($K116&lt;=15),_xlpm.val,""))))</f>
        <v/>
      </c>
      <c r="P116" s="846" t="str" cm="1">
        <f t="array" ref="P116">_xlfn.LET(
_xlpm.val,INDEX('2) Financial Arrangements'!$D$19:$P$113, _extract!$K116, 8),
IF($K116="","",
IF(_xlpm.val="","",
IF(($K116&gt;0)*($K116&lt;=15),_xlpm.val,""))))</f>
        <v/>
      </c>
      <c r="Q116" s="909" t="str" cm="1">
        <f t="array" ref="Q116">_xlfn.LET(
_xlpm.val,INDEX('2) Financial Arrangements'!$D$19:$P$113, _extract!$K116, 9),
IF($K116="","",
IF(_xlpm.val="","",
IF(($K116&gt;0)*($K116&lt;=15),_xlpm.val,""))))</f>
        <v/>
      </c>
      <c r="R116" s="846" t="str" cm="1">
        <f t="array" ref="R116">_xlfn.LET(
_xlpm.val,INDEX('2) Financial Arrangements'!$D$19:$P$113, _extract!$K116, 10),
IF($K116="","",
IF(_xlpm.val="","",
IF(($K116&gt;0)*($K116&lt;=15),_xlpm.val,""))))</f>
        <v/>
      </c>
      <c r="S116" s="838" t="str" cm="1">
        <f t="array" ref="S116">_xlfn.LET(
_xlpm.val,INDEX('2) Financial Arrangements'!$D$19:$P$113, _extract!$K116, 11),
IF($K116="","",
IF(_xlpm.val="","",
IF(($K116&gt;0)*($K116&lt;=15),_xlpm.val,""))))</f>
        <v/>
      </c>
      <c r="T116" s="838" t="str" cm="1">
        <f t="array" ref="T116">_xlfn.LET(
_xlpm.val,INDEX('2) Financial Arrangements'!$D$19:$P$113, _extract!$K116, 12),
_xlpm.val_01, IF(_xlpm.val="Yes", 1,0),
IF($K116="","",
IF(_xlpm.val="","",
IF(($K116&gt;0)*($K116&lt;=15),_xlpm.val_01,""))))</f>
        <v/>
      </c>
      <c r="U116" s="838" t="str" cm="1">
        <f t="array" ref="U116">_xlfn.LET(
_xlpm.val,INDEX('2) Financial Arrangements'!$D$19:$Q$113, _extract!$K116, 13),
_xlpm.val_01, IF(_xlpm.val="Yes", 1,0),
IF($K116="","",
IF(_xlpm.val="","",
IF(($K116&gt;0)*($K116&lt;=15),_xlpm.val_01,""))))</f>
        <v/>
      </c>
      <c r="V116" s="838" t="str" cm="1">
        <f t="array" ref="V116">_xlfn.LET(
_xlpm.val,INDEX('2) Financial Arrangements'!$D$19:$Q$113, _extract!$K116, 14),
_xlpm.val_01, IF(_xlpm.val="Yes", 1,0),
IF($K116="","",
IF(_xlpm.val="","",
IF(($K116&gt;0)*($K116&lt;=15),_xlpm.val_01,""))))</f>
        <v/>
      </c>
      <c r="W116" s="826" t="str" cm="1">
        <f t="array" ref="W116">_xlfn.LET(
_xlpm.val,INDEX('2) Financial Arrangements'!$D$19:$P$113,_extract!$K116,4),
IF($K116="","",
IF(_xlpm.val="","",
IF(($K116&gt;20)*($K116&lt;=35),_xlpm.val,""))))</f>
        <v/>
      </c>
      <c r="X116" s="844" t="str" cm="1">
        <f t="array" ref="X116">_xlfn.LET(
_xlpm.val,INDEX('2) Financial Arrangements'!$D$19:$P$113,_extract!$K116,5),
IF($K116="","",
IF(_xlpm.val="","",
IF(($K116&gt;20)*($K116&lt;=35),_xlpm.val,""))))</f>
        <v/>
      </c>
      <c r="Y116" s="826" t="str" cm="1">
        <f t="array" ref="Y116">_xlfn.LET(
_xlpm.val,INDEX('2) Financial Arrangements'!$D$19:$P$113,_extract!$K116,6),
IF($K116="","",
IF(_xlpm.val="","",
IF(($K116&gt;20)*($K116&lt;=35),_xlpm.val,""))))</f>
        <v/>
      </c>
      <c r="Z116" s="826" t="str" cm="1">
        <f t="array" ref="Z116">_xlfn.LET(
_xlpm.val,INDEX('2) Financial Arrangements'!$D$19:$P$113,_extract!$K116,7),
IF($K116="","",
IF(_xlpm.val="","",
IF(($K116&gt;20)*($K116&lt;=35),_xlpm.val,""))))</f>
        <v/>
      </c>
      <c r="AA116" s="826" t="str" cm="1">
        <f t="array" ref="AA116">_xlfn.LET(
_xlpm.val,INDEX('2) Financial Arrangements'!$D$19:$P$113,_extract!$K116,8),
IF($K116="","",
IF(_xlpm.val="","",
IF(($K116&gt;20)*($K116&lt;=35),_xlpm.val,""))))</f>
        <v/>
      </c>
      <c r="AB116" s="843" t="str" cm="1">
        <f t="array" ref="AB116">_xlfn.LET(
_xlpm.val,INDEX('2) Financial Arrangements'!$D$19:$P$113, _extract!$K116, 4),
IF($K116="","",
IF(_xlpm.val="","",
IF(($K116&gt;40)*($K116&lt;=55),_xlpm.val,""))))</f>
        <v/>
      </c>
      <c r="AC116" s="836" t="str" cm="1">
        <f t="array" ref="AC116">_xlfn.LET(
_xlpm.val,INDEX('2) Financial Arrangements'!$D$19:$P$113, _extract!$K116, 5),
IF($K116="","",
IF(_xlpm.val="","",
IF(($K116&gt;40)*($K116&lt;=55),_xlpm.val,""))))</f>
        <v/>
      </c>
      <c r="AD116" s="836" t="str" cm="1">
        <f t="array" ref="AD116">_xlfn.LET(
_xlpm.val,INDEX('2) Financial Arrangements'!$D$19:$P$113, _extract!$K116, 6),
IF($K116="","",
IF(_xlpm.val="","",
IF(($K116&gt;40)*($K116&lt;=55),_xlpm.val,""))))</f>
        <v/>
      </c>
      <c r="AE116" s="836" t="str" cm="1">
        <f t="array" ref="AE116">_xlfn.LET(
_xlpm.val,INDEX('2) Financial Arrangements'!$D$19:$P$113, _extract!$K116, 7),
IF($K116="","",
IF(_xlpm.val="","",
IF(($K116&gt;40)*($K116&lt;=55),_xlpm.val,""))))</f>
        <v/>
      </c>
      <c r="AF116" s="836" t="str" cm="1">
        <f t="array" ref="AF116">_xlfn.LET(
_xlpm.val,INDEX('2) Financial Arrangements'!$D$19:$P$113, _extract!$K116, 8),
IF($K116="","",
IF(_xlpm.val="","",
IF(($K116&gt;40)*($K116&lt;=55),_xlpm.val,""))))</f>
        <v/>
      </c>
      <c r="AG116" s="836" t="str" cm="1">
        <f t="array" ref="AG116">_xlfn.LET(
_xlpm.val,INDEX('2) Financial Arrangements'!$D$19:$P$113, _extract!$K116, 9),
IF($K116="","",
IF(_xlpm.val="","",
IF(($K116&gt;40)*($K116&lt;=55),_xlpm.val,""))))</f>
        <v/>
      </c>
      <c r="AH116" s="836" t="str" cm="1">
        <f t="array" ref="AH116">_xlfn.LET(
_xlpm.val,INDEX('2) Financial Arrangements'!$D$19:$P$113, _extract!$K116, 10),
IF($K116="","",
IF(_xlpm.val="","",
IF(($K116&gt;40)*($K116&lt;=55),_xlpm.val,""))))</f>
        <v/>
      </c>
      <c r="AI116" s="836" t="str" cm="1">
        <f t="array" ref="AI116">_xlfn.LET(
_xlpm.val,INDEX('2) Financial Arrangements'!$D$19:$P$113, _extract!$K116, 11),
IF($K116="","",
IF(_xlpm.val="","",
IF(($K116&gt;40)*($K116&lt;=55),_xlpm.val,""))))</f>
        <v/>
      </c>
      <c r="AJ116" s="836" t="str" cm="1">
        <f t="array" ref="AJ116">_xlfn.LET(
_xlpm.val,INDEX('2) Financial Arrangements'!$D$19:$P$113, _extract!$K116, 12),
IF($K116="","",
IF(_xlpm.val="","",
IF(($K116&gt;40)*($K116&lt;=55),_xlpm.val,""))))</f>
        <v/>
      </c>
      <c r="AK116" s="844" t="str" cm="1">
        <f t="array" ref="AK116">_xlfn.LET(
_xlpm.val,INDEX('2) Financial Arrangements'!$D$19:$P$113, _extract!$K116, 4),
IF($K116="","",
IF(_xlpm.val="","",
IF(($K116&gt;60)*($K116&lt;=75),_xlpm.val,""))))</f>
        <v/>
      </c>
      <c r="AL116" s="826" t="str" cm="1">
        <f t="array" ref="AL116">_xlfn.LET(
_xlpm.val,INDEX('2) Financial Arrangements'!$D$19:$P$113, _extract!$K116, 5),
IF($K116="","",
IF(_xlpm.val="","",
IF(($K116&gt;60)*($K116&lt;=75),_xlpm.val,""))))</f>
        <v/>
      </c>
      <c r="AM116" s="826" t="str" cm="1">
        <f t="array" ref="AM116">_xlfn.LET(
_xlpm.val,INDEX('2) Financial Arrangements'!$D$19:$P$113, _extract!$K116, 6),
_xlpm.val_01, IF(_xlpm.val="Yes", 1,0),
IF($K116="","",
IF(_xlpm.val="","",
IF(($K116&gt;60)*($K116&lt;=75),_xlpm.val_01,""))))</f>
        <v/>
      </c>
      <c r="AN116" s="826" t="str" cm="1">
        <f t="array" ref="AN116">_xlfn.LET(
_xlpm.val,INDEX('2) Financial Arrangements'!$D$19:$P$113, _extract!$K116, 7),
_xlpm.val_01, IF(_xlpm.val="Yes", 1,0),
IF($K116="","",
IF(_xlpm.val="","",
IF(($K116&gt;60)*($K116&lt;=75),_xlpm.val_01,""))))</f>
        <v/>
      </c>
      <c r="AO116" s="826" t="str" cm="1">
        <f t="array" ref="AO116">_xlfn.LET(
_xlpm.val,INDEX('2) Financial Arrangements'!$D$19:$P$113, _extract!$K116, 8),
IF($K116="","",
IF(_xlpm.val="","",
IF(($K116&gt;60)*($K116&lt;=75),_xlpm.val,""))))</f>
        <v/>
      </c>
      <c r="AP116" s="826" t="str" cm="1">
        <f t="array" ref="AP116">_xlfn.LET(
_xlpm.val,INDEX('2) Financial Arrangements'!$D$19:$P$113, _extract!$K116, 9),
_xlpm.val_01, IF(_xlpm.val="Yes", 1,0),
IF($K116="","",
IF(_xlpm.val="","",
IF(($K116&gt;60)*($K116&lt;=75),_xlpm.val_01,""))))</f>
        <v/>
      </c>
      <c r="AQ116" s="826" t="str" cm="1">
        <f t="array" ref="AQ116">_xlfn.LET(
_xlpm.val,INDEX('2) Financial Arrangements'!$D$19:$P$113, _extract!$K116, 10),
_xlpm.val_01, IF(_xlpm.val="Yes", 1,0),
IF($K116="","",
IF(_xlpm.val="","",
IF(($K116&gt;60)*($K116&lt;=75),_xlpm.val_01,""))))</f>
        <v/>
      </c>
      <c r="AR116" s="826" t="str" cm="1">
        <f t="array" ref="AR116">_xlfn.LET(
_xlpm.val,INDEX('2) Financial Arrangements'!$D$19:$P$113, _extract!$K116, 11),
_xlpm.val_01, IF(_xlpm.val="Yes", 1,0),
IF($K116="","",
IF(_xlpm.val="","",
IF(($K116&gt;60)*($K116&lt;=75),_xlpm.val_01,""))))</f>
        <v/>
      </c>
      <c r="AS116" s="826" t="str" cm="1">
        <f t="array" ref="AS116">_xlfn.LET(
_xlpm.val,INDEX('2) Financial Arrangements'!$D$19:$P$113, _extract!$K116, 12),
_xlpm.val_01, IF(_xlpm.val="Yes", 1,0),
IF($K116="","",
IF(_xlpm.val="","",
IF(($K116&gt;60)*($K116&lt;=75),_xlpm.val_01,""))))</f>
        <v/>
      </c>
      <c r="AT116" s="842" t="str" cm="1">
        <f t="array" ref="AT116">_xlfn.LET(
_xlpm.val,INDEX('2) Financial Arrangements'!$D$19:$P$113, _extract!$K116, 4),
IF($K116="","",
IF(_xlpm.val="","",
IF(($K116&gt;70)*($K116&lt;=85),_xlpm.val,""))))</f>
        <v/>
      </c>
      <c r="AU116" s="842" t="str" cm="1">
        <f t="array" ref="AU116">_xlfn.LET(
_xlpm.val,INDEX('2) Financial Arrangements'!$D$19:$P$113, _extract!$K116, 5),
IF($K116="","",
IF(_xlpm.val="","",
IF(($K116&gt;70)*($K116&lt;=85),_xlpm.val,""))))</f>
        <v/>
      </c>
      <c r="AV116" s="836" t="str" cm="1">
        <f t="array" ref="AV116">_xlfn.LET(
_xlpm.val,INDEX('2) Financial Arrangements'!$D$19:$P$113, _extract!$K116, 6),
IF($K116="","",
IF(_xlpm.val="","",
IF(($K116&gt;70)*($K116&lt;=85),_xlpm.val,""))))</f>
        <v/>
      </c>
    </row>
    <row r="117" spans="2:48" s="830" customFormat="1" x14ac:dyDescent="0.35">
      <c r="B117" s="826" t="str">
        <f t="shared" si="2"/>
        <v/>
      </c>
      <c r="C117" s="834"/>
      <c r="D117" s="826" t="str">
        <f>IF('0a) Instructions &amp; HHS Info'!$F$4="","", IF($E117="","",'0a) Instructions &amp; HHS Info'!$F$4))</f>
        <v/>
      </c>
      <c r="E117" s="827"/>
      <c r="F117" s="826" t="str">
        <f>_xlfn.LET(
_xlpm.orgRow,MATCH(E117,_ref_data!$F$19:$F$167,0),
_xlpm.orgID,INDEX(_ref_data!$E$19:$E$167,_xlpm.orgRow),
IF(E117="","",_xlpm.orgID))</f>
        <v/>
      </c>
      <c r="G117" s="826" t="str">
        <f>_xlfn.LET(
_xlpm.orgRow,MATCH(E117,_ref_data!$F$19:$F$167,0),
_xlpm.EIN,SUBSTITUTE(INDEX(_ref_data!$G$19:$G$167,_xlpm.orgRow), "-", ""),
IF(E117="","",_xlpm.EIN))</f>
        <v/>
      </c>
      <c r="H117" s="826" t="str" cm="1">
        <f t="array" ref="H117">_xlfn.LET(
_xlpm.row, MATCH(C117 &amp; E117, '2) Financial Arrangements'!$B$19:$B$113 &amp; '2) Financial Arrangements'!$D$19:$D$113, 0),
_xlpm.datum, INDEX('2) Financial Arrangements'!$D$19:$P$113, _xlpm.row, 2),
IF(_xlpm.datum="", "", _xlpm.datum))</f>
        <v/>
      </c>
      <c r="I117" s="826" t="str">
        <f>_xlfn.LET(
_xlpm.row, MATCH(H117, _ref_data!$O$19:$O$68, 0),
_xlpm.ein, INDEX(_ref_data!$P$19:$P$68, _xlpm.row),
IF(H117="", "",
IF(_xlpm.ein="", "", _xlpm.ein)))</f>
        <v/>
      </c>
      <c r="J117" s="826" t="str" cm="1">
        <f t="array" ref="J117">_xlfn.LET(
_xlpm.row, MATCH($C$80 &amp; $E$80, '2) Financial Arrangements'!$B$19:$B$113 &amp; '2) Financial Arrangements'!$D$19:$D$113, 0),
_xlpm.datum, INDEX('2) Financial Arrangements'!$D$19:$P$113, _xlpm.row, 3),
IF(E117="", "",
IF(_xlpm.datum="", "", _xlpm.datum)))</f>
        <v/>
      </c>
      <c r="K117" s="835" t="str" cm="1">
        <f t="array" ref="K117">IF($E117="", "",
_xlfn.LET(
_xlpm.row, MATCH($C117 &amp; $E117 &amp; $H117,
    '2) Financial Arrangements'!$B$19:$B$113 &amp;
    '2) Financial Arrangements'!$D$19:$D$113 &amp;
    '2) Financial Arrangements'!$E$19:$E$113, 0),
_xlpm.row)
)</f>
        <v/>
      </c>
      <c r="L117" s="838" t="str" cm="1">
        <f t="array" ref="L117">_xlfn.LET(
_xlpm.val,INDEX('2) Financial Arrangements'!$D$19:$P$113, _extract!$K117, 4),
IF($K117="","",
IF(_xlpm.val="","",
IF(($K117&gt;0)*($K117&lt;=15),_xlpm.val,""))))</f>
        <v/>
      </c>
      <c r="M117" s="845" t="str" cm="1">
        <f t="array" ref="M117">_xlfn.LET(
_xlpm.val,INDEX('2) Financial Arrangements'!$D$19:$P$113, _extract!$K117, 5),
IF($K117="","",
IF(_xlpm.val="","",
IF(($K117&gt;0)*($K117&lt;=15),_xlpm.val,""))))</f>
        <v/>
      </c>
      <c r="N117" s="845" t="str" cm="1">
        <f t="array" ref="N117">_xlfn.LET(
_xlpm.val,INDEX('2) Financial Arrangements'!$D$19:$P$113, _extract!$K117, 6),
IF($K117="","",
IF(_xlpm.val="","",
IF(($K117&gt;0)*($K117&lt;=15),_xlpm.val,""))))</f>
        <v/>
      </c>
      <c r="O117" s="846" t="str" cm="1">
        <f t="array" ref="O117">_xlfn.LET(
_xlpm.val,INDEX('2) Financial Arrangements'!$D$19:$P$113, _extract!$K117, 7),
IF($K117="","",
IF(_xlpm.val="","",
IF(($K117&gt;0)*($K117&lt;=15),_xlpm.val,""))))</f>
        <v/>
      </c>
      <c r="P117" s="846" t="str" cm="1">
        <f t="array" ref="P117">_xlfn.LET(
_xlpm.val,INDEX('2) Financial Arrangements'!$D$19:$P$113, _extract!$K117, 8),
IF($K117="","",
IF(_xlpm.val="","",
IF(($K117&gt;0)*($K117&lt;=15),_xlpm.val,""))))</f>
        <v/>
      </c>
      <c r="Q117" s="909" t="str" cm="1">
        <f t="array" ref="Q117">_xlfn.LET(
_xlpm.val,INDEX('2) Financial Arrangements'!$D$19:$P$113, _extract!$K117, 9),
IF($K117="","",
IF(_xlpm.val="","",
IF(($K117&gt;0)*($K117&lt;=15),_xlpm.val,""))))</f>
        <v/>
      </c>
      <c r="R117" s="846" t="str" cm="1">
        <f t="array" ref="R117">_xlfn.LET(
_xlpm.val,INDEX('2) Financial Arrangements'!$D$19:$P$113, _extract!$K117, 10),
IF($K117="","",
IF(_xlpm.val="","",
IF(($K117&gt;0)*($K117&lt;=15),_xlpm.val,""))))</f>
        <v/>
      </c>
      <c r="S117" s="838" t="str" cm="1">
        <f t="array" ref="S117">_xlfn.LET(
_xlpm.val,INDEX('2) Financial Arrangements'!$D$19:$P$113, _extract!$K117, 11),
IF($K117="","",
IF(_xlpm.val="","",
IF(($K117&gt;0)*($K117&lt;=15),_xlpm.val,""))))</f>
        <v/>
      </c>
      <c r="T117" s="838" t="str" cm="1">
        <f t="array" ref="T117">_xlfn.LET(
_xlpm.val,INDEX('2) Financial Arrangements'!$D$19:$P$113, _extract!$K117, 12),
_xlpm.val_01, IF(_xlpm.val="Yes", 1,0),
IF($K117="","",
IF(_xlpm.val="","",
IF(($K117&gt;0)*($K117&lt;=15),_xlpm.val_01,""))))</f>
        <v/>
      </c>
      <c r="U117" s="838" t="str" cm="1">
        <f t="array" ref="U117">_xlfn.LET(
_xlpm.val,INDEX('2) Financial Arrangements'!$D$19:$Q$113, _extract!$K117, 13),
_xlpm.val_01, IF(_xlpm.val="Yes", 1,0),
IF($K117="","",
IF(_xlpm.val="","",
IF(($K117&gt;0)*($K117&lt;=15),_xlpm.val_01,""))))</f>
        <v/>
      </c>
      <c r="V117" s="838" t="str" cm="1">
        <f t="array" ref="V117">_xlfn.LET(
_xlpm.val,INDEX('2) Financial Arrangements'!$D$19:$Q$113, _extract!$K117, 14),
_xlpm.val_01, IF(_xlpm.val="Yes", 1,0),
IF($K117="","",
IF(_xlpm.val="","",
IF(($K117&gt;0)*($K117&lt;=15),_xlpm.val_01,""))))</f>
        <v/>
      </c>
      <c r="W117" s="826" t="str" cm="1">
        <f t="array" ref="W117">_xlfn.LET(
_xlpm.val,INDEX('2) Financial Arrangements'!$D$19:$P$113,_extract!$K117,4),
IF($K117="","",
IF(_xlpm.val="","",
IF(($K117&gt;20)*($K117&lt;=35),_xlpm.val,""))))</f>
        <v/>
      </c>
      <c r="X117" s="844" t="str" cm="1">
        <f t="array" ref="X117">_xlfn.LET(
_xlpm.val,INDEX('2) Financial Arrangements'!$D$19:$P$113,_extract!$K117,5),
IF($K117="","",
IF(_xlpm.val="","",
IF(($K117&gt;20)*($K117&lt;=35),_xlpm.val,""))))</f>
        <v/>
      </c>
      <c r="Y117" s="826" t="str" cm="1">
        <f t="array" ref="Y117">_xlfn.LET(
_xlpm.val,INDEX('2) Financial Arrangements'!$D$19:$P$113,_extract!$K117,6),
IF($K117="","",
IF(_xlpm.val="","",
IF(($K117&gt;20)*($K117&lt;=35),_xlpm.val,""))))</f>
        <v/>
      </c>
      <c r="Z117" s="826" t="str" cm="1">
        <f t="array" ref="Z117">_xlfn.LET(
_xlpm.val,INDEX('2) Financial Arrangements'!$D$19:$P$113,_extract!$K117,7),
IF($K117="","",
IF(_xlpm.val="","",
IF(($K117&gt;20)*($K117&lt;=35),_xlpm.val,""))))</f>
        <v/>
      </c>
      <c r="AA117" s="826" t="str" cm="1">
        <f t="array" ref="AA117">_xlfn.LET(
_xlpm.val,INDEX('2) Financial Arrangements'!$D$19:$P$113,_extract!$K117,8),
IF($K117="","",
IF(_xlpm.val="","",
IF(($K117&gt;20)*($K117&lt;=35),_xlpm.val,""))))</f>
        <v/>
      </c>
      <c r="AB117" s="843" t="str" cm="1">
        <f t="array" ref="AB117">_xlfn.LET(
_xlpm.val,INDEX('2) Financial Arrangements'!$D$19:$P$113, _extract!$K117, 4),
IF($K117="","",
IF(_xlpm.val="","",
IF(($K117&gt;40)*($K117&lt;=55),_xlpm.val,""))))</f>
        <v/>
      </c>
      <c r="AC117" s="836" t="str" cm="1">
        <f t="array" ref="AC117">_xlfn.LET(
_xlpm.val,INDEX('2) Financial Arrangements'!$D$19:$P$113, _extract!$K117, 5),
IF($K117="","",
IF(_xlpm.val="","",
IF(($K117&gt;40)*($K117&lt;=55),_xlpm.val,""))))</f>
        <v/>
      </c>
      <c r="AD117" s="836" t="str" cm="1">
        <f t="array" ref="AD117">_xlfn.LET(
_xlpm.val,INDEX('2) Financial Arrangements'!$D$19:$P$113, _extract!$K117, 6),
IF($K117="","",
IF(_xlpm.val="","",
IF(($K117&gt;40)*($K117&lt;=55),_xlpm.val,""))))</f>
        <v/>
      </c>
      <c r="AE117" s="836" t="str" cm="1">
        <f t="array" ref="AE117">_xlfn.LET(
_xlpm.val,INDEX('2) Financial Arrangements'!$D$19:$P$113, _extract!$K117, 7),
IF($K117="","",
IF(_xlpm.val="","",
IF(($K117&gt;40)*($K117&lt;=55),_xlpm.val,""))))</f>
        <v/>
      </c>
      <c r="AF117" s="836" t="str" cm="1">
        <f t="array" ref="AF117">_xlfn.LET(
_xlpm.val,INDEX('2) Financial Arrangements'!$D$19:$P$113, _extract!$K117, 8),
IF($K117="","",
IF(_xlpm.val="","",
IF(($K117&gt;40)*($K117&lt;=55),_xlpm.val,""))))</f>
        <v/>
      </c>
      <c r="AG117" s="836" t="str" cm="1">
        <f t="array" ref="AG117">_xlfn.LET(
_xlpm.val,INDEX('2) Financial Arrangements'!$D$19:$P$113, _extract!$K117, 9),
IF($K117="","",
IF(_xlpm.val="","",
IF(($K117&gt;40)*($K117&lt;=55),_xlpm.val,""))))</f>
        <v/>
      </c>
      <c r="AH117" s="836" t="str" cm="1">
        <f t="array" ref="AH117">_xlfn.LET(
_xlpm.val,INDEX('2) Financial Arrangements'!$D$19:$P$113, _extract!$K117, 10),
IF($K117="","",
IF(_xlpm.val="","",
IF(($K117&gt;40)*($K117&lt;=55),_xlpm.val,""))))</f>
        <v/>
      </c>
      <c r="AI117" s="836" t="str" cm="1">
        <f t="array" ref="AI117">_xlfn.LET(
_xlpm.val,INDEX('2) Financial Arrangements'!$D$19:$P$113, _extract!$K117, 11),
IF($K117="","",
IF(_xlpm.val="","",
IF(($K117&gt;40)*($K117&lt;=55),_xlpm.val,""))))</f>
        <v/>
      </c>
      <c r="AJ117" s="836" t="str" cm="1">
        <f t="array" ref="AJ117">_xlfn.LET(
_xlpm.val,INDEX('2) Financial Arrangements'!$D$19:$P$113, _extract!$K117, 12),
IF($K117="","",
IF(_xlpm.val="","",
IF(($K117&gt;40)*($K117&lt;=55),_xlpm.val,""))))</f>
        <v/>
      </c>
      <c r="AK117" s="844" t="str" cm="1">
        <f t="array" ref="AK117">_xlfn.LET(
_xlpm.val,INDEX('2) Financial Arrangements'!$D$19:$P$113, _extract!$K117, 4),
IF($K117="","",
IF(_xlpm.val="","",
IF(($K117&gt;60)*($K117&lt;=75),_xlpm.val,""))))</f>
        <v/>
      </c>
      <c r="AL117" s="826" t="str" cm="1">
        <f t="array" ref="AL117">_xlfn.LET(
_xlpm.val,INDEX('2) Financial Arrangements'!$D$19:$P$113, _extract!$K117, 5),
IF($K117="","",
IF(_xlpm.val="","",
IF(($K117&gt;60)*($K117&lt;=75),_xlpm.val,""))))</f>
        <v/>
      </c>
      <c r="AM117" s="826" t="str" cm="1">
        <f t="array" ref="AM117">_xlfn.LET(
_xlpm.val,INDEX('2) Financial Arrangements'!$D$19:$P$113, _extract!$K117, 6),
_xlpm.val_01, IF(_xlpm.val="Yes", 1,0),
IF($K117="","",
IF(_xlpm.val="","",
IF(($K117&gt;60)*($K117&lt;=75),_xlpm.val_01,""))))</f>
        <v/>
      </c>
      <c r="AN117" s="826" t="str" cm="1">
        <f t="array" ref="AN117">_xlfn.LET(
_xlpm.val,INDEX('2) Financial Arrangements'!$D$19:$P$113, _extract!$K117, 7),
_xlpm.val_01, IF(_xlpm.val="Yes", 1,0),
IF($K117="","",
IF(_xlpm.val="","",
IF(($K117&gt;60)*($K117&lt;=75),_xlpm.val_01,""))))</f>
        <v/>
      </c>
      <c r="AO117" s="826" t="str" cm="1">
        <f t="array" ref="AO117">_xlfn.LET(
_xlpm.val,INDEX('2) Financial Arrangements'!$D$19:$P$113, _extract!$K117, 8),
IF($K117="","",
IF(_xlpm.val="","",
IF(($K117&gt;60)*($K117&lt;=75),_xlpm.val,""))))</f>
        <v/>
      </c>
      <c r="AP117" s="826" t="str" cm="1">
        <f t="array" ref="AP117">_xlfn.LET(
_xlpm.val,INDEX('2) Financial Arrangements'!$D$19:$P$113, _extract!$K117, 9),
_xlpm.val_01, IF(_xlpm.val="Yes", 1,0),
IF($K117="","",
IF(_xlpm.val="","",
IF(($K117&gt;60)*($K117&lt;=75),_xlpm.val_01,""))))</f>
        <v/>
      </c>
      <c r="AQ117" s="826" t="str" cm="1">
        <f t="array" ref="AQ117">_xlfn.LET(
_xlpm.val,INDEX('2) Financial Arrangements'!$D$19:$P$113, _extract!$K117, 10),
_xlpm.val_01, IF(_xlpm.val="Yes", 1,0),
IF($K117="","",
IF(_xlpm.val="","",
IF(($K117&gt;60)*($K117&lt;=75),_xlpm.val_01,""))))</f>
        <v/>
      </c>
      <c r="AR117" s="826" t="str" cm="1">
        <f t="array" ref="AR117">_xlfn.LET(
_xlpm.val,INDEX('2) Financial Arrangements'!$D$19:$P$113, _extract!$K117, 11),
_xlpm.val_01, IF(_xlpm.val="Yes", 1,0),
IF($K117="","",
IF(_xlpm.val="","",
IF(($K117&gt;60)*($K117&lt;=75),_xlpm.val_01,""))))</f>
        <v/>
      </c>
      <c r="AS117" s="826" t="str" cm="1">
        <f t="array" ref="AS117">_xlfn.LET(
_xlpm.val,INDEX('2) Financial Arrangements'!$D$19:$P$113, _extract!$K117, 12),
_xlpm.val_01, IF(_xlpm.val="Yes", 1,0),
IF($K117="","",
IF(_xlpm.val="","",
IF(($K117&gt;60)*($K117&lt;=75),_xlpm.val_01,""))))</f>
        <v/>
      </c>
      <c r="AT117" s="842" t="str" cm="1">
        <f t="array" ref="AT117">_xlfn.LET(
_xlpm.val,INDEX('2) Financial Arrangements'!$D$19:$P$113, _extract!$K117, 4),
IF($K117="","",
IF(_xlpm.val="","",
IF(($K117&gt;70)*($K117&lt;=85),_xlpm.val,""))))</f>
        <v/>
      </c>
      <c r="AU117" s="842" t="str" cm="1">
        <f t="array" ref="AU117">_xlfn.LET(
_xlpm.val,INDEX('2) Financial Arrangements'!$D$19:$P$113, _extract!$K117, 5),
IF($K117="","",
IF(_xlpm.val="","",
IF(($K117&gt;70)*($K117&lt;=85),_xlpm.val,""))))</f>
        <v/>
      </c>
      <c r="AV117" s="836" t="str" cm="1">
        <f t="array" ref="AV117">_xlfn.LET(
_xlpm.val,INDEX('2) Financial Arrangements'!$D$19:$P$113, _extract!$K117, 6),
IF($K117="","",
IF(_xlpm.val="","",
IF(($K117&gt;70)*($K117&lt;=85),_xlpm.val,""))))</f>
        <v/>
      </c>
    </row>
    <row r="118" spans="2:48" s="830" customFormat="1" x14ac:dyDescent="0.35">
      <c r="B118" s="826" t="str">
        <f t="shared" si="2"/>
        <v/>
      </c>
      <c r="C118" s="834"/>
      <c r="D118" s="826" t="str">
        <f>IF('0a) Instructions &amp; HHS Info'!$F$4="","", IF($E118="","",'0a) Instructions &amp; HHS Info'!$F$4))</f>
        <v/>
      </c>
      <c r="E118" s="827"/>
      <c r="F118" s="826" t="str">
        <f>_xlfn.LET(
_xlpm.orgRow,MATCH(E118,_ref_data!$F$19:$F$167,0),
_xlpm.orgID,INDEX(_ref_data!$E$19:$E$167,_xlpm.orgRow),
IF(E118="","",_xlpm.orgID))</f>
        <v/>
      </c>
      <c r="G118" s="826" t="str">
        <f>_xlfn.LET(
_xlpm.orgRow,MATCH(E118,_ref_data!$F$19:$F$167,0),
_xlpm.EIN,SUBSTITUTE(INDEX(_ref_data!$G$19:$G$167,_xlpm.orgRow), "-", ""),
IF(E118="","",_xlpm.EIN))</f>
        <v/>
      </c>
      <c r="H118" s="826" t="str" cm="1">
        <f t="array" ref="H118">_xlfn.LET(
_xlpm.row, MATCH(C118 &amp; E118, '2) Financial Arrangements'!$B$19:$B$113 &amp; '2) Financial Arrangements'!$D$19:$D$113, 0),
_xlpm.datum, INDEX('2) Financial Arrangements'!$D$19:$P$113, _xlpm.row, 2),
IF(_xlpm.datum="", "", _xlpm.datum))</f>
        <v/>
      </c>
      <c r="I118" s="826" t="str">
        <f>_xlfn.LET(
_xlpm.row, MATCH(H118, _ref_data!$O$19:$O$68, 0),
_xlpm.ein, INDEX(_ref_data!$P$19:$P$68, _xlpm.row),
IF(H118="", "",
IF(_xlpm.ein="", "", _xlpm.ein)))</f>
        <v/>
      </c>
      <c r="J118" s="826" t="str" cm="1">
        <f t="array" ref="J118">_xlfn.LET(
_xlpm.row, MATCH($C$80 &amp; $E$80, '2) Financial Arrangements'!$B$19:$B$113 &amp; '2) Financial Arrangements'!$D$19:$D$113, 0),
_xlpm.datum, INDEX('2) Financial Arrangements'!$D$19:$P$113, _xlpm.row, 3),
IF(E118="", "",
IF(_xlpm.datum="", "", _xlpm.datum)))</f>
        <v/>
      </c>
      <c r="K118" s="835" t="str" cm="1">
        <f t="array" ref="K118">IF($E118="", "",
_xlfn.LET(
_xlpm.row, MATCH($C118 &amp; $E118 &amp; $H118,
    '2) Financial Arrangements'!$B$19:$B$113 &amp;
    '2) Financial Arrangements'!$D$19:$D$113 &amp;
    '2) Financial Arrangements'!$E$19:$E$113, 0),
_xlpm.row)
)</f>
        <v/>
      </c>
      <c r="L118" s="838" t="str" cm="1">
        <f t="array" ref="L118">_xlfn.LET(
_xlpm.val,INDEX('2) Financial Arrangements'!$D$19:$P$113, _extract!$K118, 4),
IF($K118="","",
IF(_xlpm.val="","",
IF(($K118&gt;0)*($K118&lt;=15),_xlpm.val,""))))</f>
        <v/>
      </c>
      <c r="M118" s="845" t="str" cm="1">
        <f t="array" ref="M118">_xlfn.LET(
_xlpm.val,INDEX('2) Financial Arrangements'!$D$19:$P$113, _extract!$K118, 5),
IF($K118="","",
IF(_xlpm.val="","",
IF(($K118&gt;0)*($K118&lt;=15),_xlpm.val,""))))</f>
        <v/>
      </c>
      <c r="N118" s="845" t="str" cm="1">
        <f t="array" ref="N118">_xlfn.LET(
_xlpm.val,INDEX('2) Financial Arrangements'!$D$19:$P$113, _extract!$K118, 6),
IF($K118="","",
IF(_xlpm.val="","",
IF(($K118&gt;0)*($K118&lt;=15),_xlpm.val,""))))</f>
        <v/>
      </c>
      <c r="O118" s="846" t="str" cm="1">
        <f t="array" ref="O118">_xlfn.LET(
_xlpm.val,INDEX('2) Financial Arrangements'!$D$19:$P$113, _extract!$K118, 7),
IF($K118="","",
IF(_xlpm.val="","",
IF(($K118&gt;0)*($K118&lt;=15),_xlpm.val,""))))</f>
        <v/>
      </c>
      <c r="P118" s="846" t="str" cm="1">
        <f t="array" ref="P118">_xlfn.LET(
_xlpm.val,INDEX('2) Financial Arrangements'!$D$19:$P$113, _extract!$K118, 8),
IF($K118="","",
IF(_xlpm.val="","",
IF(($K118&gt;0)*($K118&lt;=15),_xlpm.val,""))))</f>
        <v/>
      </c>
      <c r="Q118" s="909" t="str" cm="1">
        <f t="array" ref="Q118">_xlfn.LET(
_xlpm.val,INDEX('2) Financial Arrangements'!$D$19:$P$113, _extract!$K118, 9),
IF($K118="","",
IF(_xlpm.val="","",
IF(($K118&gt;0)*($K118&lt;=15),_xlpm.val,""))))</f>
        <v/>
      </c>
      <c r="R118" s="846" t="str" cm="1">
        <f t="array" ref="R118">_xlfn.LET(
_xlpm.val,INDEX('2) Financial Arrangements'!$D$19:$P$113, _extract!$K118, 10),
IF($K118="","",
IF(_xlpm.val="","",
IF(($K118&gt;0)*($K118&lt;=15),_xlpm.val,""))))</f>
        <v/>
      </c>
      <c r="S118" s="838" t="str" cm="1">
        <f t="array" ref="S118">_xlfn.LET(
_xlpm.val,INDEX('2) Financial Arrangements'!$D$19:$P$113, _extract!$K118, 11),
IF($K118="","",
IF(_xlpm.val="","",
IF(($K118&gt;0)*($K118&lt;=15),_xlpm.val,""))))</f>
        <v/>
      </c>
      <c r="T118" s="838" t="str" cm="1">
        <f t="array" ref="T118">_xlfn.LET(
_xlpm.val,INDEX('2) Financial Arrangements'!$D$19:$P$113, _extract!$K118, 12),
_xlpm.val_01, IF(_xlpm.val="Yes", 1,0),
IF($K118="","",
IF(_xlpm.val="","",
IF(($K118&gt;0)*($K118&lt;=15),_xlpm.val_01,""))))</f>
        <v/>
      </c>
      <c r="U118" s="838" t="str" cm="1">
        <f t="array" ref="U118">_xlfn.LET(
_xlpm.val,INDEX('2) Financial Arrangements'!$D$19:$Q$113, _extract!$K118, 13),
_xlpm.val_01, IF(_xlpm.val="Yes", 1,0),
IF($K118="","",
IF(_xlpm.val="","",
IF(($K118&gt;0)*($K118&lt;=15),_xlpm.val_01,""))))</f>
        <v/>
      </c>
      <c r="V118" s="838" t="str" cm="1">
        <f t="array" ref="V118">_xlfn.LET(
_xlpm.val,INDEX('2) Financial Arrangements'!$D$19:$Q$113, _extract!$K118, 14),
_xlpm.val_01, IF(_xlpm.val="Yes", 1,0),
IF($K118="","",
IF(_xlpm.val="","",
IF(($K118&gt;0)*($K118&lt;=15),_xlpm.val_01,""))))</f>
        <v/>
      </c>
      <c r="W118" s="826" t="str" cm="1">
        <f t="array" ref="W118">_xlfn.LET(
_xlpm.val,INDEX('2) Financial Arrangements'!$D$19:$P$113,_extract!$K118,4),
IF($K118="","",
IF(_xlpm.val="","",
IF(($K118&gt;20)*($K118&lt;=35),_xlpm.val,""))))</f>
        <v/>
      </c>
      <c r="X118" s="844" t="str" cm="1">
        <f t="array" ref="X118">_xlfn.LET(
_xlpm.val,INDEX('2) Financial Arrangements'!$D$19:$P$113,_extract!$K118,5),
IF($K118="","",
IF(_xlpm.val="","",
IF(($K118&gt;20)*($K118&lt;=35),_xlpm.val,""))))</f>
        <v/>
      </c>
      <c r="Y118" s="826" t="str" cm="1">
        <f t="array" ref="Y118">_xlfn.LET(
_xlpm.val,INDEX('2) Financial Arrangements'!$D$19:$P$113,_extract!$K118,6),
IF($K118="","",
IF(_xlpm.val="","",
IF(($K118&gt;20)*($K118&lt;=35),_xlpm.val,""))))</f>
        <v/>
      </c>
      <c r="Z118" s="826" t="str" cm="1">
        <f t="array" ref="Z118">_xlfn.LET(
_xlpm.val,INDEX('2) Financial Arrangements'!$D$19:$P$113,_extract!$K118,7),
IF($K118="","",
IF(_xlpm.val="","",
IF(($K118&gt;20)*($K118&lt;=35),_xlpm.val,""))))</f>
        <v/>
      </c>
      <c r="AA118" s="826" t="str" cm="1">
        <f t="array" ref="AA118">_xlfn.LET(
_xlpm.val,INDEX('2) Financial Arrangements'!$D$19:$P$113,_extract!$K118,8),
IF($K118="","",
IF(_xlpm.val="","",
IF(($K118&gt;20)*($K118&lt;=35),_xlpm.val,""))))</f>
        <v/>
      </c>
      <c r="AB118" s="843" t="str" cm="1">
        <f t="array" ref="AB118">_xlfn.LET(
_xlpm.val,INDEX('2) Financial Arrangements'!$D$19:$P$113, _extract!$K118, 4),
IF($K118="","",
IF(_xlpm.val="","",
IF(($K118&gt;40)*($K118&lt;=55),_xlpm.val,""))))</f>
        <v/>
      </c>
      <c r="AC118" s="836" t="str" cm="1">
        <f t="array" ref="AC118">_xlfn.LET(
_xlpm.val,INDEX('2) Financial Arrangements'!$D$19:$P$113, _extract!$K118, 5),
IF($K118="","",
IF(_xlpm.val="","",
IF(($K118&gt;40)*($K118&lt;=55),_xlpm.val,""))))</f>
        <v/>
      </c>
      <c r="AD118" s="836" t="str" cm="1">
        <f t="array" ref="AD118">_xlfn.LET(
_xlpm.val,INDEX('2) Financial Arrangements'!$D$19:$P$113, _extract!$K118, 6),
IF($K118="","",
IF(_xlpm.val="","",
IF(($K118&gt;40)*($K118&lt;=55),_xlpm.val,""))))</f>
        <v/>
      </c>
      <c r="AE118" s="836" t="str" cm="1">
        <f t="array" ref="AE118">_xlfn.LET(
_xlpm.val,INDEX('2) Financial Arrangements'!$D$19:$P$113, _extract!$K118, 7),
IF($K118="","",
IF(_xlpm.val="","",
IF(($K118&gt;40)*($K118&lt;=55),_xlpm.val,""))))</f>
        <v/>
      </c>
      <c r="AF118" s="836" t="str" cm="1">
        <f t="array" ref="AF118">_xlfn.LET(
_xlpm.val,INDEX('2) Financial Arrangements'!$D$19:$P$113, _extract!$K118, 8),
IF($K118="","",
IF(_xlpm.val="","",
IF(($K118&gt;40)*($K118&lt;=55),_xlpm.val,""))))</f>
        <v/>
      </c>
      <c r="AG118" s="836" t="str" cm="1">
        <f t="array" ref="AG118">_xlfn.LET(
_xlpm.val,INDEX('2) Financial Arrangements'!$D$19:$P$113, _extract!$K118, 9),
IF($K118="","",
IF(_xlpm.val="","",
IF(($K118&gt;40)*($K118&lt;=55),_xlpm.val,""))))</f>
        <v/>
      </c>
      <c r="AH118" s="836" t="str" cm="1">
        <f t="array" ref="AH118">_xlfn.LET(
_xlpm.val,INDEX('2) Financial Arrangements'!$D$19:$P$113, _extract!$K118, 10),
IF($K118="","",
IF(_xlpm.val="","",
IF(($K118&gt;40)*($K118&lt;=55),_xlpm.val,""))))</f>
        <v/>
      </c>
      <c r="AI118" s="836" t="str" cm="1">
        <f t="array" ref="AI118">_xlfn.LET(
_xlpm.val,INDEX('2) Financial Arrangements'!$D$19:$P$113, _extract!$K118, 11),
IF($K118="","",
IF(_xlpm.val="","",
IF(($K118&gt;40)*($K118&lt;=55),_xlpm.val,""))))</f>
        <v/>
      </c>
      <c r="AJ118" s="836" t="str" cm="1">
        <f t="array" ref="AJ118">_xlfn.LET(
_xlpm.val,INDEX('2) Financial Arrangements'!$D$19:$P$113, _extract!$K118, 12),
IF($K118="","",
IF(_xlpm.val="","",
IF(($K118&gt;40)*($K118&lt;=55),_xlpm.val,""))))</f>
        <v/>
      </c>
      <c r="AK118" s="844" t="str" cm="1">
        <f t="array" ref="AK118">_xlfn.LET(
_xlpm.val,INDEX('2) Financial Arrangements'!$D$19:$P$113, _extract!$K118, 4),
IF($K118="","",
IF(_xlpm.val="","",
IF(($K118&gt;60)*($K118&lt;=75),_xlpm.val,""))))</f>
        <v/>
      </c>
      <c r="AL118" s="826" t="str" cm="1">
        <f t="array" ref="AL118">_xlfn.LET(
_xlpm.val,INDEX('2) Financial Arrangements'!$D$19:$P$113, _extract!$K118, 5),
IF($K118="","",
IF(_xlpm.val="","",
IF(($K118&gt;60)*($K118&lt;=75),_xlpm.val,""))))</f>
        <v/>
      </c>
      <c r="AM118" s="826" t="str" cm="1">
        <f t="array" ref="AM118">_xlfn.LET(
_xlpm.val,INDEX('2) Financial Arrangements'!$D$19:$P$113, _extract!$K118, 6),
_xlpm.val_01, IF(_xlpm.val="Yes", 1,0),
IF($K118="","",
IF(_xlpm.val="","",
IF(($K118&gt;60)*($K118&lt;=75),_xlpm.val_01,""))))</f>
        <v/>
      </c>
      <c r="AN118" s="826" t="str" cm="1">
        <f t="array" ref="AN118">_xlfn.LET(
_xlpm.val,INDEX('2) Financial Arrangements'!$D$19:$P$113, _extract!$K118, 7),
_xlpm.val_01, IF(_xlpm.val="Yes", 1,0),
IF($K118="","",
IF(_xlpm.val="","",
IF(($K118&gt;60)*($K118&lt;=75),_xlpm.val_01,""))))</f>
        <v/>
      </c>
      <c r="AO118" s="826" t="str" cm="1">
        <f t="array" ref="AO118">_xlfn.LET(
_xlpm.val,INDEX('2) Financial Arrangements'!$D$19:$P$113, _extract!$K118, 8),
IF($K118="","",
IF(_xlpm.val="","",
IF(($K118&gt;60)*($K118&lt;=75),_xlpm.val,""))))</f>
        <v/>
      </c>
      <c r="AP118" s="826" t="str" cm="1">
        <f t="array" ref="AP118">_xlfn.LET(
_xlpm.val,INDEX('2) Financial Arrangements'!$D$19:$P$113, _extract!$K118, 9),
_xlpm.val_01, IF(_xlpm.val="Yes", 1,0),
IF($K118="","",
IF(_xlpm.val="","",
IF(($K118&gt;60)*($K118&lt;=75),_xlpm.val_01,""))))</f>
        <v/>
      </c>
      <c r="AQ118" s="826" t="str" cm="1">
        <f t="array" ref="AQ118">_xlfn.LET(
_xlpm.val,INDEX('2) Financial Arrangements'!$D$19:$P$113, _extract!$K118, 10),
_xlpm.val_01, IF(_xlpm.val="Yes", 1,0),
IF($K118="","",
IF(_xlpm.val="","",
IF(($K118&gt;60)*($K118&lt;=75),_xlpm.val_01,""))))</f>
        <v/>
      </c>
      <c r="AR118" s="826" t="str" cm="1">
        <f t="array" ref="AR118">_xlfn.LET(
_xlpm.val,INDEX('2) Financial Arrangements'!$D$19:$P$113, _extract!$K118, 11),
_xlpm.val_01, IF(_xlpm.val="Yes", 1,0),
IF($K118="","",
IF(_xlpm.val="","",
IF(($K118&gt;60)*($K118&lt;=75),_xlpm.val_01,""))))</f>
        <v/>
      </c>
      <c r="AS118" s="826" t="str" cm="1">
        <f t="array" ref="AS118">_xlfn.LET(
_xlpm.val,INDEX('2) Financial Arrangements'!$D$19:$P$113, _extract!$K118, 12),
_xlpm.val_01, IF(_xlpm.val="Yes", 1,0),
IF($K118="","",
IF(_xlpm.val="","",
IF(($K118&gt;60)*($K118&lt;=75),_xlpm.val_01,""))))</f>
        <v/>
      </c>
      <c r="AT118" s="842" t="str" cm="1">
        <f t="array" ref="AT118">_xlfn.LET(
_xlpm.val,INDEX('2) Financial Arrangements'!$D$19:$P$113, _extract!$K118, 4),
IF($K118="","",
IF(_xlpm.val="","",
IF(($K118&gt;70)*($K118&lt;=85),_xlpm.val,""))))</f>
        <v/>
      </c>
      <c r="AU118" s="842" t="str" cm="1">
        <f t="array" ref="AU118">_xlfn.LET(
_xlpm.val,INDEX('2) Financial Arrangements'!$D$19:$P$113, _extract!$K118, 5),
IF($K118="","",
IF(_xlpm.val="","",
IF(($K118&gt;70)*($K118&lt;=85),_xlpm.val,""))))</f>
        <v/>
      </c>
      <c r="AV118" s="836" t="str" cm="1">
        <f t="array" ref="AV118">_xlfn.LET(
_xlpm.val,INDEX('2) Financial Arrangements'!$D$19:$P$113, _extract!$K118, 6),
IF($K118="","",
IF(_xlpm.val="","",
IF(($K118&gt;70)*($K118&lt;=85),_xlpm.val,""))))</f>
        <v/>
      </c>
    </row>
    <row r="119" spans="2:48" s="830" customFormat="1" x14ac:dyDescent="0.35">
      <c r="B119" s="826" t="str">
        <f t="shared" si="2"/>
        <v/>
      </c>
      <c r="C119" s="834"/>
      <c r="D119" s="826" t="str">
        <f>IF('0a) Instructions &amp; HHS Info'!$F$4="","", IF($E119="","",'0a) Instructions &amp; HHS Info'!$F$4))</f>
        <v/>
      </c>
      <c r="E119" s="827"/>
      <c r="F119" s="826" t="str">
        <f>_xlfn.LET(
_xlpm.orgRow,MATCH(E119,_ref_data!$F$19:$F$167,0),
_xlpm.orgID,INDEX(_ref_data!$E$19:$E$167,_xlpm.orgRow),
IF(E119="","",_xlpm.orgID))</f>
        <v/>
      </c>
      <c r="G119" s="826" t="str">
        <f>_xlfn.LET(
_xlpm.orgRow,MATCH(E119,_ref_data!$F$19:$F$167,0),
_xlpm.EIN,SUBSTITUTE(INDEX(_ref_data!$G$19:$G$167,_xlpm.orgRow), "-", ""),
IF(E119="","",_xlpm.EIN))</f>
        <v/>
      </c>
      <c r="H119" s="826" t="str" cm="1">
        <f t="array" ref="H119">_xlfn.LET(
_xlpm.row, MATCH(C119 &amp; E119, '2) Financial Arrangements'!$B$19:$B$113 &amp; '2) Financial Arrangements'!$D$19:$D$113, 0),
_xlpm.datum, INDEX('2) Financial Arrangements'!$D$19:$P$113, _xlpm.row, 2),
IF(_xlpm.datum="", "", _xlpm.datum))</f>
        <v/>
      </c>
      <c r="I119" s="826" t="str">
        <f>_xlfn.LET(
_xlpm.row, MATCH(H119, _ref_data!$O$19:$O$68, 0),
_xlpm.ein, INDEX(_ref_data!$P$19:$P$68, _xlpm.row),
IF(H119="", "",
IF(_xlpm.ein="", "", _xlpm.ein)))</f>
        <v/>
      </c>
      <c r="J119" s="826" t="str" cm="1">
        <f t="array" ref="J119">_xlfn.LET(
_xlpm.row, MATCH($C$80 &amp; $E$80, '2) Financial Arrangements'!$B$19:$B$113 &amp; '2) Financial Arrangements'!$D$19:$D$113, 0),
_xlpm.datum, INDEX('2) Financial Arrangements'!$D$19:$P$113, _xlpm.row, 3),
IF(E119="", "",
IF(_xlpm.datum="", "", _xlpm.datum)))</f>
        <v/>
      </c>
      <c r="K119" s="835" t="str" cm="1">
        <f t="array" ref="K119">IF($E119="", "",
_xlfn.LET(
_xlpm.row, MATCH($C119 &amp; $E119 &amp; $H119,
    '2) Financial Arrangements'!$B$19:$B$113 &amp;
    '2) Financial Arrangements'!$D$19:$D$113 &amp;
    '2) Financial Arrangements'!$E$19:$E$113, 0),
_xlpm.row)
)</f>
        <v/>
      </c>
      <c r="L119" s="838" t="str" cm="1">
        <f t="array" ref="L119">_xlfn.LET(
_xlpm.val,INDEX('2) Financial Arrangements'!$D$19:$P$113, _extract!$K119, 4),
IF($K119="","",
IF(_xlpm.val="","",
IF(($K119&gt;0)*($K119&lt;=15),_xlpm.val,""))))</f>
        <v/>
      </c>
      <c r="M119" s="845" t="str" cm="1">
        <f t="array" ref="M119">_xlfn.LET(
_xlpm.val,INDEX('2) Financial Arrangements'!$D$19:$P$113, _extract!$K119, 5),
IF($K119="","",
IF(_xlpm.val="","",
IF(($K119&gt;0)*($K119&lt;=15),_xlpm.val,""))))</f>
        <v/>
      </c>
      <c r="N119" s="845" t="str" cm="1">
        <f t="array" ref="N119">_xlfn.LET(
_xlpm.val,INDEX('2) Financial Arrangements'!$D$19:$P$113, _extract!$K119, 6),
IF($K119="","",
IF(_xlpm.val="","",
IF(($K119&gt;0)*($K119&lt;=15),_xlpm.val,""))))</f>
        <v/>
      </c>
      <c r="O119" s="846" t="str" cm="1">
        <f t="array" ref="O119">_xlfn.LET(
_xlpm.val,INDEX('2) Financial Arrangements'!$D$19:$P$113, _extract!$K119, 7),
IF($K119="","",
IF(_xlpm.val="","",
IF(($K119&gt;0)*($K119&lt;=15),_xlpm.val,""))))</f>
        <v/>
      </c>
      <c r="P119" s="846" t="str" cm="1">
        <f t="array" ref="P119">_xlfn.LET(
_xlpm.val,INDEX('2) Financial Arrangements'!$D$19:$P$113, _extract!$K119, 8),
IF($K119="","",
IF(_xlpm.val="","",
IF(($K119&gt;0)*($K119&lt;=15),_xlpm.val,""))))</f>
        <v/>
      </c>
      <c r="Q119" s="909" t="str" cm="1">
        <f t="array" ref="Q119">_xlfn.LET(
_xlpm.val,INDEX('2) Financial Arrangements'!$D$19:$P$113, _extract!$K119, 9),
IF($K119="","",
IF(_xlpm.val="","",
IF(($K119&gt;0)*($K119&lt;=15),_xlpm.val,""))))</f>
        <v/>
      </c>
      <c r="R119" s="846" t="str" cm="1">
        <f t="array" ref="R119">_xlfn.LET(
_xlpm.val,INDEX('2) Financial Arrangements'!$D$19:$P$113, _extract!$K119, 10),
IF($K119="","",
IF(_xlpm.val="","",
IF(($K119&gt;0)*($K119&lt;=15),_xlpm.val,""))))</f>
        <v/>
      </c>
      <c r="S119" s="838" t="str" cm="1">
        <f t="array" ref="S119">_xlfn.LET(
_xlpm.val,INDEX('2) Financial Arrangements'!$D$19:$P$113, _extract!$K119, 11),
IF($K119="","",
IF(_xlpm.val="","",
IF(($K119&gt;0)*($K119&lt;=15),_xlpm.val,""))))</f>
        <v/>
      </c>
      <c r="T119" s="838" t="str" cm="1">
        <f t="array" ref="T119">_xlfn.LET(
_xlpm.val,INDEX('2) Financial Arrangements'!$D$19:$P$113, _extract!$K119, 12),
_xlpm.val_01, IF(_xlpm.val="Yes", 1,0),
IF($K119="","",
IF(_xlpm.val="","",
IF(($K119&gt;0)*($K119&lt;=15),_xlpm.val_01,""))))</f>
        <v/>
      </c>
      <c r="U119" s="838" t="str" cm="1">
        <f t="array" ref="U119">_xlfn.LET(
_xlpm.val,INDEX('2) Financial Arrangements'!$D$19:$Q$113, _extract!$K119, 13),
_xlpm.val_01, IF(_xlpm.val="Yes", 1,0),
IF($K119="","",
IF(_xlpm.val="","",
IF(($K119&gt;0)*($K119&lt;=15),_xlpm.val_01,""))))</f>
        <v/>
      </c>
      <c r="V119" s="838" t="str" cm="1">
        <f t="array" ref="V119">_xlfn.LET(
_xlpm.val,INDEX('2) Financial Arrangements'!$D$19:$Q$113, _extract!$K119, 14),
_xlpm.val_01, IF(_xlpm.val="Yes", 1,0),
IF($K119="","",
IF(_xlpm.val="","",
IF(($K119&gt;0)*($K119&lt;=15),_xlpm.val_01,""))))</f>
        <v/>
      </c>
      <c r="W119" s="826" t="str" cm="1">
        <f t="array" ref="W119">_xlfn.LET(
_xlpm.val,INDEX('2) Financial Arrangements'!$D$19:$P$113,_extract!$K119,4),
IF($K119="","",
IF(_xlpm.val="","",
IF(($K119&gt;20)*($K119&lt;=35),_xlpm.val,""))))</f>
        <v/>
      </c>
      <c r="X119" s="844" t="str" cm="1">
        <f t="array" ref="X119">_xlfn.LET(
_xlpm.val,INDEX('2) Financial Arrangements'!$D$19:$P$113,_extract!$K119,5),
IF($K119="","",
IF(_xlpm.val="","",
IF(($K119&gt;20)*($K119&lt;=35),_xlpm.val,""))))</f>
        <v/>
      </c>
      <c r="Y119" s="826" t="str" cm="1">
        <f t="array" ref="Y119">_xlfn.LET(
_xlpm.val,INDEX('2) Financial Arrangements'!$D$19:$P$113,_extract!$K119,6),
IF($K119="","",
IF(_xlpm.val="","",
IF(($K119&gt;20)*($K119&lt;=35),_xlpm.val,""))))</f>
        <v/>
      </c>
      <c r="Z119" s="826" t="str" cm="1">
        <f t="array" ref="Z119">_xlfn.LET(
_xlpm.val,INDEX('2) Financial Arrangements'!$D$19:$P$113,_extract!$K119,7),
IF($K119="","",
IF(_xlpm.val="","",
IF(($K119&gt;20)*($K119&lt;=35),_xlpm.val,""))))</f>
        <v/>
      </c>
      <c r="AA119" s="826" t="str" cm="1">
        <f t="array" ref="AA119">_xlfn.LET(
_xlpm.val,INDEX('2) Financial Arrangements'!$D$19:$P$113,_extract!$K119,8),
IF($K119="","",
IF(_xlpm.val="","",
IF(($K119&gt;20)*($K119&lt;=35),_xlpm.val,""))))</f>
        <v/>
      </c>
      <c r="AB119" s="843" t="str" cm="1">
        <f t="array" ref="AB119">_xlfn.LET(
_xlpm.val,INDEX('2) Financial Arrangements'!$D$19:$P$113, _extract!$K119, 4),
IF($K119="","",
IF(_xlpm.val="","",
IF(($K119&gt;40)*($K119&lt;=55),_xlpm.val,""))))</f>
        <v/>
      </c>
      <c r="AC119" s="836" t="str" cm="1">
        <f t="array" ref="AC119">_xlfn.LET(
_xlpm.val,INDEX('2) Financial Arrangements'!$D$19:$P$113, _extract!$K119, 5),
IF($K119="","",
IF(_xlpm.val="","",
IF(($K119&gt;40)*($K119&lt;=55),_xlpm.val,""))))</f>
        <v/>
      </c>
      <c r="AD119" s="836" t="str" cm="1">
        <f t="array" ref="AD119">_xlfn.LET(
_xlpm.val,INDEX('2) Financial Arrangements'!$D$19:$P$113, _extract!$K119, 6),
IF($K119="","",
IF(_xlpm.val="","",
IF(($K119&gt;40)*($K119&lt;=55),_xlpm.val,""))))</f>
        <v/>
      </c>
      <c r="AE119" s="836" t="str" cm="1">
        <f t="array" ref="AE119">_xlfn.LET(
_xlpm.val,INDEX('2) Financial Arrangements'!$D$19:$P$113, _extract!$K119, 7),
IF($K119="","",
IF(_xlpm.val="","",
IF(($K119&gt;40)*($K119&lt;=55),_xlpm.val,""))))</f>
        <v/>
      </c>
      <c r="AF119" s="836" t="str" cm="1">
        <f t="array" ref="AF119">_xlfn.LET(
_xlpm.val,INDEX('2) Financial Arrangements'!$D$19:$P$113, _extract!$K119, 8),
IF($K119="","",
IF(_xlpm.val="","",
IF(($K119&gt;40)*($K119&lt;=55),_xlpm.val,""))))</f>
        <v/>
      </c>
      <c r="AG119" s="836" t="str" cm="1">
        <f t="array" ref="AG119">_xlfn.LET(
_xlpm.val,INDEX('2) Financial Arrangements'!$D$19:$P$113, _extract!$K119, 9),
IF($K119="","",
IF(_xlpm.val="","",
IF(($K119&gt;40)*($K119&lt;=55),_xlpm.val,""))))</f>
        <v/>
      </c>
      <c r="AH119" s="836" t="str" cm="1">
        <f t="array" ref="AH119">_xlfn.LET(
_xlpm.val,INDEX('2) Financial Arrangements'!$D$19:$P$113, _extract!$K119, 10),
IF($K119="","",
IF(_xlpm.val="","",
IF(($K119&gt;40)*($K119&lt;=55),_xlpm.val,""))))</f>
        <v/>
      </c>
      <c r="AI119" s="836" t="str" cm="1">
        <f t="array" ref="AI119">_xlfn.LET(
_xlpm.val,INDEX('2) Financial Arrangements'!$D$19:$P$113, _extract!$K119, 11),
IF($K119="","",
IF(_xlpm.val="","",
IF(($K119&gt;40)*($K119&lt;=55),_xlpm.val,""))))</f>
        <v/>
      </c>
      <c r="AJ119" s="836" t="str" cm="1">
        <f t="array" ref="AJ119">_xlfn.LET(
_xlpm.val,INDEX('2) Financial Arrangements'!$D$19:$P$113, _extract!$K119, 12),
IF($K119="","",
IF(_xlpm.val="","",
IF(($K119&gt;40)*($K119&lt;=55),_xlpm.val,""))))</f>
        <v/>
      </c>
      <c r="AK119" s="844" t="str" cm="1">
        <f t="array" ref="AK119">_xlfn.LET(
_xlpm.val,INDEX('2) Financial Arrangements'!$D$19:$P$113, _extract!$K119, 4),
IF($K119="","",
IF(_xlpm.val="","",
IF(($K119&gt;60)*($K119&lt;=75),_xlpm.val,""))))</f>
        <v/>
      </c>
      <c r="AL119" s="826" t="str" cm="1">
        <f t="array" ref="AL119">_xlfn.LET(
_xlpm.val,INDEX('2) Financial Arrangements'!$D$19:$P$113, _extract!$K119, 5),
IF($K119="","",
IF(_xlpm.val="","",
IF(($K119&gt;60)*($K119&lt;=75),_xlpm.val,""))))</f>
        <v/>
      </c>
      <c r="AM119" s="826" t="str" cm="1">
        <f t="array" ref="AM119">_xlfn.LET(
_xlpm.val,INDEX('2) Financial Arrangements'!$D$19:$P$113, _extract!$K119, 6),
_xlpm.val_01, IF(_xlpm.val="Yes", 1,0),
IF($K119="","",
IF(_xlpm.val="","",
IF(($K119&gt;60)*($K119&lt;=75),_xlpm.val_01,""))))</f>
        <v/>
      </c>
      <c r="AN119" s="826" t="str" cm="1">
        <f t="array" ref="AN119">_xlfn.LET(
_xlpm.val,INDEX('2) Financial Arrangements'!$D$19:$P$113, _extract!$K119, 7),
_xlpm.val_01, IF(_xlpm.val="Yes", 1,0),
IF($K119="","",
IF(_xlpm.val="","",
IF(($K119&gt;60)*($K119&lt;=75),_xlpm.val_01,""))))</f>
        <v/>
      </c>
      <c r="AO119" s="826" t="str" cm="1">
        <f t="array" ref="AO119">_xlfn.LET(
_xlpm.val,INDEX('2) Financial Arrangements'!$D$19:$P$113, _extract!$K119, 8),
IF($K119="","",
IF(_xlpm.val="","",
IF(($K119&gt;60)*($K119&lt;=75),_xlpm.val,""))))</f>
        <v/>
      </c>
      <c r="AP119" s="826" t="str" cm="1">
        <f t="array" ref="AP119">_xlfn.LET(
_xlpm.val,INDEX('2) Financial Arrangements'!$D$19:$P$113, _extract!$K119, 9),
_xlpm.val_01, IF(_xlpm.val="Yes", 1,0),
IF($K119="","",
IF(_xlpm.val="","",
IF(($K119&gt;60)*($K119&lt;=75),_xlpm.val_01,""))))</f>
        <v/>
      </c>
      <c r="AQ119" s="826" t="str" cm="1">
        <f t="array" ref="AQ119">_xlfn.LET(
_xlpm.val,INDEX('2) Financial Arrangements'!$D$19:$P$113, _extract!$K119, 10),
_xlpm.val_01, IF(_xlpm.val="Yes", 1,0),
IF($K119="","",
IF(_xlpm.val="","",
IF(($K119&gt;60)*($K119&lt;=75),_xlpm.val_01,""))))</f>
        <v/>
      </c>
      <c r="AR119" s="826" t="str" cm="1">
        <f t="array" ref="AR119">_xlfn.LET(
_xlpm.val,INDEX('2) Financial Arrangements'!$D$19:$P$113, _extract!$K119, 11),
_xlpm.val_01, IF(_xlpm.val="Yes", 1,0),
IF($K119="","",
IF(_xlpm.val="","",
IF(($K119&gt;60)*($K119&lt;=75),_xlpm.val_01,""))))</f>
        <v/>
      </c>
      <c r="AS119" s="826" t="str" cm="1">
        <f t="array" ref="AS119">_xlfn.LET(
_xlpm.val,INDEX('2) Financial Arrangements'!$D$19:$P$113, _extract!$K119, 12),
_xlpm.val_01, IF(_xlpm.val="Yes", 1,0),
IF($K119="","",
IF(_xlpm.val="","",
IF(($K119&gt;60)*($K119&lt;=75),_xlpm.val_01,""))))</f>
        <v/>
      </c>
      <c r="AT119" s="842" t="str" cm="1">
        <f t="array" ref="AT119">_xlfn.LET(
_xlpm.val,INDEX('2) Financial Arrangements'!$D$19:$P$113, _extract!$K119, 4),
IF($K119="","",
IF(_xlpm.val="","",
IF(($K119&gt;70)*($K119&lt;=85),_xlpm.val,""))))</f>
        <v/>
      </c>
      <c r="AU119" s="842" t="str" cm="1">
        <f t="array" ref="AU119">_xlfn.LET(
_xlpm.val,INDEX('2) Financial Arrangements'!$D$19:$P$113, _extract!$K119, 5),
IF($K119="","",
IF(_xlpm.val="","",
IF(($K119&gt;70)*($K119&lt;=85),_xlpm.val,""))))</f>
        <v/>
      </c>
      <c r="AV119" s="836" t="str" cm="1">
        <f t="array" ref="AV119">_xlfn.LET(
_xlpm.val,INDEX('2) Financial Arrangements'!$D$19:$P$113, _extract!$K119, 6),
IF($K119="","",
IF(_xlpm.val="","",
IF(($K119&gt;70)*($K119&lt;=85),_xlpm.val,""))))</f>
        <v/>
      </c>
    </row>
    <row r="120" spans="2:48" s="830" customFormat="1" x14ac:dyDescent="0.35">
      <c r="B120" s="826" t="str">
        <f t="shared" si="2"/>
        <v/>
      </c>
      <c r="C120" s="834"/>
      <c r="D120" s="826" t="str">
        <f>IF('0a) Instructions &amp; HHS Info'!$F$4="","", IF($E120="","",'0a) Instructions &amp; HHS Info'!$F$4))</f>
        <v/>
      </c>
      <c r="E120" s="827"/>
      <c r="F120" s="826" t="str">
        <f>_xlfn.LET(
_xlpm.orgRow,MATCH(E120,_ref_data!$F$19:$F$167,0),
_xlpm.orgID,INDEX(_ref_data!$E$19:$E$167,_xlpm.orgRow),
IF(E120="","",_xlpm.orgID))</f>
        <v/>
      </c>
      <c r="G120" s="826" t="str">
        <f>_xlfn.LET(
_xlpm.orgRow,MATCH(E120,_ref_data!$F$19:$F$167,0),
_xlpm.EIN,SUBSTITUTE(INDEX(_ref_data!$G$19:$G$167,_xlpm.orgRow), "-", ""),
IF(E120="","",_xlpm.EIN))</f>
        <v/>
      </c>
      <c r="H120" s="826" t="str" cm="1">
        <f t="array" ref="H120">_xlfn.LET(
_xlpm.row, MATCH(C120 &amp; E120, '2) Financial Arrangements'!$B$19:$B$113 &amp; '2) Financial Arrangements'!$D$19:$D$113, 0),
_xlpm.datum, INDEX('2) Financial Arrangements'!$D$19:$P$113, _xlpm.row, 2),
IF(_xlpm.datum="", "", _xlpm.datum))</f>
        <v/>
      </c>
      <c r="I120" s="826" t="str">
        <f>_xlfn.LET(
_xlpm.row, MATCH(H120, _ref_data!$O$19:$O$68, 0),
_xlpm.ein, INDEX(_ref_data!$P$19:$P$68, _xlpm.row),
IF(H120="", "",
IF(_xlpm.ein="", "", _xlpm.ein)))</f>
        <v/>
      </c>
      <c r="J120" s="826" t="str" cm="1">
        <f t="array" ref="J120">_xlfn.LET(
_xlpm.row, MATCH($C$80 &amp; $E$80, '2) Financial Arrangements'!$B$19:$B$113 &amp; '2) Financial Arrangements'!$D$19:$D$113, 0),
_xlpm.datum, INDEX('2) Financial Arrangements'!$D$19:$P$113, _xlpm.row, 3),
IF(E120="", "",
IF(_xlpm.datum="", "", _xlpm.datum)))</f>
        <v/>
      </c>
      <c r="K120" s="835" t="str" cm="1">
        <f t="array" ref="K120">IF($E120="", "",
_xlfn.LET(
_xlpm.row, MATCH($C120 &amp; $E120 &amp; $H120,
    '2) Financial Arrangements'!$B$19:$B$113 &amp;
    '2) Financial Arrangements'!$D$19:$D$113 &amp;
    '2) Financial Arrangements'!$E$19:$E$113, 0),
_xlpm.row)
)</f>
        <v/>
      </c>
      <c r="L120" s="838" t="str" cm="1">
        <f t="array" ref="L120">_xlfn.LET(
_xlpm.val,INDEX('2) Financial Arrangements'!$D$19:$P$113, _extract!$K120, 4),
IF($K120="","",
IF(_xlpm.val="","",
IF(($K120&gt;0)*($K120&lt;=15),_xlpm.val,""))))</f>
        <v/>
      </c>
      <c r="M120" s="845" t="str" cm="1">
        <f t="array" ref="M120">_xlfn.LET(
_xlpm.val,INDEX('2) Financial Arrangements'!$D$19:$P$113, _extract!$K120, 5),
IF($K120="","",
IF(_xlpm.val="","",
IF(($K120&gt;0)*($K120&lt;=15),_xlpm.val,""))))</f>
        <v/>
      </c>
      <c r="N120" s="845" t="str" cm="1">
        <f t="array" ref="N120">_xlfn.LET(
_xlpm.val,INDEX('2) Financial Arrangements'!$D$19:$P$113, _extract!$K120, 6),
IF($K120="","",
IF(_xlpm.val="","",
IF(($K120&gt;0)*($K120&lt;=15),_xlpm.val,""))))</f>
        <v/>
      </c>
      <c r="O120" s="846" t="str" cm="1">
        <f t="array" ref="O120">_xlfn.LET(
_xlpm.val,INDEX('2) Financial Arrangements'!$D$19:$P$113, _extract!$K120, 7),
IF($K120="","",
IF(_xlpm.val="","",
IF(($K120&gt;0)*($K120&lt;=15),_xlpm.val,""))))</f>
        <v/>
      </c>
      <c r="P120" s="846" t="str" cm="1">
        <f t="array" ref="P120">_xlfn.LET(
_xlpm.val,INDEX('2) Financial Arrangements'!$D$19:$P$113, _extract!$K120, 8),
IF($K120="","",
IF(_xlpm.val="","",
IF(($K120&gt;0)*($K120&lt;=15),_xlpm.val,""))))</f>
        <v/>
      </c>
      <c r="Q120" s="909" t="str" cm="1">
        <f t="array" ref="Q120">_xlfn.LET(
_xlpm.val,INDEX('2) Financial Arrangements'!$D$19:$P$113, _extract!$K120, 9),
IF($K120="","",
IF(_xlpm.val="","",
IF(($K120&gt;0)*($K120&lt;=15),_xlpm.val,""))))</f>
        <v/>
      </c>
      <c r="R120" s="846" t="str" cm="1">
        <f t="array" ref="R120">_xlfn.LET(
_xlpm.val,INDEX('2) Financial Arrangements'!$D$19:$P$113, _extract!$K120, 10),
IF($K120="","",
IF(_xlpm.val="","",
IF(($K120&gt;0)*($K120&lt;=15),_xlpm.val,""))))</f>
        <v/>
      </c>
      <c r="S120" s="838" t="str" cm="1">
        <f t="array" ref="S120">_xlfn.LET(
_xlpm.val,INDEX('2) Financial Arrangements'!$D$19:$P$113, _extract!$K120, 11),
IF($K120="","",
IF(_xlpm.val="","",
IF(($K120&gt;0)*($K120&lt;=15),_xlpm.val,""))))</f>
        <v/>
      </c>
      <c r="T120" s="838" t="str" cm="1">
        <f t="array" ref="T120">_xlfn.LET(
_xlpm.val,INDEX('2) Financial Arrangements'!$D$19:$P$113, _extract!$K120, 12),
_xlpm.val_01, IF(_xlpm.val="Yes", 1,0),
IF($K120="","",
IF(_xlpm.val="","",
IF(($K120&gt;0)*($K120&lt;=15),_xlpm.val_01,""))))</f>
        <v/>
      </c>
      <c r="U120" s="838" t="str" cm="1">
        <f t="array" ref="U120">_xlfn.LET(
_xlpm.val,INDEX('2) Financial Arrangements'!$D$19:$Q$113, _extract!$K120, 13),
_xlpm.val_01, IF(_xlpm.val="Yes", 1,0),
IF($K120="","",
IF(_xlpm.val="","",
IF(($K120&gt;0)*($K120&lt;=15),_xlpm.val_01,""))))</f>
        <v/>
      </c>
      <c r="V120" s="838" t="str" cm="1">
        <f t="array" ref="V120">_xlfn.LET(
_xlpm.val,INDEX('2) Financial Arrangements'!$D$19:$Q$113, _extract!$K120, 14),
_xlpm.val_01, IF(_xlpm.val="Yes", 1,0),
IF($K120="","",
IF(_xlpm.val="","",
IF(($K120&gt;0)*($K120&lt;=15),_xlpm.val_01,""))))</f>
        <v/>
      </c>
      <c r="W120" s="826" t="str" cm="1">
        <f t="array" ref="W120">_xlfn.LET(
_xlpm.val,INDEX('2) Financial Arrangements'!$D$19:$P$113,_extract!$K120,4),
IF($K120="","",
IF(_xlpm.val="","",
IF(($K120&gt;20)*($K120&lt;=35),_xlpm.val,""))))</f>
        <v/>
      </c>
      <c r="X120" s="844" t="str" cm="1">
        <f t="array" ref="X120">_xlfn.LET(
_xlpm.val,INDEX('2) Financial Arrangements'!$D$19:$P$113,_extract!$K120,5),
IF($K120="","",
IF(_xlpm.val="","",
IF(($K120&gt;20)*($K120&lt;=35),_xlpm.val,""))))</f>
        <v/>
      </c>
      <c r="Y120" s="826" t="str" cm="1">
        <f t="array" ref="Y120">_xlfn.LET(
_xlpm.val,INDEX('2) Financial Arrangements'!$D$19:$P$113,_extract!$K120,6),
IF($K120="","",
IF(_xlpm.val="","",
IF(($K120&gt;20)*($K120&lt;=35),_xlpm.val,""))))</f>
        <v/>
      </c>
      <c r="Z120" s="826" t="str" cm="1">
        <f t="array" ref="Z120">_xlfn.LET(
_xlpm.val,INDEX('2) Financial Arrangements'!$D$19:$P$113,_extract!$K120,7),
IF($K120="","",
IF(_xlpm.val="","",
IF(($K120&gt;20)*($K120&lt;=35),_xlpm.val,""))))</f>
        <v/>
      </c>
      <c r="AA120" s="826" t="str" cm="1">
        <f t="array" ref="AA120">_xlfn.LET(
_xlpm.val,INDEX('2) Financial Arrangements'!$D$19:$P$113,_extract!$K120,8),
IF($K120="","",
IF(_xlpm.val="","",
IF(($K120&gt;20)*($K120&lt;=35),_xlpm.val,""))))</f>
        <v/>
      </c>
      <c r="AB120" s="843" t="str" cm="1">
        <f t="array" ref="AB120">_xlfn.LET(
_xlpm.val,INDEX('2) Financial Arrangements'!$D$19:$P$113, _extract!$K120, 4),
IF($K120="","",
IF(_xlpm.val="","",
IF(($K120&gt;40)*($K120&lt;=55),_xlpm.val,""))))</f>
        <v/>
      </c>
      <c r="AC120" s="836" t="str" cm="1">
        <f t="array" ref="AC120">_xlfn.LET(
_xlpm.val,INDEX('2) Financial Arrangements'!$D$19:$P$113, _extract!$K120, 5),
IF($K120="","",
IF(_xlpm.val="","",
IF(($K120&gt;40)*($K120&lt;=55),_xlpm.val,""))))</f>
        <v/>
      </c>
      <c r="AD120" s="836" t="str" cm="1">
        <f t="array" ref="AD120">_xlfn.LET(
_xlpm.val,INDEX('2) Financial Arrangements'!$D$19:$P$113, _extract!$K120, 6),
IF($K120="","",
IF(_xlpm.val="","",
IF(($K120&gt;40)*($K120&lt;=55),_xlpm.val,""))))</f>
        <v/>
      </c>
      <c r="AE120" s="836" t="str" cm="1">
        <f t="array" ref="AE120">_xlfn.LET(
_xlpm.val,INDEX('2) Financial Arrangements'!$D$19:$P$113, _extract!$K120, 7),
IF($K120="","",
IF(_xlpm.val="","",
IF(($K120&gt;40)*($K120&lt;=55),_xlpm.val,""))))</f>
        <v/>
      </c>
      <c r="AF120" s="836" t="str" cm="1">
        <f t="array" ref="AF120">_xlfn.LET(
_xlpm.val,INDEX('2) Financial Arrangements'!$D$19:$P$113, _extract!$K120, 8),
IF($K120="","",
IF(_xlpm.val="","",
IF(($K120&gt;40)*($K120&lt;=55),_xlpm.val,""))))</f>
        <v/>
      </c>
      <c r="AG120" s="836" t="str" cm="1">
        <f t="array" ref="AG120">_xlfn.LET(
_xlpm.val,INDEX('2) Financial Arrangements'!$D$19:$P$113, _extract!$K120, 9),
IF($K120="","",
IF(_xlpm.val="","",
IF(($K120&gt;40)*($K120&lt;=55),_xlpm.val,""))))</f>
        <v/>
      </c>
      <c r="AH120" s="836" t="str" cm="1">
        <f t="array" ref="AH120">_xlfn.LET(
_xlpm.val,INDEX('2) Financial Arrangements'!$D$19:$P$113, _extract!$K120, 10),
IF($K120="","",
IF(_xlpm.val="","",
IF(($K120&gt;40)*($K120&lt;=55),_xlpm.val,""))))</f>
        <v/>
      </c>
      <c r="AI120" s="836" t="str" cm="1">
        <f t="array" ref="AI120">_xlfn.LET(
_xlpm.val,INDEX('2) Financial Arrangements'!$D$19:$P$113, _extract!$K120, 11),
IF($K120="","",
IF(_xlpm.val="","",
IF(($K120&gt;40)*($K120&lt;=55),_xlpm.val,""))))</f>
        <v/>
      </c>
      <c r="AJ120" s="836" t="str" cm="1">
        <f t="array" ref="AJ120">_xlfn.LET(
_xlpm.val,INDEX('2) Financial Arrangements'!$D$19:$P$113, _extract!$K120, 12),
IF($K120="","",
IF(_xlpm.val="","",
IF(($K120&gt;40)*($K120&lt;=55),_xlpm.val,""))))</f>
        <v/>
      </c>
      <c r="AK120" s="844" t="str" cm="1">
        <f t="array" ref="AK120">_xlfn.LET(
_xlpm.val,INDEX('2) Financial Arrangements'!$D$19:$P$113, _extract!$K120, 4),
IF($K120="","",
IF(_xlpm.val="","",
IF(($K120&gt;60)*($K120&lt;=75),_xlpm.val,""))))</f>
        <v/>
      </c>
      <c r="AL120" s="826" t="str" cm="1">
        <f t="array" ref="AL120">_xlfn.LET(
_xlpm.val,INDEX('2) Financial Arrangements'!$D$19:$P$113, _extract!$K120, 5),
IF($K120="","",
IF(_xlpm.val="","",
IF(($K120&gt;60)*($K120&lt;=75),_xlpm.val,""))))</f>
        <v/>
      </c>
      <c r="AM120" s="826" t="str" cm="1">
        <f t="array" ref="AM120">_xlfn.LET(
_xlpm.val,INDEX('2) Financial Arrangements'!$D$19:$P$113, _extract!$K120, 6),
_xlpm.val_01, IF(_xlpm.val="Yes", 1,0),
IF($K120="","",
IF(_xlpm.val="","",
IF(($K120&gt;60)*($K120&lt;=75),_xlpm.val_01,""))))</f>
        <v/>
      </c>
      <c r="AN120" s="826" t="str" cm="1">
        <f t="array" ref="AN120">_xlfn.LET(
_xlpm.val,INDEX('2) Financial Arrangements'!$D$19:$P$113, _extract!$K120, 7),
_xlpm.val_01, IF(_xlpm.val="Yes", 1,0),
IF($K120="","",
IF(_xlpm.val="","",
IF(($K120&gt;60)*($K120&lt;=75),_xlpm.val_01,""))))</f>
        <v/>
      </c>
      <c r="AO120" s="826" t="str" cm="1">
        <f t="array" ref="AO120">_xlfn.LET(
_xlpm.val,INDEX('2) Financial Arrangements'!$D$19:$P$113, _extract!$K120, 8),
IF($K120="","",
IF(_xlpm.val="","",
IF(($K120&gt;60)*($K120&lt;=75),_xlpm.val,""))))</f>
        <v/>
      </c>
      <c r="AP120" s="826" t="str" cm="1">
        <f t="array" ref="AP120">_xlfn.LET(
_xlpm.val,INDEX('2) Financial Arrangements'!$D$19:$P$113, _extract!$K120, 9),
_xlpm.val_01, IF(_xlpm.val="Yes", 1,0),
IF($K120="","",
IF(_xlpm.val="","",
IF(($K120&gt;60)*($K120&lt;=75),_xlpm.val_01,""))))</f>
        <v/>
      </c>
      <c r="AQ120" s="826" t="str" cm="1">
        <f t="array" ref="AQ120">_xlfn.LET(
_xlpm.val,INDEX('2) Financial Arrangements'!$D$19:$P$113, _extract!$K120, 10),
_xlpm.val_01, IF(_xlpm.val="Yes", 1,0),
IF($K120="","",
IF(_xlpm.val="","",
IF(($K120&gt;60)*($K120&lt;=75),_xlpm.val_01,""))))</f>
        <v/>
      </c>
      <c r="AR120" s="826" t="str" cm="1">
        <f t="array" ref="AR120">_xlfn.LET(
_xlpm.val,INDEX('2) Financial Arrangements'!$D$19:$P$113, _extract!$K120, 11),
_xlpm.val_01, IF(_xlpm.val="Yes", 1,0),
IF($K120="","",
IF(_xlpm.val="","",
IF(($K120&gt;60)*($K120&lt;=75),_xlpm.val_01,""))))</f>
        <v/>
      </c>
      <c r="AS120" s="826" t="str" cm="1">
        <f t="array" ref="AS120">_xlfn.LET(
_xlpm.val,INDEX('2) Financial Arrangements'!$D$19:$P$113, _extract!$K120, 12),
_xlpm.val_01, IF(_xlpm.val="Yes", 1,0),
IF($K120="","",
IF(_xlpm.val="","",
IF(($K120&gt;60)*($K120&lt;=75),_xlpm.val_01,""))))</f>
        <v/>
      </c>
      <c r="AT120" s="842" t="str" cm="1">
        <f t="array" ref="AT120">_xlfn.LET(
_xlpm.val,INDEX('2) Financial Arrangements'!$D$19:$P$113, _extract!$K120, 4),
IF($K120="","",
IF(_xlpm.val="","",
IF(($K120&gt;70)*($K120&lt;=85),_xlpm.val,""))))</f>
        <v/>
      </c>
      <c r="AU120" s="842" t="str" cm="1">
        <f t="array" ref="AU120">_xlfn.LET(
_xlpm.val,INDEX('2) Financial Arrangements'!$D$19:$P$113, _extract!$K120, 5),
IF($K120="","",
IF(_xlpm.val="","",
IF(($K120&gt;70)*($K120&lt;=85),_xlpm.val,""))))</f>
        <v/>
      </c>
      <c r="AV120" s="836" t="str" cm="1">
        <f t="array" ref="AV120">_xlfn.LET(
_xlpm.val,INDEX('2) Financial Arrangements'!$D$19:$P$113, _extract!$K120, 6),
IF($K120="","",
IF(_xlpm.val="","",
IF(($K120&gt;70)*($K120&lt;=85),_xlpm.val,""))))</f>
        <v/>
      </c>
    </row>
    <row r="121" spans="2:48" s="830" customFormat="1" x14ac:dyDescent="0.35">
      <c r="B121" s="826" t="str">
        <f t="shared" si="2"/>
        <v/>
      </c>
      <c r="C121" s="834"/>
      <c r="D121" s="826" t="str">
        <f>IF('0a) Instructions &amp; HHS Info'!$F$4="","", IF($E121="","",'0a) Instructions &amp; HHS Info'!$F$4))</f>
        <v/>
      </c>
      <c r="E121" s="827"/>
      <c r="F121" s="826" t="str">
        <f>_xlfn.LET(
_xlpm.orgRow,MATCH(E121,_ref_data!$F$19:$F$167,0),
_xlpm.orgID,INDEX(_ref_data!$E$19:$E$167,_xlpm.orgRow),
IF(E121="","",_xlpm.orgID))</f>
        <v/>
      </c>
      <c r="G121" s="826" t="str">
        <f>_xlfn.LET(
_xlpm.orgRow,MATCH(E121,_ref_data!$F$19:$F$167,0),
_xlpm.EIN,SUBSTITUTE(INDEX(_ref_data!$G$19:$G$167,_xlpm.orgRow), "-", ""),
IF(E121="","",_xlpm.EIN))</f>
        <v/>
      </c>
      <c r="H121" s="826" t="str" cm="1">
        <f t="array" ref="H121">_xlfn.LET(
_xlpm.row, MATCH(C121 &amp; E121, '2) Financial Arrangements'!$B$19:$B$113 &amp; '2) Financial Arrangements'!$D$19:$D$113, 0),
_xlpm.datum, INDEX('2) Financial Arrangements'!$D$19:$P$113, _xlpm.row, 2),
IF(_xlpm.datum="", "", _xlpm.datum))</f>
        <v/>
      </c>
      <c r="I121" s="826" t="str">
        <f>_xlfn.LET(
_xlpm.row, MATCH(H121, _ref_data!$O$19:$O$68, 0),
_xlpm.ein, INDEX(_ref_data!$P$19:$P$68, _xlpm.row),
IF(H121="", "",
IF(_xlpm.ein="", "", _xlpm.ein)))</f>
        <v/>
      </c>
      <c r="J121" s="826" t="str" cm="1">
        <f t="array" ref="J121">_xlfn.LET(
_xlpm.row, MATCH($C$80 &amp; $E$80, '2) Financial Arrangements'!$B$19:$B$113 &amp; '2) Financial Arrangements'!$D$19:$D$113, 0),
_xlpm.datum, INDEX('2) Financial Arrangements'!$D$19:$P$113, _xlpm.row, 3),
IF(E121="", "",
IF(_xlpm.datum="", "", _xlpm.datum)))</f>
        <v/>
      </c>
      <c r="K121" s="835" t="str" cm="1">
        <f t="array" ref="K121">IF($E121="", "",
_xlfn.LET(
_xlpm.row, MATCH($C121 &amp; $E121 &amp; $H121,
    '2) Financial Arrangements'!$B$19:$B$113 &amp;
    '2) Financial Arrangements'!$D$19:$D$113 &amp;
    '2) Financial Arrangements'!$E$19:$E$113, 0),
_xlpm.row)
)</f>
        <v/>
      </c>
      <c r="L121" s="838" t="str" cm="1">
        <f t="array" ref="L121">_xlfn.LET(
_xlpm.val,INDEX('2) Financial Arrangements'!$D$19:$P$113, _extract!$K121, 4),
IF($K121="","",
IF(_xlpm.val="","",
IF(($K121&gt;0)*($K121&lt;=15),_xlpm.val,""))))</f>
        <v/>
      </c>
      <c r="M121" s="845" t="str" cm="1">
        <f t="array" ref="M121">_xlfn.LET(
_xlpm.val,INDEX('2) Financial Arrangements'!$D$19:$P$113, _extract!$K121, 5),
IF($K121="","",
IF(_xlpm.val="","",
IF(($K121&gt;0)*($K121&lt;=15),_xlpm.val,""))))</f>
        <v/>
      </c>
      <c r="N121" s="845" t="str" cm="1">
        <f t="array" ref="N121">_xlfn.LET(
_xlpm.val,INDEX('2) Financial Arrangements'!$D$19:$P$113, _extract!$K121, 6),
IF($K121="","",
IF(_xlpm.val="","",
IF(($K121&gt;0)*($K121&lt;=15),_xlpm.val,""))))</f>
        <v/>
      </c>
      <c r="O121" s="846" t="str" cm="1">
        <f t="array" ref="O121">_xlfn.LET(
_xlpm.val,INDEX('2) Financial Arrangements'!$D$19:$P$113, _extract!$K121, 7),
IF($K121="","",
IF(_xlpm.val="","",
IF(($K121&gt;0)*($K121&lt;=15),_xlpm.val,""))))</f>
        <v/>
      </c>
      <c r="P121" s="846" t="str" cm="1">
        <f t="array" ref="P121">_xlfn.LET(
_xlpm.val,INDEX('2) Financial Arrangements'!$D$19:$P$113, _extract!$K121, 8),
IF($K121="","",
IF(_xlpm.val="","",
IF(($K121&gt;0)*($K121&lt;=15),_xlpm.val,""))))</f>
        <v/>
      </c>
      <c r="Q121" s="909" t="str" cm="1">
        <f t="array" ref="Q121">_xlfn.LET(
_xlpm.val,INDEX('2) Financial Arrangements'!$D$19:$P$113, _extract!$K121, 9),
IF($K121="","",
IF(_xlpm.val="","",
IF(($K121&gt;0)*($K121&lt;=15),_xlpm.val,""))))</f>
        <v/>
      </c>
      <c r="R121" s="846" t="str" cm="1">
        <f t="array" ref="R121">_xlfn.LET(
_xlpm.val,INDEX('2) Financial Arrangements'!$D$19:$P$113, _extract!$K121, 10),
IF($K121="","",
IF(_xlpm.val="","",
IF(($K121&gt;0)*($K121&lt;=15),_xlpm.val,""))))</f>
        <v/>
      </c>
      <c r="S121" s="838" t="str" cm="1">
        <f t="array" ref="S121">_xlfn.LET(
_xlpm.val,INDEX('2) Financial Arrangements'!$D$19:$P$113, _extract!$K121, 11),
IF($K121="","",
IF(_xlpm.val="","",
IF(($K121&gt;0)*($K121&lt;=15),_xlpm.val,""))))</f>
        <v/>
      </c>
      <c r="T121" s="838" t="str" cm="1">
        <f t="array" ref="T121">_xlfn.LET(
_xlpm.val,INDEX('2) Financial Arrangements'!$D$19:$P$113, _extract!$K121, 12),
_xlpm.val_01, IF(_xlpm.val="Yes", 1,0),
IF($K121="","",
IF(_xlpm.val="","",
IF(($K121&gt;0)*($K121&lt;=15),_xlpm.val_01,""))))</f>
        <v/>
      </c>
      <c r="U121" s="838" t="str" cm="1">
        <f t="array" ref="U121">_xlfn.LET(
_xlpm.val,INDEX('2) Financial Arrangements'!$D$19:$Q$113, _extract!$K121, 13),
_xlpm.val_01, IF(_xlpm.val="Yes", 1,0),
IF($K121="","",
IF(_xlpm.val="","",
IF(($K121&gt;0)*($K121&lt;=15),_xlpm.val_01,""))))</f>
        <v/>
      </c>
      <c r="V121" s="838" t="str" cm="1">
        <f t="array" ref="V121">_xlfn.LET(
_xlpm.val,INDEX('2) Financial Arrangements'!$D$19:$Q$113, _extract!$K121, 14),
_xlpm.val_01, IF(_xlpm.val="Yes", 1,0),
IF($K121="","",
IF(_xlpm.val="","",
IF(($K121&gt;0)*($K121&lt;=15),_xlpm.val_01,""))))</f>
        <v/>
      </c>
      <c r="W121" s="826" t="str" cm="1">
        <f t="array" ref="W121">_xlfn.LET(
_xlpm.val,INDEX('2) Financial Arrangements'!$D$19:$P$113,_extract!$K121,4),
IF($K121="","",
IF(_xlpm.val="","",
IF(($K121&gt;20)*($K121&lt;=35),_xlpm.val,""))))</f>
        <v/>
      </c>
      <c r="X121" s="844" t="str" cm="1">
        <f t="array" ref="X121">_xlfn.LET(
_xlpm.val,INDEX('2) Financial Arrangements'!$D$19:$P$113,_extract!$K121,5),
IF($K121="","",
IF(_xlpm.val="","",
IF(($K121&gt;20)*($K121&lt;=35),_xlpm.val,""))))</f>
        <v/>
      </c>
      <c r="Y121" s="826" t="str" cm="1">
        <f t="array" ref="Y121">_xlfn.LET(
_xlpm.val,INDEX('2) Financial Arrangements'!$D$19:$P$113,_extract!$K121,6),
IF($K121="","",
IF(_xlpm.val="","",
IF(($K121&gt;20)*($K121&lt;=35),_xlpm.val,""))))</f>
        <v/>
      </c>
      <c r="Z121" s="826" t="str" cm="1">
        <f t="array" ref="Z121">_xlfn.LET(
_xlpm.val,INDEX('2) Financial Arrangements'!$D$19:$P$113,_extract!$K121,7),
IF($K121="","",
IF(_xlpm.val="","",
IF(($K121&gt;20)*($K121&lt;=35),_xlpm.val,""))))</f>
        <v/>
      </c>
      <c r="AA121" s="826" t="str" cm="1">
        <f t="array" ref="AA121">_xlfn.LET(
_xlpm.val,INDEX('2) Financial Arrangements'!$D$19:$P$113,_extract!$K121,8),
IF($K121="","",
IF(_xlpm.val="","",
IF(($K121&gt;20)*($K121&lt;=35),_xlpm.val,""))))</f>
        <v/>
      </c>
      <c r="AB121" s="843" t="str" cm="1">
        <f t="array" ref="AB121">_xlfn.LET(
_xlpm.val,INDEX('2) Financial Arrangements'!$D$19:$P$113, _extract!$K121, 4),
IF($K121="","",
IF(_xlpm.val="","",
IF(($K121&gt;40)*($K121&lt;=55),_xlpm.val,""))))</f>
        <v/>
      </c>
      <c r="AC121" s="836" t="str" cm="1">
        <f t="array" ref="AC121">_xlfn.LET(
_xlpm.val,INDEX('2) Financial Arrangements'!$D$19:$P$113, _extract!$K121, 5),
IF($K121="","",
IF(_xlpm.val="","",
IF(($K121&gt;40)*($K121&lt;=55),_xlpm.val,""))))</f>
        <v/>
      </c>
      <c r="AD121" s="836" t="str" cm="1">
        <f t="array" ref="AD121">_xlfn.LET(
_xlpm.val,INDEX('2) Financial Arrangements'!$D$19:$P$113, _extract!$K121, 6),
IF($K121="","",
IF(_xlpm.val="","",
IF(($K121&gt;40)*($K121&lt;=55),_xlpm.val,""))))</f>
        <v/>
      </c>
      <c r="AE121" s="836" t="str" cm="1">
        <f t="array" ref="AE121">_xlfn.LET(
_xlpm.val,INDEX('2) Financial Arrangements'!$D$19:$P$113, _extract!$K121, 7),
IF($K121="","",
IF(_xlpm.val="","",
IF(($K121&gt;40)*($K121&lt;=55),_xlpm.val,""))))</f>
        <v/>
      </c>
      <c r="AF121" s="836" t="str" cm="1">
        <f t="array" ref="AF121">_xlfn.LET(
_xlpm.val,INDEX('2) Financial Arrangements'!$D$19:$P$113, _extract!$K121, 8),
IF($K121="","",
IF(_xlpm.val="","",
IF(($K121&gt;40)*($K121&lt;=55),_xlpm.val,""))))</f>
        <v/>
      </c>
      <c r="AG121" s="836" t="str" cm="1">
        <f t="array" ref="AG121">_xlfn.LET(
_xlpm.val,INDEX('2) Financial Arrangements'!$D$19:$P$113, _extract!$K121, 9),
IF($K121="","",
IF(_xlpm.val="","",
IF(($K121&gt;40)*($K121&lt;=55),_xlpm.val,""))))</f>
        <v/>
      </c>
      <c r="AH121" s="836" t="str" cm="1">
        <f t="array" ref="AH121">_xlfn.LET(
_xlpm.val,INDEX('2) Financial Arrangements'!$D$19:$P$113, _extract!$K121, 10),
IF($K121="","",
IF(_xlpm.val="","",
IF(($K121&gt;40)*($K121&lt;=55),_xlpm.val,""))))</f>
        <v/>
      </c>
      <c r="AI121" s="836" t="str" cm="1">
        <f t="array" ref="AI121">_xlfn.LET(
_xlpm.val,INDEX('2) Financial Arrangements'!$D$19:$P$113, _extract!$K121, 11),
IF($K121="","",
IF(_xlpm.val="","",
IF(($K121&gt;40)*($K121&lt;=55),_xlpm.val,""))))</f>
        <v/>
      </c>
      <c r="AJ121" s="836" t="str" cm="1">
        <f t="array" ref="AJ121">_xlfn.LET(
_xlpm.val,INDEX('2) Financial Arrangements'!$D$19:$P$113, _extract!$K121, 12),
IF($K121="","",
IF(_xlpm.val="","",
IF(($K121&gt;40)*($K121&lt;=55),_xlpm.val,""))))</f>
        <v/>
      </c>
      <c r="AK121" s="844" t="str" cm="1">
        <f t="array" ref="AK121">_xlfn.LET(
_xlpm.val,INDEX('2) Financial Arrangements'!$D$19:$P$113, _extract!$K121, 4),
IF($K121="","",
IF(_xlpm.val="","",
IF(($K121&gt;60)*($K121&lt;=75),_xlpm.val,""))))</f>
        <v/>
      </c>
      <c r="AL121" s="826" t="str" cm="1">
        <f t="array" ref="AL121">_xlfn.LET(
_xlpm.val,INDEX('2) Financial Arrangements'!$D$19:$P$113, _extract!$K121, 5),
IF($K121="","",
IF(_xlpm.val="","",
IF(($K121&gt;60)*($K121&lt;=75),_xlpm.val,""))))</f>
        <v/>
      </c>
      <c r="AM121" s="826" t="str" cm="1">
        <f t="array" ref="AM121">_xlfn.LET(
_xlpm.val,INDEX('2) Financial Arrangements'!$D$19:$P$113, _extract!$K121, 6),
_xlpm.val_01, IF(_xlpm.val="Yes", 1,0),
IF($K121="","",
IF(_xlpm.val="","",
IF(($K121&gt;60)*($K121&lt;=75),_xlpm.val_01,""))))</f>
        <v/>
      </c>
      <c r="AN121" s="826" t="str" cm="1">
        <f t="array" ref="AN121">_xlfn.LET(
_xlpm.val,INDEX('2) Financial Arrangements'!$D$19:$P$113, _extract!$K121, 7),
_xlpm.val_01, IF(_xlpm.val="Yes", 1,0),
IF($K121="","",
IF(_xlpm.val="","",
IF(($K121&gt;60)*($K121&lt;=75),_xlpm.val_01,""))))</f>
        <v/>
      </c>
      <c r="AO121" s="826" t="str" cm="1">
        <f t="array" ref="AO121">_xlfn.LET(
_xlpm.val,INDEX('2) Financial Arrangements'!$D$19:$P$113, _extract!$K121, 8),
IF($K121="","",
IF(_xlpm.val="","",
IF(($K121&gt;60)*($K121&lt;=75),_xlpm.val,""))))</f>
        <v/>
      </c>
      <c r="AP121" s="826" t="str" cm="1">
        <f t="array" ref="AP121">_xlfn.LET(
_xlpm.val,INDEX('2) Financial Arrangements'!$D$19:$P$113, _extract!$K121, 9),
_xlpm.val_01, IF(_xlpm.val="Yes", 1,0),
IF($K121="","",
IF(_xlpm.val="","",
IF(($K121&gt;60)*($K121&lt;=75),_xlpm.val_01,""))))</f>
        <v/>
      </c>
      <c r="AQ121" s="826" t="str" cm="1">
        <f t="array" ref="AQ121">_xlfn.LET(
_xlpm.val,INDEX('2) Financial Arrangements'!$D$19:$P$113, _extract!$K121, 10),
_xlpm.val_01, IF(_xlpm.val="Yes", 1,0),
IF($K121="","",
IF(_xlpm.val="","",
IF(($K121&gt;60)*($K121&lt;=75),_xlpm.val_01,""))))</f>
        <v/>
      </c>
      <c r="AR121" s="826" t="str" cm="1">
        <f t="array" ref="AR121">_xlfn.LET(
_xlpm.val,INDEX('2) Financial Arrangements'!$D$19:$P$113, _extract!$K121, 11),
_xlpm.val_01, IF(_xlpm.val="Yes", 1,0),
IF($K121="","",
IF(_xlpm.val="","",
IF(($K121&gt;60)*($K121&lt;=75),_xlpm.val_01,""))))</f>
        <v/>
      </c>
      <c r="AS121" s="826" t="str" cm="1">
        <f t="array" ref="AS121">_xlfn.LET(
_xlpm.val,INDEX('2) Financial Arrangements'!$D$19:$P$113, _extract!$K121, 12),
_xlpm.val_01, IF(_xlpm.val="Yes", 1,0),
IF($K121="","",
IF(_xlpm.val="","",
IF(($K121&gt;60)*($K121&lt;=75),_xlpm.val_01,""))))</f>
        <v/>
      </c>
      <c r="AT121" s="842" t="str" cm="1">
        <f t="array" ref="AT121">_xlfn.LET(
_xlpm.val,INDEX('2) Financial Arrangements'!$D$19:$P$113, _extract!$K121, 4),
IF($K121="","",
IF(_xlpm.val="","",
IF(($K121&gt;70)*($K121&lt;=85),_xlpm.val,""))))</f>
        <v/>
      </c>
      <c r="AU121" s="842" t="str" cm="1">
        <f t="array" ref="AU121">_xlfn.LET(
_xlpm.val,INDEX('2) Financial Arrangements'!$D$19:$P$113, _extract!$K121, 5),
IF($K121="","",
IF(_xlpm.val="","",
IF(($K121&gt;70)*($K121&lt;=85),_xlpm.val,""))))</f>
        <v/>
      </c>
      <c r="AV121" s="836" t="str" cm="1">
        <f t="array" ref="AV121">_xlfn.LET(
_xlpm.val,INDEX('2) Financial Arrangements'!$D$19:$P$113, _extract!$K121, 6),
IF($K121="","",
IF(_xlpm.val="","",
IF(($K121&gt;70)*($K121&lt;=85),_xlpm.val,""))))</f>
        <v/>
      </c>
    </row>
    <row r="122" spans="2:48" s="830" customFormat="1" x14ac:dyDescent="0.35">
      <c r="B122" s="826" t="str">
        <f t="shared" si="2"/>
        <v/>
      </c>
      <c r="C122" s="834"/>
      <c r="D122" s="826" t="str">
        <f>IF('0a) Instructions &amp; HHS Info'!$F$4="","", IF($E122="","",'0a) Instructions &amp; HHS Info'!$F$4))</f>
        <v/>
      </c>
      <c r="E122" s="827"/>
      <c r="F122" s="826" t="str">
        <f>_xlfn.LET(
_xlpm.orgRow,MATCH(E122,_ref_data!$F$19:$F$167,0),
_xlpm.orgID,INDEX(_ref_data!$E$19:$E$167,_xlpm.orgRow),
IF(E122="","",_xlpm.orgID))</f>
        <v/>
      </c>
      <c r="G122" s="826" t="str">
        <f>_xlfn.LET(
_xlpm.orgRow,MATCH(E122,_ref_data!$F$19:$F$167,0),
_xlpm.EIN,SUBSTITUTE(INDEX(_ref_data!$G$19:$G$167,_xlpm.orgRow), "-", ""),
IF(E122="","",_xlpm.EIN))</f>
        <v/>
      </c>
      <c r="H122" s="826" t="str" cm="1">
        <f t="array" ref="H122">_xlfn.LET(
_xlpm.row, MATCH(C122 &amp; E122, '2) Financial Arrangements'!$B$19:$B$113 &amp; '2) Financial Arrangements'!$D$19:$D$113, 0),
_xlpm.datum, INDEX('2) Financial Arrangements'!$D$19:$P$113, _xlpm.row, 2),
IF(_xlpm.datum="", "", _xlpm.datum))</f>
        <v/>
      </c>
      <c r="I122" s="826" t="str">
        <f>_xlfn.LET(
_xlpm.row, MATCH(H122, _ref_data!$O$19:$O$68, 0),
_xlpm.ein, INDEX(_ref_data!$P$19:$P$68, _xlpm.row),
IF(H122="", "",
IF(_xlpm.ein="", "", _xlpm.ein)))</f>
        <v/>
      </c>
      <c r="J122" s="826" t="str" cm="1">
        <f t="array" ref="J122">_xlfn.LET(
_xlpm.row, MATCH($C$80 &amp; $E$80, '2) Financial Arrangements'!$B$19:$B$113 &amp; '2) Financial Arrangements'!$D$19:$D$113, 0),
_xlpm.datum, INDEX('2) Financial Arrangements'!$D$19:$P$113, _xlpm.row, 3),
IF(E122="", "",
IF(_xlpm.datum="", "", _xlpm.datum)))</f>
        <v/>
      </c>
      <c r="K122" s="835" t="str" cm="1">
        <f t="array" ref="K122">IF($E122="", "",
_xlfn.LET(
_xlpm.row, MATCH($C122 &amp; $E122 &amp; $H122,
    '2) Financial Arrangements'!$B$19:$B$113 &amp;
    '2) Financial Arrangements'!$D$19:$D$113 &amp;
    '2) Financial Arrangements'!$E$19:$E$113, 0),
_xlpm.row)
)</f>
        <v/>
      </c>
      <c r="L122" s="838" t="str" cm="1">
        <f t="array" ref="L122">_xlfn.LET(
_xlpm.val,INDEX('2) Financial Arrangements'!$D$19:$P$113, _extract!$K122, 4),
IF($K122="","",
IF(_xlpm.val="","",
IF(($K122&gt;0)*($K122&lt;=15),_xlpm.val,""))))</f>
        <v/>
      </c>
      <c r="M122" s="845" t="str" cm="1">
        <f t="array" ref="M122">_xlfn.LET(
_xlpm.val,INDEX('2) Financial Arrangements'!$D$19:$P$113, _extract!$K122, 5),
IF($K122="","",
IF(_xlpm.val="","",
IF(($K122&gt;0)*($K122&lt;=15),_xlpm.val,""))))</f>
        <v/>
      </c>
      <c r="N122" s="845" t="str" cm="1">
        <f t="array" ref="N122">_xlfn.LET(
_xlpm.val,INDEX('2) Financial Arrangements'!$D$19:$P$113, _extract!$K122, 6),
IF($K122="","",
IF(_xlpm.val="","",
IF(($K122&gt;0)*($K122&lt;=15),_xlpm.val,""))))</f>
        <v/>
      </c>
      <c r="O122" s="846" t="str" cm="1">
        <f t="array" ref="O122">_xlfn.LET(
_xlpm.val,INDEX('2) Financial Arrangements'!$D$19:$P$113, _extract!$K122, 7),
IF($K122="","",
IF(_xlpm.val="","",
IF(($K122&gt;0)*($K122&lt;=15),_xlpm.val,""))))</f>
        <v/>
      </c>
      <c r="P122" s="846" t="str" cm="1">
        <f t="array" ref="P122">_xlfn.LET(
_xlpm.val,INDEX('2) Financial Arrangements'!$D$19:$P$113, _extract!$K122, 8),
IF($K122="","",
IF(_xlpm.val="","",
IF(($K122&gt;0)*($K122&lt;=15),_xlpm.val,""))))</f>
        <v/>
      </c>
      <c r="Q122" s="909" t="str" cm="1">
        <f t="array" ref="Q122">_xlfn.LET(
_xlpm.val,INDEX('2) Financial Arrangements'!$D$19:$P$113, _extract!$K122, 9),
IF($K122="","",
IF(_xlpm.val="","",
IF(($K122&gt;0)*($K122&lt;=15),_xlpm.val,""))))</f>
        <v/>
      </c>
      <c r="R122" s="846" t="str" cm="1">
        <f t="array" ref="R122">_xlfn.LET(
_xlpm.val,INDEX('2) Financial Arrangements'!$D$19:$P$113, _extract!$K122, 10),
IF($K122="","",
IF(_xlpm.val="","",
IF(($K122&gt;0)*($K122&lt;=15),_xlpm.val,""))))</f>
        <v/>
      </c>
      <c r="S122" s="838" t="str" cm="1">
        <f t="array" ref="S122">_xlfn.LET(
_xlpm.val,INDEX('2) Financial Arrangements'!$D$19:$P$113, _extract!$K122, 11),
IF($K122="","",
IF(_xlpm.val="","",
IF(($K122&gt;0)*($K122&lt;=15),_xlpm.val,""))))</f>
        <v/>
      </c>
      <c r="T122" s="838" t="str" cm="1">
        <f t="array" ref="T122">_xlfn.LET(
_xlpm.val,INDEX('2) Financial Arrangements'!$D$19:$P$113, _extract!$K122, 12),
_xlpm.val_01, IF(_xlpm.val="Yes", 1,0),
IF($K122="","",
IF(_xlpm.val="","",
IF(($K122&gt;0)*($K122&lt;=15),_xlpm.val_01,""))))</f>
        <v/>
      </c>
      <c r="U122" s="838" t="str" cm="1">
        <f t="array" ref="U122">_xlfn.LET(
_xlpm.val,INDEX('2) Financial Arrangements'!$D$19:$Q$113, _extract!$K122, 13),
_xlpm.val_01, IF(_xlpm.val="Yes", 1,0),
IF($K122="","",
IF(_xlpm.val="","",
IF(($K122&gt;0)*($K122&lt;=15),_xlpm.val_01,""))))</f>
        <v/>
      </c>
      <c r="V122" s="838" t="str" cm="1">
        <f t="array" ref="V122">_xlfn.LET(
_xlpm.val,INDEX('2) Financial Arrangements'!$D$19:$Q$113, _extract!$K122, 14),
_xlpm.val_01, IF(_xlpm.val="Yes", 1,0),
IF($K122="","",
IF(_xlpm.val="","",
IF(($K122&gt;0)*($K122&lt;=15),_xlpm.val_01,""))))</f>
        <v/>
      </c>
      <c r="W122" s="826" t="str" cm="1">
        <f t="array" ref="W122">_xlfn.LET(
_xlpm.val,INDEX('2) Financial Arrangements'!$D$19:$P$113,_extract!$K122,4),
IF($K122="","",
IF(_xlpm.val="","",
IF(($K122&gt;20)*($K122&lt;=35),_xlpm.val,""))))</f>
        <v/>
      </c>
      <c r="X122" s="844" t="str" cm="1">
        <f t="array" ref="X122">_xlfn.LET(
_xlpm.val,INDEX('2) Financial Arrangements'!$D$19:$P$113,_extract!$K122,5),
IF($K122="","",
IF(_xlpm.val="","",
IF(($K122&gt;20)*($K122&lt;=35),_xlpm.val,""))))</f>
        <v/>
      </c>
      <c r="Y122" s="826" t="str" cm="1">
        <f t="array" ref="Y122">_xlfn.LET(
_xlpm.val,INDEX('2) Financial Arrangements'!$D$19:$P$113,_extract!$K122,6),
IF($K122="","",
IF(_xlpm.val="","",
IF(($K122&gt;20)*($K122&lt;=35),_xlpm.val,""))))</f>
        <v/>
      </c>
      <c r="Z122" s="826" t="str" cm="1">
        <f t="array" ref="Z122">_xlfn.LET(
_xlpm.val,INDEX('2) Financial Arrangements'!$D$19:$P$113,_extract!$K122,7),
IF($K122="","",
IF(_xlpm.val="","",
IF(($K122&gt;20)*($K122&lt;=35),_xlpm.val,""))))</f>
        <v/>
      </c>
      <c r="AA122" s="826" t="str" cm="1">
        <f t="array" ref="AA122">_xlfn.LET(
_xlpm.val,INDEX('2) Financial Arrangements'!$D$19:$P$113,_extract!$K122,8),
IF($K122="","",
IF(_xlpm.val="","",
IF(($K122&gt;20)*($K122&lt;=35),_xlpm.val,""))))</f>
        <v/>
      </c>
      <c r="AB122" s="843" t="str" cm="1">
        <f t="array" ref="AB122">_xlfn.LET(
_xlpm.val,INDEX('2) Financial Arrangements'!$D$19:$P$113, _extract!$K122, 4),
IF($K122="","",
IF(_xlpm.val="","",
IF(($K122&gt;40)*($K122&lt;=55),_xlpm.val,""))))</f>
        <v/>
      </c>
      <c r="AC122" s="836" t="str" cm="1">
        <f t="array" ref="AC122">_xlfn.LET(
_xlpm.val,INDEX('2) Financial Arrangements'!$D$19:$P$113, _extract!$K122, 5),
IF($K122="","",
IF(_xlpm.val="","",
IF(($K122&gt;40)*($K122&lt;=55),_xlpm.val,""))))</f>
        <v/>
      </c>
      <c r="AD122" s="836" t="str" cm="1">
        <f t="array" ref="AD122">_xlfn.LET(
_xlpm.val,INDEX('2) Financial Arrangements'!$D$19:$P$113, _extract!$K122, 6),
IF($K122="","",
IF(_xlpm.val="","",
IF(($K122&gt;40)*($K122&lt;=55),_xlpm.val,""))))</f>
        <v/>
      </c>
      <c r="AE122" s="836" t="str" cm="1">
        <f t="array" ref="AE122">_xlfn.LET(
_xlpm.val,INDEX('2) Financial Arrangements'!$D$19:$P$113, _extract!$K122, 7),
IF($K122="","",
IF(_xlpm.val="","",
IF(($K122&gt;40)*($K122&lt;=55),_xlpm.val,""))))</f>
        <v/>
      </c>
      <c r="AF122" s="836" t="str" cm="1">
        <f t="array" ref="AF122">_xlfn.LET(
_xlpm.val,INDEX('2) Financial Arrangements'!$D$19:$P$113, _extract!$K122, 8),
IF($K122="","",
IF(_xlpm.val="","",
IF(($K122&gt;40)*($K122&lt;=55),_xlpm.val,""))))</f>
        <v/>
      </c>
      <c r="AG122" s="836" t="str" cm="1">
        <f t="array" ref="AG122">_xlfn.LET(
_xlpm.val,INDEX('2) Financial Arrangements'!$D$19:$P$113, _extract!$K122, 9),
IF($K122="","",
IF(_xlpm.val="","",
IF(($K122&gt;40)*($K122&lt;=55),_xlpm.val,""))))</f>
        <v/>
      </c>
      <c r="AH122" s="836" t="str" cm="1">
        <f t="array" ref="AH122">_xlfn.LET(
_xlpm.val,INDEX('2) Financial Arrangements'!$D$19:$P$113, _extract!$K122, 10),
IF($K122="","",
IF(_xlpm.val="","",
IF(($K122&gt;40)*($K122&lt;=55),_xlpm.val,""))))</f>
        <v/>
      </c>
      <c r="AI122" s="836" t="str" cm="1">
        <f t="array" ref="AI122">_xlfn.LET(
_xlpm.val,INDEX('2) Financial Arrangements'!$D$19:$P$113, _extract!$K122, 11),
IF($K122="","",
IF(_xlpm.val="","",
IF(($K122&gt;40)*($K122&lt;=55),_xlpm.val,""))))</f>
        <v/>
      </c>
      <c r="AJ122" s="836" t="str" cm="1">
        <f t="array" ref="AJ122">_xlfn.LET(
_xlpm.val,INDEX('2) Financial Arrangements'!$D$19:$P$113, _extract!$K122, 12),
IF($K122="","",
IF(_xlpm.val="","",
IF(($K122&gt;40)*($K122&lt;=55),_xlpm.val,""))))</f>
        <v/>
      </c>
      <c r="AK122" s="844" t="str" cm="1">
        <f t="array" ref="AK122">_xlfn.LET(
_xlpm.val,INDEX('2) Financial Arrangements'!$D$19:$P$113, _extract!$K122, 4),
IF($K122="","",
IF(_xlpm.val="","",
IF(($K122&gt;60)*($K122&lt;=75),_xlpm.val,""))))</f>
        <v/>
      </c>
      <c r="AL122" s="826" t="str" cm="1">
        <f t="array" ref="AL122">_xlfn.LET(
_xlpm.val,INDEX('2) Financial Arrangements'!$D$19:$P$113, _extract!$K122, 5),
IF($K122="","",
IF(_xlpm.val="","",
IF(($K122&gt;60)*($K122&lt;=75),_xlpm.val,""))))</f>
        <v/>
      </c>
      <c r="AM122" s="826" t="str" cm="1">
        <f t="array" ref="AM122">_xlfn.LET(
_xlpm.val,INDEX('2) Financial Arrangements'!$D$19:$P$113, _extract!$K122, 6),
_xlpm.val_01, IF(_xlpm.val="Yes", 1,0),
IF($K122="","",
IF(_xlpm.val="","",
IF(($K122&gt;60)*($K122&lt;=75),_xlpm.val_01,""))))</f>
        <v/>
      </c>
      <c r="AN122" s="826" t="str" cm="1">
        <f t="array" ref="AN122">_xlfn.LET(
_xlpm.val,INDEX('2) Financial Arrangements'!$D$19:$P$113, _extract!$K122, 7),
_xlpm.val_01, IF(_xlpm.val="Yes", 1,0),
IF($K122="","",
IF(_xlpm.val="","",
IF(($K122&gt;60)*($K122&lt;=75),_xlpm.val_01,""))))</f>
        <v/>
      </c>
      <c r="AO122" s="826" t="str" cm="1">
        <f t="array" ref="AO122">_xlfn.LET(
_xlpm.val,INDEX('2) Financial Arrangements'!$D$19:$P$113, _extract!$K122, 8),
IF($K122="","",
IF(_xlpm.val="","",
IF(($K122&gt;60)*($K122&lt;=75),_xlpm.val,""))))</f>
        <v/>
      </c>
      <c r="AP122" s="826" t="str" cm="1">
        <f t="array" ref="AP122">_xlfn.LET(
_xlpm.val,INDEX('2) Financial Arrangements'!$D$19:$P$113, _extract!$K122, 9),
_xlpm.val_01, IF(_xlpm.val="Yes", 1,0),
IF($K122="","",
IF(_xlpm.val="","",
IF(($K122&gt;60)*($K122&lt;=75),_xlpm.val_01,""))))</f>
        <v/>
      </c>
      <c r="AQ122" s="826" t="str" cm="1">
        <f t="array" ref="AQ122">_xlfn.LET(
_xlpm.val,INDEX('2) Financial Arrangements'!$D$19:$P$113, _extract!$K122, 10),
_xlpm.val_01, IF(_xlpm.val="Yes", 1,0),
IF($K122="","",
IF(_xlpm.val="","",
IF(($K122&gt;60)*($K122&lt;=75),_xlpm.val_01,""))))</f>
        <v/>
      </c>
      <c r="AR122" s="826" t="str" cm="1">
        <f t="array" ref="AR122">_xlfn.LET(
_xlpm.val,INDEX('2) Financial Arrangements'!$D$19:$P$113, _extract!$K122, 11),
_xlpm.val_01, IF(_xlpm.val="Yes", 1,0),
IF($K122="","",
IF(_xlpm.val="","",
IF(($K122&gt;60)*($K122&lt;=75),_xlpm.val_01,""))))</f>
        <v/>
      </c>
      <c r="AS122" s="826" t="str" cm="1">
        <f t="array" ref="AS122">_xlfn.LET(
_xlpm.val,INDEX('2) Financial Arrangements'!$D$19:$P$113, _extract!$K122, 12),
_xlpm.val_01, IF(_xlpm.val="Yes", 1,0),
IF($K122="","",
IF(_xlpm.val="","",
IF(($K122&gt;60)*($K122&lt;=75),_xlpm.val_01,""))))</f>
        <v/>
      </c>
      <c r="AT122" s="842" t="str" cm="1">
        <f t="array" ref="AT122">_xlfn.LET(
_xlpm.val,INDEX('2) Financial Arrangements'!$D$19:$P$113, _extract!$K122, 4),
IF($K122="","",
IF(_xlpm.val="","",
IF(($K122&gt;70)*($K122&lt;=85),_xlpm.val,""))))</f>
        <v/>
      </c>
      <c r="AU122" s="842" t="str" cm="1">
        <f t="array" ref="AU122">_xlfn.LET(
_xlpm.val,INDEX('2) Financial Arrangements'!$D$19:$P$113, _extract!$K122, 5),
IF($K122="","",
IF(_xlpm.val="","",
IF(($K122&gt;70)*($K122&lt;=85),_xlpm.val,""))))</f>
        <v/>
      </c>
      <c r="AV122" s="836" t="str" cm="1">
        <f t="array" ref="AV122">_xlfn.LET(
_xlpm.val,INDEX('2) Financial Arrangements'!$D$19:$P$113, _extract!$K122, 6),
IF($K122="","",
IF(_xlpm.val="","",
IF(($K122&gt;70)*($K122&lt;=85),_xlpm.val,""))))</f>
        <v/>
      </c>
    </row>
    <row r="123" spans="2:48" s="830" customFormat="1" x14ac:dyDescent="0.35">
      <c r="B123" s="826" t="str">
        <f t="shared" si="2"/>
        <v/>
      </c>
      <c r="C123" s="834"/>
      <c r="D123" s="826" t="str">
        <f>IF('0a) Instructions &amp; HHS Info'!$F$4="","", IF($E123="","",'0a) Instructions &amp; HHS Info'!$F$4))</f>
        <v/>
      </c>
      <c r="E123" s="827"/>
      <c r="F123" s="826" t="str">
        <f>_xlfn.LET(
_xlpm.orgRow,MATCH(E123,_ref_data!$F$19:$F$167,0),
_xlpm.orgID,INDEX(_ref_data!$E$19:$E$167,_xlpm.orgRow),
IF(E123="","",_xlpm.orgID))</f>
        <v/>
      </c>
      <c r="G123" s="826" t="str">
        <f>_xlfn.LET(
_xlpm.orgRow,MATCH(E123,_ref_data!$F$19:$F$167,0),
_xlpm.EIN,SUBSTITUTE(INDEX(_ref_data!$G$19:$G$167,_xlpm.orgRow), "-", ""),
IF(E123="","",_xlpm.EIN))</f>
        <v/>
      </c>
      <c r="H123" s="826" t="str" cm="1">
        <f t="array" ref="H123">_xlfn.LET(
_xlpm.row, MATCH(C123 &amp; E123, '2) Financial Arrangements'!$B$19:$B$113 &amp; '2) Financial Arrangements'!$D$19:$D$113, 0),
_xlpm.datum, INDEX('2) Financial Arrangements'!$D$19:$P$113, _xlpm.row, 2),
IF(_xlpm.datum="", "", _xlpm.datum))</f>
        <v/>
      </c>
      <c r="I123" s="826" t="str">
        <f>_xlfn.LET(
_xlpm.row, MATCH(H123, _ref_data!$O$19:$O$68, 0),
_xlpm.ein, INDEX(_ref_data!$P$19:$P$68, _xlpm.row),
IF(H123="", "",
IF(_xlpm.ein="", "", _xlpm.ein)))</f>
        <v/>
      </c>
      <c r="J123" s="826" t="str" cm="1">
        <f t="array" ref="J123">_xlfn.LET(
_xlpm.row, MATCH($C$80 &amp; $E$80, '2) Financial Arrangements'!$B$19:$B$113 &amp; '2) Financial Arrangements'!$D$19:$D$113, 0),
_xlpm.datum, INDEX('2) Financial Arrangements'!$D$19:$P$113, _xlpm.row, 3),
IF(E123="", "",
IF(_xlpm.datum="", "", _xlpm.datum)))</f>
        <v/>
      </c>
      <c r="K123" s="835" t="str" cm="1">
        <f t="array" ref="K123">IF($E123="", "",
_xlfn.LET(
_xlpm.row, MATCH($C123 &amp; $E123 &amp; $H123,
    '2) Financial Arrangements'!$B$19:$B$113 &amp;
    '2) Financial Arrangements'!$D$19:$D$113 &amp;
    '2) Financial Arrangements'!$E$19:$E$113, 0),
_xlpm.row)
)</f>
        <v/>
      </c>
      <c r="L123" s="838" t="str" cm="1">
        <f t="array" ref="L123">_xlfn.LET(
_xlpm.val,INDEX('2) Financial Arrangements'!$D$19:$P$113, _extract!$K123, 4),
IF($K123="","",
IF(_xlpm.val="","",
IF(($K123&gt;0)*($K123&lt;=15),_xlpm.val,""))))</f>
        <v/>
      </c>
      <c r="M123" s="845" t="str" cm="1">
        <f t="array" ref="M123">_xlfn.LET(
_xlpm.val,INDEX('2) Financial Arrangements'!$D$19:$P$113, _extract!$K123, 5),
IF($K123="","",
IF(_xlpm.val="","",
IF(($K123&gt;0)*($K123&lt;=15),_xlpm.val,""))))</f>
        <v/>
      </c>
      <c r="N123" s="845" t="str" cm="1">
        <f t="array" ref="N123">_xlfn.LET(
_xlpm.val,INDEX('2) Financial Arrangements'!$D$19:$P$113, _extract!$K123, 6),
IF($K123="","",
IF(_xlpm.val="","",
IF(($K123&gt;0)*($K123&lt;=15),_xlpm.val,""))))</f>
        <v/>
      </c>
      <c r="O123" s="846" t="str" cm="1">
        <f t="array" ref="O123">_xlfn.LET(
_xlpm.val,INDEX('2) Financial Arrangements'!$D$19:$P$113, _extract!$K123, 7),
IF($K123="","",
IF(_xlpm.val="","",
IF(($K123&gt;0)*($K123&lt;=15),_xlpm.val,""))))</f>
        <v/>
      </c>
      <c r="P123" s="846" t="str" cm="1">
        <f t="array" ref="P123">_xlfn.LET(
_xlpm.val,INDEX('2) Financial Arrangements'!$D$19:$P$113, _extract!$K123, 8),
IF($K123="","",
IF(_xlpm.val="","",
IF(($K123&gt;0)*($K123&lt;=15),_xlpm.val,""))))</f>
        <v/>
      </c>
      <c r="Q123" s="909" t="str" cm="1">
        <f t="array" ref="Q123">_xlfn.LET(
_xlpm.val,INDEX('2) Financial Arrangements'!$D$19:$P$113, _extract!$K123, 9),
IF($K123="","",
IF(_xlpm.val="","",
IF(($K123&gt;0)*($K123&lt;=15),_xlpm.val,""))))</f>
        <v/>
      </c>
      <c r="R123" s="846" t="str" cm="1">
        <f t="array" ref="R123">_xlfn.LET(
_xlpm.val,INDEX('2) Financial Arrangements'!$D$19:$P$113, _extract!$K123, 10),
IF($K123="","",
IF(_xlpm.val="","",
IF(($K123&gt;0)*($K123&lt;=15),_xlpm.val,""))))</f>
        <v/>
      </c>
      <c r="S123" s="838" t="str" cm="1">
        <f t="array" ref="S123">_xlfn.LET(
_xlpm.val,INDEX('2) Financial Arrangements'!$D$19:$P$113, _extract!$K123, 11),
IF($K123="","",
IF(_xlpm.val="","",
IF(($K123&gt;0)*($K123&lt;=15),_xlpm.val,""))))</f>
        <v/>
      </c>
      <c r="T123" s="838" t="str" cm="1">
        <f t="array" ref="T123">_xlfn.LET(
_xlpm.val,INDEX('2) Financial Arrangements'!$D$19:$P$113, _extract!$K123, 12),
_xlpm.val_01, IF(_xlpm.val="Yes", 1,0),
IF($K123="","",
IF(_xlpm.val="","",
IF(($K123&gt;0)*($K123&lt;=15),_xlpm.val_01,""))))</f>
        <v/>
      </c>
      <c r="U123" s="838" t="str" cm="1">
        <f t="array" ref="U123">_xlfn.LET(
_xlpm.val,INDEX('2) Financial Arrangements'!$D$19:$Q$113, _extract!$K123, 13),
_xlpm.val_01, IF(_xlpm.val="Yes", 1,0),
IF($K123="","",
IF(_xlpm.val="","",
IF(($K123&gt;0)*($K123&lt;=15),_xlpm.val_01,""))))</f>
        <v/>
      </c>
      <c r="V123" s="838" t="str" cm="1">
        <f t="array" ref="V123">_xlfn.LET(
_xlpm.val,INDEX('2) Financial Arrangements'!$D$19:$Q$113, _extract!$K123, 14),
_xlpm.val_01, IF(_xlpm.val="Yes", 1,0),
IF($K123="","",
IF(_xlpm.val="","",
IF(($K123&gt;0)*($K123&lt;=15),_xlpm.val_01,""))))</f>
        <v/>
      </c>
      <c r="W123" s="826" t="str" cm="1">
        <f t="array" ref="W123">_xlfn.LET(
_xlpm.val,INDEX('2) Financial Arrangements'!$D$19:$P$113,_extract!$K123,4),
IF($K123="","",
IF(_xlpm.val="","",
IF(($K123&gt;20)*($K123&lt;=35),_xlpm.val,""))))</f>
        <v/>
      </c>
      <c r="X123" s="844" t="str" cm="1">
        <f t="array" ref="X123">_xlfn.LET(
_xlpm.val,INDEX('2) Financial Arrangements'!$D$19:$P$113,_extract!$K123,5),
IF($K123="","",
IF(_xlpm.val="","",
IF(($K123&gt;20)*($K123&lt;=35),_xlpm.val,""))))</f>
        <v/>
      </c>
      <c r="Y123" s="826" t="str" cm="1">
        <f t="array" ref="Y123">_xlfn.LET(
_xlpm.val,INDEX('2) Financial Arrangements'!$D$19:$P$113,_extract!$K123,6),
IF($K123="","",
IF(_xlpm.val="","",
IF(($K123&gt;20)*($K123&lt;=35),_xlpm.val,""))))</f>
        <v/>
      </c>
      <c r="Z123" s="826" t="str" cm="1">
        <f t="array" ref="Z123">_xlfn.LET(
_xlpm.val,INDEX('2) Financial Arrangements'!$D$19:$P$113,_extract!$K123,7),
IF($K123="","",
IF(_xlpm.val="","",
IF(($K123&gt;20)*($K123&lt;=35),_xlpm.val,""))))</f>
        <v/>
      </c>
      <c r="AA123" s="826" t="str" cm="1">
        <f t="array" ref="AA123">_xlfn.LET(
_xlpm.val,INDEX('2) Financial Arrangements'!$D$19:$P$113,_extract!$K123,8),
IF($K123="","",
IF(_xlpm.val="","",
IF(($K123&gt;20)*($K123&lt;=35),_xlpm.val,""))))</f>
        <v/>
      </c>
      <c r="AB123" s="843" t="str" cm="1">
        <f t="array" ref="AB123">_xlfn.LET(
_xlpm.val,INDEX('2) Financial Arrangements'!$D$19:$P$113, _extract!$K123, 4),
IF($K123="","",
IF(_xlpm.val="","",
IF(($K123&gt;40)*($K123&lt;=55),_xlpm.val,""))))</f>
        <v/>
      </c>
      <c r="AC123" s="836" t="str" cm="1">
        <f t="array" ref="AC123">_xlfn.LET(
_xlpm.val,INDEX('2) Financial Arrangements'!$D$19:$P$113, _extract!$K123, 5),
IF($K123="","",
IF(_xlpm.val="","",
IF(($K123&gt;40)*($K123&lt;=55),_xlpm.val,""))))</f>
        <v/>
      </c>
      <c r="AD123" s="836" t="str" cm="1">
        <f t="array" ref="AD123">_xlfn.LET(
_xlpm.val,INDEX('2) Financial Arrangements'!$D$19:$P$113, _extract!$K123, 6),
IF($K123="","",
IF(_xlpm.val="","",
IF(($K123&gt;40)*($K123&lt;=55),_xlpm.val,""))))</f>
        <v/>
      </c>
      <c r="AE123" s="836" t="str" cm="1">
        <f t="array" ref="AE123">_xlfn.LET(
_xlpm.val,INDEX('2) Financial Arrangements'!$D$19:$P$113, _extract!$K123, 7),
IF($K123="","",
IF(_xlpm.val="","",
IF(($K123&gt;40)*($K123&lt;=55),_xlpm.val,""))))</f>
        <v/>
      </c>
      <c r="AF123" s="836" t="str" cm="1">
        <f t="array" ref="AF123">_xlfn.LET(
_xlpm.val,INDEX('2) Financial Arrangements'!$D$19:$P$113, _extract!$K123, 8),
IF($K123="","",
IF(_xlpm.val="","",
IF(($K123&gt;40)*($K123&lt;=55),_xlpm.val,""))))</f>
        <v/>
      </c>
      <c r="AG123" s="836" t="str" cm="1">
        <f t="array" ref="AG123">_xlfn.LET(
_xlpm.val,INDEX('2) Financial Arrangements'!$D$19:$P$113, _extract!$K123, 9),
IF($K123="","",
IF(_xlpm.val="","",
IF(($K123&gt;40)*($K123&lt;=55),_xlpm.val,""))))</f>
        <v/>
      </c>
      <c r="AH123" s="836" t="str" cm="1">
        <f t="array" ref="AH123">_xlfn.LET(
_xlpm.val,INDEX('2) Financial Arrangements'!$D$19:$P$113, _extract!$K123, 10),
IF($K123="","",
IF(_xlpm.val="","",
IF(($K123&gt;40)*($K123&lt;=55),_xlpm.val,""))))</f>
        <v/>
      </c>
      <c r="AI123" s="836" t="str" cm="1">
        <f t="array" ref="AI123">_xlfn.LET(
_xlpm.val,INDEX('2) Financial Arrangements'!$D$19:$P$113, _extract!$K123, 11),
IF($K123="","",
IF(_xlpm.val="","",
IF(($K123&gt;40)*($K123&lt;=55),_xlpm.val,""))))</f>
        <v/>
      </c>
      <c r="AJ123" s="836" t="str" cm="1">
        <f t="array" ref="AJ123">_xlfn.LET(
_xlpm.val,INDEX('2) Financial Arrangements'!$D$19:$P$113, _extract!$K123, 12),
IF($K123="","",
IF(_xlpm.val="","",
IF(($K123&gt;40)*($K123&lt;=55),_xlpm.val,""))))</f>
        <v/>
      </c>
      <c r="AK123" s="844" t="str" cm="1">
        <f t="array" ref="AK123">_xlfn.LET(
_xlpm.val,INDEX('2) Financial Arrangements'!$D$19:$P$113, _extract!$K123, 4),
IF($K123="","",
IF(_xlpm.val="","",
IF(($K123&gt;60)*($K123&lt;=75),_xlpm.val,""))))</f>
        <v/>
      </c>
      <c r="AL123" s="826" t="str" cm="1">
        <f t="array" ref="AL123">_xlfn.LET(
_xlpm.val,INDEX('2) Financial Arrangements'!$D$19:$P$113, _extract!$K123, 5),
IF($K123="","",
IF(_xlpm.val="","",
IF(($K123&gt;60)*($K123&lt;=75),_xlpm.val,""))))</f>
        <v/>
      </c>
      <c r="AM123" s="826" t="str" cm="1">
        <f t="array" ref="AM123">_xlfn.LET(
_xlpm.val,INDEX('2) Financial Arrangements'!$D$19:$P$113, _extract!$K123, 6),
_xlpm.val_01, IF(_xlpm.val="Yes", 1,0),
IF($K123="","",
IF(_xlpm.val="","",
IF(($K123&gt;60)*($K123&lt;=75),_xlpm.val_01,""))))</f>
        <v/>
      </c>
      <c r="AN123" s="826" t="str" cm="1">
        <f t="array" ref="AN123">_xlfn.LET(
_xlpm.val,INDEX('2) Financial Arrangements'!$D$19:$P$113, _extract!$K123, 7),
_xlpm.val_01, IF(_xlpm.val="Yes", 1,0),
IF($K123="","",
IF(_xlpm.val="","",
IF(($K123&gt;60)*($K123&lt;=75),_xlpm.val_01,""))))</f>
        <v/>
      </c>
      <c r="AO123" s="826" t="str" cm="1">
        <f t="array" ref="AO123">_xlfn.LET(
_xlpm.val,INDEX('2) Financial Arrangements'!$D$19:$P$113, _extract!$K123, 8),
IF($K123="","",
IF(_xlpm.val="","",
IF(($K123&gt;60)*($K123&lt;=75),_xlpm.val,""))))</f>
        <v/>
      </c>
      <c r="AP123" s="826" t="str" cm="1">
        <f t="array" ref="AP123">_xlfn.LET(
_xlpm.val,INDEX('2) Financial Arrangements'!$D$19:$P$113, _extract!$K123, 9),
_xlpm.val_01, IF(_xlpm.val="Yes", 1,0),
IF($K123="","",
IF(_xlpm.val="","",
IF(($K123&gt;60)*($K123&lt;=75),_xlpm.val_01,""))))</f>
        <v/>
      </c>
      <c r="AQ123" s="826" t="str" cm="1">
        <f t="array" ref="AQ123">_xlfn.LET(
_xlpm.val,INDEX('2) Financial Arrangements'!$D$19:$P$113, _extract!$K123, 10),
_xlpm.val_01, IF(_xlpm.val="Yes", 1,0),
IF($K123="","",
IF(_xlpm.val="","",
IF(($K123&gt;60)*($K123&lt;=75),_xlpm.val_01,""))))</f>
        <v/>
      </c>
      <c r="AR123" s="826" t="str" cm="1">
        <f t="array" ref="AR123">_xlfn.LET(
_xlpm.val,INDEX('2) Financial Arrangements'!$D$19:$P$113, _extract!$K123, 11),
_xlpm.val_01, IF(_xlpm.val="Yes", 1,0),
IF($K123="","",
IF(_xlpm.val="","",
IF(($K123&gt;60)*($K123&lt;=75),_xlpm.val_01,""))))</f>
        <v/>
      </c>
      <c r="AS123" s="826" t="str" cm="1">
        <f t="array" ref="AS123">_xlfn.LET(
_xlpm.val,INDEX('2) Financial Arrangements'!$D$19:$P$113, _extract!$K123, 12),
_xlpm.val_01, IF(_xlpm.val="Yes", 1,0),
IF($K123="","",
IF(_xlpm.val="","",
IF(($K123&gt;60)*($K123&lt;=75),_xlpm.val_01,""))))</f>
        <v/>
      </c>
      <c r="AT123" s="842" t="str" cm="1">
        <f t="array" ref="AT123">_xlfn.LET(
_xlpm.val,INDEX('2) Financial Arrangements'!$D$19:$P$113, _extract!$K123, 4),
IF($K123="","",
IF(_xlpm.val="","",
IF(($K123&gt;70)*($K123&lt;=85),_xlpm.val,""))))</f>
        <v/>
      </c>
      <c r="AU123" s="842" t="str" cm="1">
        <f t="array" ref="AU123">_xlfn.LET(
_xlpm.val,INDEX('2) Financial Arrangements'!$D$19:$P$113, _extract!$K123, 5),
IF($K123="","",
IF(_xlpm.val="","",
IF(($K123&gt;70)*($K123&lt;=85),_xlpm.val,""))))</f>
        <v/>
      </c>
      <c r="AV123" s="836" t="str" cm="1">
        <f t="array" ref="AV123">_xlfn.LET(
_xlpm.val,INDEX('2) Financial Arrangements'!$D$19:$P$113, _extract!$K123, 6),
IF($K123="","",
IF(_xlpm.val="","",
IF(($K123&gt;70)*($K123&lt;=85),_xlpm.val,""))))</f>
        <v/>
      </c>
    </row>
    <row r="124" spans="2:48" s="830" customFormat="1" x14ac:dyDescent="0.35">
      <c r="B124" s="826" t="str">
        <f t="shared" si="2"/>
        <v/>
      </c>
      <c r="C124" s="834"/>
      <c r="D124" s="826" t="str">
        <f>IF('0a) Instructions &amp; HHS Info'!$F$4="","", IF($E124="","",'0a) Instructions &amp; HHS Info'!$F$4))</f>
        <v/>
      </c>
      <c r="E124" s="827"/>
      <c r="F124" s="826" t="str">
        <f>_xlfn.LET(
_xlpm.orgRow,MATCH(E124,_ref_data!$F$19:$F$167,0),
_xlpm.orgID,INDEX(_ref_data!$E$19:$E$167,_xlpm.orgRow),
IF(E124="","",_xlpm.orgID))</f>
        <v/>
      </c>
      <c r="G124" s="826" t="str">
        <f>_xlfn.LET(
_xlpm.orgRow,MATCH(E124,_ref_data!$F$19:$F$167,0),
_xlpm.EIN,SUBSTITUTE(INDEX(_ref_data!$G$19:$G$167,_xlpm.orgRow), "-", ""),
IF(E124="","",_xlpm.EIN))</f>
        <v/>
      </c>
      <c r="H124" s="826" t="str" cm="1">
        <f t="array" ref="H124">_xlfn.LET(
_xlpm.row, MATCH(C124 &amp; E124, '2) Financial Arrangements'!$B$19:$B$113 &amp; '2) Financial Arrangements'!$D$19:$D$113, 0),
_xlpm.datum, INDEX('2) Financial Arrangements'!$D$19:$P$113, _xlpm.row, 2),
IF(_xlpm.datum="", "", _xlpm.datum))</f>
        <v/>
      </c>
      <c r="I124" s="826" t="str">
        <f>_xlfn.LET(
_xlpm.row, MATCH(H124, _ref_data!$O$19:$O$68, 0),
_xlpm.ein, INDEX(_ref_data!$P$19:$P$68, _xlpm.row),
IF(H124="", "",
IF(_xlpm.ein="", "", _xlpm.ein)))</f>
        <v/>
      </c>
      <c r="J124" s="826" t="str" cm="1">
        <f t="array" ref="J124">_xlfn.LET(
_xlpm.row, MATCH($C$80 &amp; $E$80, '2) Financial Arrangements'!$B$19:$B$113 &amp; '2) Financial Arrangements'!$D$19:$D$113, 0),
_xlpm.datum, INDEX('2) Financial Arrangements'!$D$19:$P$113, _xlpm.row, 3),
IF(E124="", "",
IF(_xlpm.datum="", "", _xlpm.datum)))</f>
        <v/>
      </c>
      <c r="K124" s="835" t="str" cm="1">
        <f t="array" ref="K124">IF($E124="", "",
_xlfn.LET(
_xlpm.row, MATCH($C124 &amp; $E124 &amp; $H124,
    '2) Financial Arrangements'!$B$19:$B$113 &amp;
    '2) Financial Arrangements'!$D$19:$D$113 &amp;
    '2) Financial Arrangements'!$E$19:$E$113, 0),
_xlpm.row)
)</f>
        <v/>
      </c>
      <c r="L124" s="838" t="str" cm="1">
        <f t="array" ref="L124">_xlfn.LET(
_xlpm.val,INDEX('2) Financial Arrangements'!$D$19:$P$113, _extract!$K124, 4),
IF($K124="","",
IF(_xlpm.val="","",
IF(($K124&gt;0)*($K124&lt;=15),_xlpm.val,""))))</f>
        <v/>
      </c>
      <c r="M124" s="845" t="str" cm="1">
        <f t="array" ref="M124">_xlfn.LET(
_xlpm.val,INDEX('2) Financial Arrangements'!$D$19:$P$113, _extract!$K124, 5),
IF($K124="","",
IF(_xlpm.val="","",
IF(($K124&gt;0)*($K124&lt;=15),_xlpm.val,""))))</f>
        <v/>
      </c>
      <c r="N124" s="845" t="str" cm="1">
        <f t="array" ref="N124">_xlfn.LET(
_xlpm.val,INDEX('2) Financial Arrangements'!$D$19:$P$113, _extract!$K124, 6),
IF($K124="","",
IF(_xlpm.val="","",
IF(($K124&gt;0)*($K124&lt;=15),_xlpm.val,""))))</f>
        <v/>
      </c>
      <c r="O124" s="846" t="str" cm="1">
        <f t="array" ref="O124">_xlfn.LET(
_xlpm.val,INDEX('2) Financial Arrangements'!$D$19:$P$113, _extract!$K124, 7),
IF($K124="","",
IF(_xlpm.val="","",
IF(($K124&gt;0)*($K124&lt;=15),_xlpm.val,""))))</f>
        <v/>
      </c>
      <c r="P124" s="846" t="str" cm="1">
        <f t="array" ref="P124">_xlfn.LET(
_xlpm.val,INDEX('2) Financial Arrangements'!$D$19:$P$113, _extract!$K124, 8),
IF($K124="","",
IF(_xlpm.val="","",
IF(($K124&gt;0)*($K124&lt;=15),_xlpm.val,""))))</f>
        <v/>
      </c>
      <c r="Q124" s="909" t="str" cm="1">
        <f t="array" ref="Q124">_xlfn.LET(
_xlpm.val,INDEX('2) Financial Arrangements'!$D$19:$P$113, _extract!$K124, 9),
IF($K124="","",
IF(_xlpm.val="","",
IF(($K124&gt;0)*($K124&lt;=15),_xlpm.val,""))))</f>
        <v/>
      </c>
      <c r="R124" s="846" t="str" cm="1">
        <f t="array" ref="R124">_xlfn.LET(
_xlpm.val,INDEX('2) Financial Arrangements'!$D$19:$P$113, _extract!$K124, 10),
IF($K124="","",
IF(_xlpm.val="","",
IF(($K124&gt;0)*($K124&lt;=15),_xlpm.val,""))))</f>
        <v/>
      </c>
      <c r="S124" s="838" t="str" cm="1">
        <f t="array" ref="S124">_xlfn.LET(
_xlpm.val,INDEX('2) Financial Arrangements'!$D$19:$P$113, _extract!$K124, 11),
IF($K124="","",
IF(_xlpm.val="","",
IF(($K124&gt;0)*($K124&lt;=15),_xlpm.val,""))))</f>
        <v/>
      </c>
      <c r="T124" s="838" t="str" cm="1">
        <f t="array" ref="T124">_xlfn.LET(
_xlpm.val,INDEX('2) Financial Arrangements'!$D$19:$P$113, _extract!$K124, 12),
_xlpm.val_01, IF(_xlpm.val="Yes", 1,0),
IF($K124="","",
IF(_xlpm.val="","",
IF(($K124&gt;0)*($K124&lt;=15),_xlpm.val_01,""))))</f>
        <v/>
      </c>
      <c r="U124" s="838" t="str" cm="1">
        <f t="array" ref="U124">_xlfn.LET(
_xlpm.val,INDEX('2) Financial Arrangements'!$D$19:$Q$113, _extract!$K124, 13),
_xlpm.val_01, IF(_xlpm.val="Yes", 1,0),
IF($K124="","",
IF(_xlpm.val="","",
IF(($K124&gt;0)*($K124&lt;=15),_xlpm.val_01,""))))</f>
        <v/>
      </c>
      <c r="V124" s="838" t="str" cm="1">
        <f t="array" ref="V124">_xlfn.LET(
_xlpm.val,INDEX('2) Financial Arrangements'!$D$19:$Q$113, _extract!$K124, 14),
_xlpm.val_01, IF(_xlpm.val="Yes", 1,0),
IF($K124="","",
IF(_xlpm.val="","",
IF(($K124&gt;0)*($K124&lt;=15),_xlpm.val_01,""))))</f>
        <v/>
      </c>
      <c r="W124" s="826" t="str" cm="1">
        <f t="array" ref="W124">_xlfn.LET(
_xlpm.val,INDEX('2) Financial Arrangements'!$D$19:$P$113,_extract!$K124,4),
IF($K124="","",
IF(_xlpm.val="","",
IF(($K124&gt;20)*($K124&lt;=35),_xlpm.val,""))))</f>
        <v/>
      </c>
      <c r="X124" s="844" t="str" cm="1">
        <f t="array" ref="X124">_xlfn.LET(
_xlpm.val,INDEX('2) Financial Arrangements'!$D$19:$P$113,_extract!$K124,5),
IF($K124="","",
IF(_xlpm.val="","",
IF(($K124&gt;20)*($K124&lt;=35),_xlpm.val,""))))</f>
        <v/>
      </c>
      <c r="Y124" s="826" t="str" cm="1">
        <f t="array" ref="Y124">_xlfn.LET(
_xlpm.val,INDEX('2) Financial Arrangements'!$D$19:$P$113,_extract!$K124,6),
IF($K124="","",
IF(_xlpm.val="","",
IF(($K124&gt;20)*($K124&lt;=35),_xlpm.val,""))))</f>
        <v/>
      </c>
      <c r="Z124" s="826" t="str" cm="1">
        <f t="array" ref="Z124">_xlfn.LET(
_xlpm.val,INDEX('2) Financial Arrangements'!$D$19:$P$113,_extract!$K124,7),
IF($K124="","",
IF(_xlpm.val="","",
IF(($K124&gt;20)*($K124&lt;=35),_xlpm.val,""))))</f>
        <v/>
      </c>
      <c r="AA124" s="826" t="str" cm="1">
        <f t="array" ref="AA124">_xlfn.LET(
_xlpm.val,INDEX('2) Financial Arrangements'!$D$19:$P$113,_extract!$K124,8),
IF($K124="","",
IF(_xlpm.val="","",
IF(($K124&gt;20)*($K124&lt;=35),_xlpm.val,""))))</f>
        <v/>
      </c>
      <c r="AB124" s="843" t="str" cm="1">
        <f t="array" ref="AB124">_xlfn.LET(
_xlpm.val,INDEX('2) Financial Arrangements'!$D$19:$P$113, _extract!$K124, 4),
IF($K124="","",
IF(_xlpm.val="","",
IF(($K124&gt;40)*($K124&lt;=55),_xlpm.val,""))))</f>
        <v/>
      </c>
      <c r="AC124" s="836" t="str" cm="1">
        <f t="array" ref="AC124">_xlfn.LET(
_xlpm.val,INDEX('2) Financial Arrangements'!$D$19:$P$113, _extract!$K124, 5),
IF($K124="","",
IF(_xlpm.val="","",
IF(($K124&gt;40)*($K124&lt;=55),_xlpm.val,""))))</f>
        <v/>
      </c>
      <c r="AD124" s="836" t="str" cm="1">
        <f t="array" ref="AD124">_xlfn.LET(
_xlpm.val,INDEX('2) Financial Arrangements'!$D$19:$P$113, _extract!$K124, 6),
IF($K124="","",
IF(_xlpm.val="","",
IF(($K124&gt;40)*($K124&lt;=55),_xlpm.val,""))))</f>
        <v/>
      </c>
      <c r="AE124" s="836" t="str" cm="1">
        <f t="array" ref="AE124">_xlfn.LET(
_xlpm.val,INDEX('2) Financial Arrangements'!$D$19:$P$113, _extract!$K124, 7),
IF($K124="","",
IF(_xlpm.val="","",
IF(($K124&gt;40)*($K124&lt;=55),_xlpm.val,""))))</f>
        <v/>
      </c>
      <c r="AF124" s="836" t="str" cm="1">
        <f t="array" ref="AF124">_xlfn.LET(
_xlpm.val,INDEX('2) Financial Arrangements'!$D$19:$P$113, _extract!$K124, 8),
IF($K124="","",
IF(_xlpm.val="","",
IF(($K124&gt;40)*($K124&lt;=55),_xlpm.val,""))))</f>
        <v/>
      </c>
      <c r="AG124" s="836" t="str" cm="1">
        <f t="array" ref="AG124">_xlfn.LET(
_xlpm.val,INDEX('2) Financial Arrangements'!$D$19:$P$113, _extract!$K124, 9),
IF($K124="","",
IF(_xlpm.val="","",
IF(($K124&gt;40)*($K124&lt;=55),_xlpm.val,""))))</f>
        <v/>
      </c>
      <c r="AH124" s="836" t="str" cm="1">
        <f t="array" ref="AH124">_xlfn.LET(
_xlpm.val,INDEX('2) Financial Arrangements'!$D$19:$P$113, _extract!$K124, 10),
IF($K124="","",
IF(_xlpm.val="","",
IF(($K124&gt;40)*($K124&lt;=55),_xlpm.val,""))))</f>
        <v/>
      </c>
      <c r="AI124" s="836" t="str" cm="1">
        <f t="array" ref="AI124">_xlfn.LET(
_xlpm.val,INDEX('2) Financial Arrangements'!$D$19:$P$113, _extract!$K124, 11),
IF($K124="","",
IF(_xlpm.val="","",
IF(($K124&gt;40)*($K124&lt;=55),_xlpm.val,""))))</f>
        <v/>
      </c>
      <c r="AJ124" s="836" t="str" cm="1">
        <f t="array" ref="AJ124">_xlfn.LET(
_xlpm.val,INDEX('2) Financial Arrangements'!$D$19:$P$113, _extract!$K124, 12),
IF($K124="","",
IF(_xlpm.val="","",
IF(($K124&gt;40)*($K124&lt;=55),_xlpm.val,""))))</f>
        <v/>
      </c>
      <c r="AK124" s="844" t="str" cm="1">
        <f t="array" ref="AK124">_xlfn.LET(
_xlpm.val,INDEX('2) Financial Arrangements'!$D$19:$P$113, _extract!$K124, 4),
IF($K124="","",
IF(_xlpm.val="","",
IF(($K124&gt;60)*($K124&lt;=75),_xlpm.val,""))))</f>
        <v/>
      </c>
      <c r="AL124" s="826" t="str" cm="1">
        <f t="array" ref="AL124">_xlfn.LET(
_xlpm.val,INDEX('2) Financial Arrangements'!$D$19:$P$113, _extract!$K124, 5),
IF($K124="","",
IF(_xlpm.val="","",
IF(($K124&gt;60)*($K124&lt;=75),_xlpm.val,""))))</f>
        <v/>
      </c>
      <c r="AM124" s="826" t="str" cm="1">
        <f t="array" ref="AM124">_xlfn.LET(
_xlpm.val,INDEX('2) Financial Arrangements'!$D$19:$P$113, _extract!$K124, 6),
_xlpm.val_01, IF(_xlpm.val="Yes", 1,0),
IF($K124="","",
IF(_xlpm.val="","",
IF(($K124&gt;60)*($K124&lt;=75),_xlpm.val_01,""))))</f>
        <v/>
      </c>
      <c r="AN124" s="826" t="str" cm="1">
        <f t="array" ref="AN124">_xlfn.LET(
_xlpm.val,INDEX('2) Financial Arrangements'!$D$19:$P$113, _extract!$K124, 7),
_xlpm.val_01, IF(_xlpm.val="Yes", 1,0),
IF($K124="","",
IF(_xlpm.val="","",
IF(($K124&gt;60)*($K124&lt;=75),_xlpm.val_01,""))))</f>
        <v/>
      </c>
      <c r="AO124" s="826" t="str" cm="1">
        <f t="array" ref="AO124">_xlfn.LET(
_xlpm.val,INDEX('2) Financial Arrangements'!$D$19:$P$113, _extract!$K124, 8),
IF($K124="","",
IF(_xlpm.val="","",
IF(($K124&gt;60)*($K124&lt;=75),_xlpm.val,""))))</f>
        <v/>
      </c>
      <c r="AP124" s="826" t="str" cm="1">
        <f t="array" ref="AP124">_xlfn.LET(
_xlpm.val,INDEX('2) Financial Arrangements'!$D$19:$P$113, _extract!$K124, 9),
_xlpm.val_01, IF(_xlpm.val="Yes", 1,0),
IF($K124="","",
IF(_xlpm.val="","",
IF(($K124&gt;60)*($K124&lt;=75),_xlpm.val_01,""))))</f>
        <v/>
      </c>
      <c r="AQ124" s="826" t="str" cm="1">
        <f t="array" ref="AQ124">_xlfn.LET(
_xlpm.val,INDEX('2) Financial Arrangements'!$D$19:$P$113, _extract!$K124, 10),
_xlpm.val_01, IF(_xlpm.val="Yes", 1,0),
IF($K124="","",
IF(_xlpm.val="","",
IF(($K124&gt;60)*($K124&lt;=75),_xlpm.val_01,""))))</f>
        <v/>
      </c>
      <c r="AR124" s="826" t="str" cm="1">
        <f t="array" ref="AR124">_xlfn.LET(
_xlpm.val,INDEX('2) Financial Arrangements'!$D$19:$P$113, _extract!$K124, 11),
_xlpm.val_01, IF(_xlpm.val="Yes", 1,0),
IF($K124="","",
IF(_xlpm.val="","",
IF(($K124&gt;60)*($K124&lt;=75),_xlpm.val_01,""))))</f>
        <v/>
      </c>
      <c r="AS124" s="826" t="str" cm="1">
        <f t="array" ref="AS124">_xlfn.LET(
_xlpm.val,INDEX('2) Financial Arrangements'!$D$19:$P$113, _extract!$K124, 12),
_xlpm.val_01, IF(_xlpm.val="Yes", 1,0),
IF($K124="","",
IF(_xlpm.val="","",
IF(($K124&gt;60)*($K124&lt;=75),_xlpm.val_01,""))))</f>
        <v/>
      </c>
      <c r="AT124" s="842" t="str" cm="1">
        <f t="array" ref="AT124">_xlfn.LET(
_xlpm.val,INDEX('2) Financial Arrangements'!$D$19:$P$113, _extract!$K124, 4),
IF($K124="","",
IF(_xlpm.val="","",
IF(($K124&gt;70)*($K124&lt;=85),_xlpm.val,""))))</f>
        <v/>
      </c>
      <c r="AU124" s="842" t="str" cm="1">
        <f t="array" ref="AU124">_xlfn.LET(
_xlpm.val,INDEX('2) Financial Arrangements'!$D$19:$P$113, _extract!$K124, 5),
IF($K124="","",
IF(_xlpm.val="","",
IF(($K124&gt;70)*($K124&lt;=85),_xlpm.val,""))))</f>
        <v/>
      </c>
      <c r="AV124" s="836" t="str" cm="1">
        <f t="array" ref="AV124">_xlfn.LET(
_xlpm.val,INDEX('2) Financial Arrangements'!$D$19:$P$113, _extract!$K124, 6),
IF($K124="","",
IF(_xlpm.val="","",
IF(($K124&gt;70)*($K124&lt;=85),_xlpm.val,""))))</f>
        <v/>
      </c>
    </row>
    <row r="125" spans="2:48" s="830" customFormat="1" x14ac:dyDescent="0.35">
      <c r="B125" s="826" t="str">
        <f t="shared" si="2"/>
        <v/>
      </c>
      <c r="C125" s="834"/>
      <c r="D125" s="826" t="str">
        <f>IF('0a) Instructions &amp; HHS Info'!$F$4="","", IF($E125="","",'0a) Instructions &amp; HHS Info'!$F$4))</f>
        <v/>
      </c>
      <c r="E125" s="827"/>
      <c r="F125" s="826" t="str">
        <f>_xlfn.LET(
_xlpm.orgRow,MATCH(E125,_ref_data!$F$19:$F$167,0),
_xlpm.orgID,INDEX(_ref_data!$E$19:$E$167,_xlpm.orgRow),
IF(E125="","",_xlpm.orgID))</f>
        <v/>
      </c>
      <c r="G125" s="826" t="str">
        <f>_xlfn.LET(
_xlpm.orgRow,MATCH(E125,_ref_data!$F$19:$F$167,0),
_xlpm.EIN,SUBSTITUTE(INDEX(_ref_data!$G$19:$G$167,_xlpm.orgRow), "-", ""),
IF(E125="","",_xlpm.EIN))</f>
        <v/>
      </c>
      <c r="H125" s="826" t="str" cm="1">
        <f t="array" ref="H125">_xlfn.LET(
_xlpm.row, MATCH(C125 &amp; E125, '2) Financial Arrangements'!$B$19:$B$113 &amp; '2) Financial Arrangements'!$D$19:$D$113, 0),
_xlpm.datum, INDEX('2) Financial Arrangements'!$D$19:$P$113, _xlpm.row, 2),
IF(_xlpm.datum="", "", _xlpm.datum))</f>
        <v/>
      </c>
      <c r="I125" s="826" t="str">
        <f>_xlfn.LET(
_xlpm.row, MATCH(H125, _ref_data!$O$19:$O$68, 0),
_xlpm.ein, INDEX(_ref_data!$P$19:$P$68, _xlpm.row),
IF(H125="", "",
IF(_xlpm.ein="", "", _xlpm.ein)))</f>
        <v/>
      </c>
      <c r="J125" s="826" t="str" cm="1">
        <f t="array" ref="J125">_xlfn.LET(
_xlpm.row, MATCH($C$80 &amp; $E$80, '2) Financial Arrangements'!$B$19:$B$113 &amp; '2) Financial Arrangements'!$D$19:$D$113, 0),
_xlpm.datum, INDEX('2) Financial Arrangements'!$D$19:$P$113, _xlpm.row, 3),
IF(E125="", "",
IF(_xlpm.datum="", "", _xlpm.datum)))</f>
        <v/>
      </c>
      <c r="K125" s="835" t="str" cm="1">
        <f t="array" ref="K125">IF($E125="", "",
_xlfn.LET(
_xlpm.row, MATCH($C125 &amp; $E125 &amp; $H125,
    '2) Financial Arrangements'!$B$19:$B$113 &amp;
    '2) Financial Arrangements'!$D$19:$D$113 &amp;
    '2) Financial Arrangements'!$E$19:$E$113, 0),
_xlpm.row)
)</f>
        <v/>
      </c>
      <c r="L125" s="838" t="str" cm="1">
        <f t="array" ref="L125">_xlfn.LET(
_xlpm.val,INDEX('2) Financial Arrangements'!$D$19:$P$113, _extract!$K125, 4),
IF($K125="","",
IF(_xlpm.val="","",
IF(($K125&gt;0)*($K125&lt;=15),_xlpm.val,""))))</f>
        <v/>
      </c>
      <c r="M125" s="845" t="str" cm="1">
        <f t="array" ref="M125">_xlfn.LET(
_xlpm.val,INDEX('2) Financial Arrangements'!$D$19:$P$113, _extract!$K125, 5),
IF($K125="","",
IF(_xlpm.val="","",
IF(($K125&gt;0)*($K125&lt;=15),_xlpm.val,""))))</f>
        <v/>
      </c>
      <c r="N125" s="845" t="str" cm="1">
        <f t="array" ref="N125">_xlfn.LET(
_xlpm.val,INDEX('2) Financial Arrangements'!$D$19:$P$113, _extract!$K125, 6),
IF($K125="","",
IF(_xlpm.val="","",
IF(($K125&gt;0)*($K125&lt;=15),_xlpm.val,""))))</f>
        <v/>
      </c>
      <c r="O125" s="846" t="str" cm="1">
        <f t="array" ref="O125">_xlfn.LET(
_xlpm.val,INDEX('2) Financial Arrangements'!$D$19:$P$113, _extract!$K125, 7),
IF($K125="","",
IF(_xlpm.val="","",
IF(($K125&gt;0)*($K125&lt;=15),_xlpm.val,""))))</f>
        <v/>
      </c>
      <c r="P125" s="846" t="str" cm="1">
        <f t="array" ref="P125">_xlfn.LET(
_xlpm.val,INDEX('2) Financial Arrangements'!$D$19:$P$113, _extract!$K125, 8),
IF($K125="","",
IF(_xlpm.val="","",
IF(($K125&gt;0)*($K125&lt;=15),_xlpm.val,""))))</f>
        <v/>
      </c>
      <c r="Q125" s="909" t="str" cm="1">
        <f t="array" ref="Q125">_xlfn.LET(
_xlpm.val,INDEX('2) Financial Arrangements'!$D$19:$P$113, _extract!$K125, 9),
IF($K125="","",
IF(_xlpm.val="","",
IF(($K125&gt;0)*($K125&lt;=15),_xlpm.val,""))))</f>
        <v/>
      </c>
      <c r="R125" s="846" t="str" cm="1">
        <f t="array" ref="R125">_xlfn.LET(
_xlpm.val,INDEX('2) Financial Arrangements'!$D$19:$P$113, _extract!$K125, 10),
IF($K125="","",
IF(_xlpm.val="","",
IF(($K125&gt;0)*($K125&lt;=15),_xlpm.val,""))))</f>
        <v/>
      </c>
      <c r="S125" s="838" t="str" cm="1">
        <f t="array" ref="S125">_xlfn.LET(
_xlpm.val,INDEX('2) Financial Arrangements'!$D$19:$P$113, _extract!$K125, 11),
IF($K125="","",
IF(_xlpm.val="","",
IF(($K125&gt;0)*($K125&lt;=15),_xlpm.val,""))))</f>
        <v/>
      </c>
      <c r="T125" s="838" t="str" cm="1">
        <f t="array" ref="T125">_xlfn.LET(
_xlpm.val,INDEX('2) Financial Arrangements'!$D$19:$P$113, _extract!$K125, 12),
_xlpm.val_01, IF(_xlpm.val="Yes", 1,0),
IF($K125="","",
IF(_xlpm.val="","",
IF(($K125&gt;0)*($K125&lt;=15),_xlpm.val_01,""))))</f>
        <v/>
      </c>
      <c r="U125" s="838" t="str" cm="1">
        <f t="array" ref="U125">_xlfn.LET(
_xlpm.val,INDEX('2) Financial Arrangements'!$D$19:$Q$113, _extract!$K125, 13),
_xlpm.val_01, IF(_xlpm.val="Yes", 1,0),
IF($K125="","",
IF(_xlpm.val="","",
IF(($K125&gt;0)*($K125&lt;=15),_xlpm.val_01,""))))</f>
        <v/>
      </c>
      <c r="V125" s="838" t="str" cm="1">
        <f t="array" ref="V125">_xlfn.LET(
_xlpm.val,INDEX('2) Financial Arrangements'!$D$19:$Q$113, _extract!$K125, 14),
_xlpm.val_01, IF(_xlpm.val="Yes", 1,0),
IF($K125="","",
IF(_xlpm.val="","",
IF(($K125&gt;0)*($K125&lt;=15),_xlpm.val_01,""))))</f>
        <v/>
      </c>
      <c r="W125" s="826" t="str" cm="1">
        <f t="array" ref="W125">_xlfn.LET(
_xlpm.val,INDEX('2) Financial Arrangements'!$D$19:$P$113,_extract!$K125,4),
IF($K125="","",
IF(_xlpm.val="","",
IF(($K125&gt;20)*($K125&lt;=35),_xlpm.val,""))))</f>
        <v/>
      </c>
      <c r="X125" s="844" t="str" cm="1">
        <f t="array" ref="X125">_xlfn.LET(
_xlpm.val,INDEX('2) Financial Arrangements'!$D$19:$P$113,_extract!$K125,5),
IF($K125="","",
IF(_xlpm.val="","",
IF(($K125&gt;20)*($K125&lt;=35),_xlpm.val,""))))</f>
        <v/>
      </c>
      <c r="Y125" s="826" t="str" cm="1">
        <f t="array" ref="Y125">_xlfn.LET(
_xlpm.val,INDEX('2) Financial Arrangements'!$D$19:$P$113,_extract!$K125,6),
IF($K125="","",
IF(_xlpm.val="","",
IF(($K125&gt;20)*($K125&lt;=35),_xlpm.val,""))))</f>
        <v/>
      </c>
      <c r="Z125" s="826" t="str" cm="1">
        <f t="array" ref="Z125">_xlfn.LET(
_xlpm.val,INDEX('2) Financial Arrangements'!$D$19:$P$113,_extract!$K125,7),
IF($K125="","",
IF(_xlpm.val="","",
IF(($K125&gt;20)*($K125&lt;=35),_xlpm.val,""))))</f>
        <v/>
      </c>
      <c r="AA125" s="826" t="str" cm="1">
        <f t="array" ref="AA125">_xlfn.LET(
_xlpm.val,INDEX('2) Financial Arrangements'!$D$19:$P$113,_extract!$K125,8),
IF($K125="","",
IF(_xlpm.val="","",
IF(($K125&gt;20)*($K125&lt;=35),_xlpm.val,""))))</f>
        <v/>
      </c>
      <c r="AB125" s="843" t="str" cm="1">
        <f t="array" ref="AB125">_xlfn.LET(
_xlpm.val,INDEX('2) Financial Arrangements'!$D$19:$P$113, _extract!$K125, 4),
IF($K125="","",
IF(_xlpm.val="","",
IF(($K125&gt;40)*($K125&lt;=55),_xlpm.val,""))))</f>
        <v/>
      </c>
      <c r="AC125" s="836" t="str" cm="1">
        <f t="array" ref="AC125">_xlfn.LET(
_xlpm.val,INDEX('2) Financial Arrangements'!$D$19:$P$113, _extract!$K125, 5),
IF($K125="","",
IF(_xlpm.val="","",
IF(($K125&gt;40)*($K125&lt;=55),_xlpm.val,""))))</f>
        <v/>
      </c>
      <c r="AD125" s="836" t="str" cm="1">
        <f t="array" ref="AD125">_xlfn.LET(
_xlpm.val,INDEX('2) Financial Arrangements'!$D$19:$P$113, _extract!$K125, 6),
IF($K125="","",
IF(_xlpm.val="","",
IF(($K125&gt;40)*($K125&lt;=55),_xlpm.val,""))))</f>
        <v/>
      </c>
      <c r="AE125" s="836" t="str" cm="1">
        <f t="array" ref="AE125">_xlfn.LET(
_xlpm.val,INDEX('2) Financial Arrangements'!$D$19:$P$113, _extract!$K125, 7),
IF($K125="","",
IF(_xlpm.val="","",
IF(($K125&gt;40)*($K125&lt;=55),_xlpm.val,""))))</f>
        <v/>
      </c>
      <c r="AF125" s="836" t="str" cm="1">
        <f t="array" ref="AF125">_xlfn.LET(
_xlpm.val,INDEX('2) Financial Arrangements'!$D$19:$P$113, _extract!$K125, 8),
IF($K125="","",
IF(_xlpm.val="","",
IF(($K125&gt;40)*($K125&lt;=55),_xlpm.val,""))))</f>
        <v/>
      </c>
      <c r="AG125" s="836" t="str" cm="1">
        <f t="array" ref="AG125">_xlfn.LET(
_xlpm.val,INDEX('2) Financial Arrangements'!$D$19:$P$113, _extract!$K125, 9),
IF($K125="","",
IF(_xlpm.val="","",
IF(($K125&gt;40)*($K125&lt;=55),_xlpm.val,""))))</f>
        <v/>
      </c>
      <c r="AH125" s="836" t="str" cm="1">
        <f t="array" ref="AH125">_xlfn.LET(
_xlpm.val,INDEX('2) Financial Arrangements'!$D$19:$P$113, _extract!$K125, 10),
IF($K125="","",
IF(_xlpm.val="","",
IF(($K125&gt;40)*($K125&lt;=55),_xlpm.val,""))))</f>
        <v/>
      </c>
      <c r="AI125" s="836" t="str" cm="1">
        <f t="array" ref="AI125">_xlfn.LET(
_xlpm.val,INDEX('2) Financial Arrangements'!$D$19:$P$113, _extract!$K125, 11),
IF($K125="","",
IF(_xlpm.val="","",
IF(($K125&gt;40)*($K125&lt;=55),_xlpm.val,""))))</f>
        <v/>
      </c>
      <c r="AJ125" s="836" t="str" cm="1">
        <f t="array" ref="AJ125">_xlfn.LET(
_xlpm.val,INDEX('2) Financial Arrangements'!$D$19:$P$113, _extract!$K125, 12),
IF($K125="","",
IF(_xlpm.val="","",
IF(($K125&gt;40)*($K125&lt;=55),_xlpm.val,""))))</f>
        <v/>
      </c>
      <c r="AK125" s="844" t="str" cm="1">
        <f t="array" ref="AK125">_xlfn.LET(
_xlpm.val,INDEX('2) Financial Arrangements'!$D$19:$P$113, _extract!$K125, 4),
IF($K125="","",
IF(_xlpm.val="","",
IF(($K125&gt;60)*($K125&lt;=75),_xlpm.val,""))))</f>
        <v/>
      </c>
      <c r="AL125" s="826" t="str" cm="1">
        <f t="array" ref="AL125">_xlfn.LET(
_xlpm.val,INDEX('2) Financial Arrangements'!$D$19:$P$113, _extract!$K125, 5),
IF($K125="","",
IF(_xlpm.val="","",
IF(($K125&gt;60)*($K125&lt;=75),_xlpm.val,""))))</f>
        <v/>
      </c>
      <c r="AM125" s="826" t="str" cm="1">
        <f t="array" ref="AM125">_xlfn.LET(
_xlpm.val,INDEX('2) Financial Arrangements'!$D$19:$P$113, _extract!$K125, 6),
_xlpm.val_01, IF(_xlpm.val="Yes", 1,0),
IF($K125="","",
IF(_xlpm.val="","",
IF(($K125&gt;60)*($K125&lt;=75),_xlpm.val_01,""))))</f>
        <v/>
      </c>
      <c r="AN125" s="826" t="str" cm="1">
        <f t="array" ref="AN125">_xlfn.LET(
_xlpm.val,INDEX('2) Financial Arrangements'!$D$19:$P$113, _extract!$K125, 7),
_xlpm.val_01, IF(_xlpm.val="Yes", 1,0),
IF($K125="","",
IF(_xlpm.val="","",
IF(($K125&gt;60)*($K125&lt;=75),_xlpm.val_01,""))))</f>
        <v/>
      </c>
      <c r="AO125" s="826" t="str" cm="1">
        <f t="array" ref="AO125">_xlfn.LET(
_xlpm.val,INDEX('2) Financial Arrangements'!$D$19:$P$113, _extract!$K125, 8),
IF($K125="","",
IF(_xlpm.val="","",
IF(($K125&gt;60)*($K125&lt;=75),_xlpm.val,""))))</f>
        <v/>
      </c>
      <c r="AP125" s="826" t="str" cm="1">
        <f t="array" ref="AP125">_xlfn.LET(
_xlpm.val,INDEX('2) Financial Arrangements'!$D$19:$P$113, _extract!$K125, 9),
_xlpm.val_01, IF(_xlpm.val="Yes", 1,0),
IF($K125="","",
IF(_xlpm.val="","",
IF(($K125&gt;60)*($K125&lt;=75),_xlpm.val_01,""))))</f>
        <v/>
      </c>
      <c r="AQ125" s="826" t="str" cm="1">
        <f t="array" ref="AQ125">_xlfn.LET(
_xlpm.val,INDEX('2) Financial Arrangements'!$D$19:$P$113, _extract!$K125, 10),
_xlpm.val_01, IF(_xlpm.val="Yes", 1,0),
IF($K125="","",
IF(_xlpm.val="","",
IF(($K125&gt;60)*($K125&lt;=75),_xlpm.val_01,""))))</f>
        <v/>
      </c>
      <c r="AR125" s="826" t="str" cm="1">
        <f t="array" ref="AR125">_xlfn.LET(
_xlpm.val,INDEX('2) Financial Arrangements'!$D$19:$P$113, _extract!$K125, 11),
_xlpm.val_01, IF(_xlpm.val="Yes", 1,0),
IF($K125="","",
IF(_xlpm.val="","",
IF(($K125&gt;60)*($K125&lt;=75),_xlpm.val_01,""))))</f>
        <v/>
      </c>
      <c r="AS125" s="826" t="str" cm="1">
        <f t="array" ref="AS125">_xlfn.LET(
_xlpm.val,INDEX('2) Financial Arrangements'!$D$19:$P$113, _extract!$K125, 12),
_xlpm.val_01, IF(_xlpm.val="Yes", 1,0),
IF($K125="","",
IF(_xlpm.val="","",
IF(($K125&gt;60)*($K125&lt;=75),_xlpm.val_01,""))))</f>
        <v/>
      </c>
      <c r="AT125" s="842" t="str" cm="1">
        <f t="array" ref="AT125">_xlfn.LET(
_xlpm.val,INDEX('2) Financial Arrangements'!$D$19:$P$113, _extract!$K125, 4),
IF($K125="","",
IF(_xlpm.val="","",
IF(($K125&gt;70)*($K125&lt;=85),_xlpm.val,""))))</f>
        <v/>
      </c>
      <c r="AU125" s="842" t="str" cm="1">
        <f t="array" ref="AU125">_xlfn.LET(
_xlpm.val,INDEX('2) Financial Arrangements'!$D$19:$P$113, _extract!$K125, 5),
IF($K125="","",
IF(_xlpm.val="","",
IF(($K125&gt;70)*($K125&lt;=85),_xlpm.val,""))))</f>
        <v/>
      </c>
      <c r="AV125" s="836" t="str" cm="1">
        <f t="array" ref="AV125">_xlfn.LET(
_xlpm.val,INDEX('2) Financial Arrangements'!$D$19:$P$113, _extract!$K125, 6),
IF($K125="","",
IF(_xlpm.val="","",
IF(($K125&gt;70)*($K125&lt;=85),_xlpm.val,""))))</f>
        <v/>
      </c>
    </row>
    <row r="126" spans="2:48" s="830" customFormat="1" x14ac:dyDescent="0.35">
      <c r="B126" s="826" t="str">
        <f t="shared" si="2"/>
        <v/>
      </c>
      <c r="C126" s="834"/>
      <c r="D126" s="826" t="str">
        <f>IF('0a) Instructions &amp; HHS Info'!$F$4="","", IF($E126="","",'0a) Instructions &amp; HHS Info'!$F$4))</f>
        <v/>
      </c>
      <c r="E126" s="827"/>
      <c r="F126" s="826" t="str">
        <f>_xlfn.LET(
_xlpm.orgRow,MATCH(E126,_ref_data!$F$19:$F$167,0),
_xlpm.orgID,INDEX(_ref_data!$E$19:$E$167,_xlpm.orgRow),
IF(E126="","",_xlpm.orgID))</f>
        <v/>
      </c>
      <c r="G126" s="826" t="str">
        <f>_xlfn.LET(
_xlpm.orgRow,MATCH(E126,_ref_data!$F$19:$F$167,0),
_xlpm.EIN,SUBSTITUTE(INDEX(_ref_data!$G$19:$G$167,_xlpm.orgRow), "-", ""),
IF(E126="","",_xlpm.EIN))</f>
        <v/>
      </c>
      <c r="H126" s="826" t="str" cm="1">
        <f t="array" ref="H126">_xlfn.LET(
_xlpm.row, MATCH(C126 &amp; E126, '2) Financial Arrangements'!$B$19:$B$113 &amp; '2) Financial Arrangements'!$D$19:$D$113, 0),
_xlpm.datum, INDEX('2) Financial Arrangements'!$D$19:$P$113, _xlpm.row, 2),
IF(_xlpm.datum="", "", _xlpm.datum))</f>
        <v/>
      </c>
      <c r="I126" s="826" t="str">
        <f>_xlfn.LET(
_xlpm.row, MATCH(H126, _ref_data!$O$19:$O$68, 0),
_xlpm.ein, INDEX(_ref_data!$P$19:$P$68, _xlpm.row),
IF(H126="", "",
IF(_xlpm.ein="", "", _xlpm.ein)))</f>
        <v/>
      </c>
      <c r="J126" s="826" t="str" cm="1">
        <f t="array" ref="J126">_xlfn.LET(
_xlpm.row, MATCH($C$80 &amp; $E$80, '2) Financial Arrangements'!$B$19:$B$113 &amp; '2) Financial Arrangements'!$D$19:$D$113, 0),
_xlpm.datum, INDEX('2) Financial Arrangements'!$D$19:$P$113, _xlpm.row, 3),
IF(E126="", "",
IF(_xlpm.datum="", "", _xlpm.datum)))</f>
        <v/>
      </c>
      <c r="K126" s="835" t="str" cm="1">
        <f t="array" ref="K126">IF($E126="", "",
_xlfn.LET(
_xlpm.row, MATCH($C126 &amp; $E126 &amp; $H126,
    '2) Financial Arrangements'!$B$19:$B$113 &amp;
    '2) Financial Arrangements'!$D$19:$D$113 &amp;
    '2) Financial Arrangements'!$E$19:$E$113, 0),
_xlpm.row)
)</f>
        <v/>
      </c>
      <c r="L126" s="838" t="str" cm="1">
        <f t="array" ref="L126">_xlfn.LET(
_xlpm.val,INDEX('2) Financial Arrangements'!$D$19:$P$113, _extract!$K126, 4),
IF($K126="","",
IF(_xlpm.val="","",
IF(($K126&gt;0)*($K126&lt;=15),_xlpm.val,""))))</f>
        <v/>
      </c>
      <c r="M126" s="845" t="str" cm="1">
        <f t="array" ref="M126">_xlfn.LET(
_xlpm.val,INDEX('2) Financial Arrangements'!$D$19:$P$113, _extract!$K126, 5),
IF($K126="","",
IF(_xlpm.val="","",
IF(($K126&gt;0)*($K126&lt;=15),_xlpm.val,""))))</f>
        <v/>
      </c>
      <c r="N126" s="845" t="str" cm="1">
        <f t="array" ref="N126">_xlfn.LET(
_xlpm.val,INDEX('2) Financial Arrangements'!$D$19:$P$113, _extract!$K126, 6),
IF($K126="","",
IF(_xlpm.val="","",
IF(($K126&gt;0)*($K126&lt;=15),_xlpm.val,""))))</f>
        <v/>
      </c>
      <c r="O126" s="846" t="str" cm="1">
        <f t="array" ref="O126">_xlfn.LET(
_xlpm.val,INDEX('2) Financial Arrangements'!$D$19:$P$113, _extract!$K126, 7),
IF($K126="","",
IF(_xlpm.val="","",
IF(($K126&gt;0)*($K126&lt;=15),_xlpm.val,""))))</f>
        <v/>
      </c>
      <c r="P126" s="846" t="str" cm="1">
        <f t="array" ref="P126">_xlfn.LET(
_xlpm.val,INDEX('2) Financial Arrangements'!$D$19:$P$113, _extract!$K126, 8),
IF($K126="","",
IF(_xlpm.val="","",
IF(($K126&gt;0)*($K126&lt;=15),_xlpm.val,""))))</f>
        <v/>
      </c>
      <c r="Q126" s="909" t="str" cm="1">
        <f t="array" ref="Q126">_xlfn.LET(
_xlpm.val,INDEX('2) Financial Arrangements'!$D$19:$P$113, _extract!$K126, 9),
IF($K126="","",
IF(_xlpm.val="","",
IF(($K126&gt;0)*($K126&lt;=15),_xlpm.val,""))))</f>
        <v/>
      </c>
      <c r="R126" s="846" t="str" cm="1">
        <f t="array" ref="R126">_xlfn.LET(
_xlpm.val,INDEX('2) Financial Arrangements'!$D$19:$P$113, _extract!$K126, 10),
IF($K126="","",
IF(_xlpm.val="","",
IF(($K126&gt;0)*($K126&lt;=15),_xlpm.val,""))))</f>
        <v/>
      </c>
      <c r="S126" s="838" t="str" cm="1">
        <f t="array" ref="S126">_xlfn.LET(
_xlpm.val,INDEX('2) Financial Arrangements'!$D$19:$P$113, _extract!$K126, 11),
IF($K126="","",
IF(_xlpm.val="","",
IF(($K126&gt;0)*($K126&lt;=15),_xlpm.val,""))))</f>
        <v/>
      </c>
      <c r="T126" s="838" t="str" cm="1">
        <f t="array" ref="T126">_xlfn.LET(
_xlpm.val,INDEX('2) Financial Arrangements'!$D$19:$P$113, _extract!$K126, 12),
_xlpm.val_01, IF(_xlpm.val="Yes", 1,0),
IF($K126="","",
IF(_xlpm.val="","",
IF(($K126&gt;0)*($K126&lt;=15),_xlpm.val_01,""))))</f>
        <v/>
      </c>
      <c r="U126" s="838" t="str" cm="1">
        <f t="array" ref="U126">_xlfn.LET(
_xlpm.val,INDEX('2) Financial Arrangements'!$D$19:$Q$113, _extract!$K126, 13),
_xlpm.val_01, IF(_xlpm.val="Yes", 1,0),
IF($K126="","",
IF(_xlpm.val="","",
IF(($K126&gt;0)*($K126&lt;=15),_xlpm.val_01,""))))</f>
        <v/>
      </c>
      <c r="V126" s="838" t="str" cm="1">
        <f t="array" ref="V126">_xlfn.LET(
_xlpm.val,INDEX('2) Financial Arrangements'!$D$19:$Q$113, _extract!$K126, 14),
_xlpm.val_01, IF(_xlpm.val="Yes", 1,0),
IF($K126="","",
IF(_xlpm.val="","",
IF(($K126&gt;0)*($K126&lt;=15),_xlpm.val_01,""))))</f>
        <v/>
      </c>
      <c r="W126" s="826" t="str" cm="1">
        <f t="array" ref="W126">_xlfn.LET(
_xlpm.val,INDEX('2) Financial Arrangements'!$D$19:$P$113,_extract!$K126,4),
IF($K126="","",
IF(_xlpm.val="","",
IF(($K126&gt;20)*($K126&lt;=35),_xlpm.val,""))))</f>
        <v/>
      </c>
      <c r="X126" s="844" t="str" cm="1">
        <f t="array" ref="X126">_xlfn.LET(
_xlpm.val,INDEX('2) Financial Arrangements'!$D$19:$P$113,_extract!$K126,5),
IF($K126="","",
IF(_xlpm.val="","",
IF(($K126&gt;20)*($K126&lt;=35),_xlpm.val,""))))</f>
        <v/>
      </c>
      <c r="Y126" s="826" t="str" cm="1">
        <f t="array" ref="Y126">_xlfn.LET(
_xlpm.val,INDEX('2) Financial Arrangements'!$D$19:$P$113,_extract!$K126,6),
IF($K126="","",
IF(_xlpm.val="","",
IF(($K126&gt;20)*($K126&lt;=35),_xlpm.val,""))))</f>
        <v/>
      </c>
      <c r="Z126" s="826" t="str" cm="1">
        <f t="array" ref="Z126">_xlfn.LET(
_xlpm.val,INDEX('2) Financial Arrangements'!$D$19:$P$113,_extract!$K126,7),
IF($K126="","",
IF(_xlpm.val="","",
IF(($K126&gt;20)*($K126&lt;=35),_xlpm.val,""))))</f>
        <v/>
      </c>
      <c r="AA126" s="826" t="str" cm="1">
        <f t="array" ref="AA126">_xlfn.LET(
_xlpm.val,INDEX('2) Financial Arrangements'!$D$19:$P$113,_extract!$K126,8),
IF($K126="","",
IF(_xlpm.val="","",
IF(($K126&gt;20)*($K126&lt;=35),_xlpm.val,""))))</f>
        <v/>
      </c>
      <c r="AB126" s="843" t="str" cm="1">
        <f t="array" ref="AB126">_xlfn.LET(
_xlpm.val,INDEX('2) Financial Arrangements'!$D$19:$P$113, _extract!$K126, 4),
IF($K126="","",
IF(_xlpm.val="","",
IF(($K126&gt;40)*($K126&lt;=55),_xlpm.val,""))))</f>
        <v/>
      </c>
      <c r="AC126" s="836" t="str" cm="1">
        <f t="array" ref="AC126">_xlfn.LET(
_xlpm.val,INDEX('2) Financial Arrangements'!$D$19:$P$113, _extract!$K126, 5),
IF($K126="","",
IF(_xlpm.val="","",
IF(($K126&gt;40)*($K126&lt;=55),_xlpm.val,""))))</f>
        <v/>
      </c>
      <c r="AD126" s="836" t="str" cm="1">
        <f t="array" ref="AD126">_xlfn.LET(
_xlpm.val,INDEX('2) Financial Arrangements'!$D$19:$P$113, _extract!$K126, 6),
IF($K126="","",
IF(_xlpm.val="","",
IF(($K126&gt;40)*($K126&lt;=55),_xlpm.val,""))))</f>
        <v/>
      </c>
      <c r="AE126" s="836" t="str" cm="1">
        <f t="array" ref="AE126">_xlfn.LET(
_xlpm.val,INDEX('2) Financial Arrangements'!$D$19:$P$113, _extract!$K126, 7),
IF($K126="","",
IF(_xlpm.val="","",
IF(($K126&gt;40)*($K126&lt;=55),_xlpm.val,""))))</f>
        <v/>
      </c>
      <c r="AF126" s="836" t="str" cm="1">
        <f t="array" ref="AF126">_xlfn.LET(
_xlpm.val,INDEX('2) Financial Arrangements'!$D$19:$P$113, _extract!$K126, 8),
IF($K126="","",
IF(_xlpm.val="","",
IF(($K126&gt;40)*($K126&lt;=55),_xlpm.val,""))))</f>
        <v/>
      </c>
      <c r="AG126" s="836" t="str" cm="1">
        <f t="array" ref="AG126">_xlfn.LET(
_xlpm.val,INDEX('2) Financial Arrangements'!$D$19:$P$113, _extract!$K126, 9),
IF($K126="","",
IF(_xlpm.val="","",
IF(($K126&gt;40)*($K126&lt;=55),_xlpm.val,""))))</f>
        <v/>
      </c>
      <c r="AH126" s="836" t="str" cm="1">
        <f t="array" ref="AH126">_xlfn.LET(
_xlpm.val,INDEX('2) Financial Arrangements'!$D$19:$P$113, _extract!$K126, 10),
IF($K126="","",
IF(_xlpm.val="","",
IF(($K126&gt;40)*($K126&lt;=55),_xlpm.val,""))))</f>
        <v/>
      </c>
      <c r="AI126" s="836" t="str" cm="1">
        <f t="array" ref="AI126">_xlfn.LET(
_xlpm.val,INDEX('2) Financial Arrangements'!$D$19:$P$113, _extract!$K126, 11),
IF($K126="","",
IF(_xlpm.val="","",
IF(($K126&gt;40)*($K126&lt;=55),_xlpm.val,""))))</f>
        <v/>
      </c>
      <c r="AJ126" s="836" t="str" cm="1">
        <f t="array" ref="AJ126">_xlfn.LET(
_xlpm.val,INDEX('2) Financial Arrangements'!$D$19:$P$113, _extract!$K126, 12),
IF($K126="","",
IF(_xlpm.val="","",
IF(($K126&gt;40)*($K126&lt;=55),_xlpm.val,""))))</f>
        <v/>
      </c>
      <c r="AK126" s="844" t="str" cm="1">
        <f t="array" ref="AK126">_xlfn.LET(
_xlpm.val,INDEX('2) Financial Arrangements'!$D$19:$P$113, _extract!$K126, 4),
IF($K126="","",
IF(_xlpm.val="","",
IF(($K126&gt;60)*($K126&lt;=75),_xlpm.val,""))))</f>
        <v/>
      </c>
      <c r="AL126" s="826" t="str" cm="1">
        <f t="array" ref="AL126">_xlfn.LET(
_xlpm.val,INDEX('2) Financial Arrangements'!$D$19:$P$113, _extract!$K126, 5),
IF($K126="","",
IF(_xlpm.val="","",
IF(($K126&gt;60)*($K126&lt;=75),_xlpm.val,""))))</f>
        <v/>
      </c>
      <c r="AM126" s="826" t="str" cm="1">
        <f t="array" ref="AM126">_xlfn.LET(
_xlpm.val,INDEX('2) Financial Arrangements'!$D$19:$P$113, _extract!$K126, 6),
_xlpm.val_01, IF(_xlpm.val="Yes", 1,0),
IF($K126="","",
IF(_xlpm.val="","",
IF(($K126&gt;60)*($K126&lt;=75),_xlpm.val_01,""))))</f>
        <v/>
      </c>
      <c r="AN126" s="826" t="str" cm="1">
        <f t="array" ref="AN126">_xlfn.LET(
_xlpm.val,INDEX('2) Financial Arrangements'!$D$19:$P$113, _extract!$K126, 7),
_xlpm.val_01, IF(_xlpm.val="Yes", 1,0),
IF($K126="","",
IF(_xlpm.val="","",
IF(($K126&gt;60)*($K126&lt;=75),_xlpm.val_01,""))))</f>
        <v/>
      </c>
      <c r="AO126" s="826" t="str" cm="1">
        <f t="array" ref="AO126">_xlfn.LET(
_xlpm.val,INDEX('2) Financial Arrangements'!$D$19:$P$113, _extract!$K126, 8),
IF($K126="","",
IF(_xlpm.val="","",
IF(($K126&gt;60)*($K126&lt;=75),_xlpm.val,""))))</f>
        <v/>
      </c>
      <c r="AP126" s="826" t="str" cm="1">
        <f t="array" ref="AP126">_xlfn.LET(
_xlpm.val,INDEX('2) Financial Arrangements'!$D$19:$P$113, _extract!$K126, 9),
_xlpm.val_01, IF(_xlpm.val="Yes", 1,0),
IF($K126="","",
IF(_xlpm.val="","",
IF(($K126&gt;60)*($K126&lt;=75),_xlpm.val_01,""))))</f>
        <v/>
      </c>
      <c r="AQ126" s="826" t="str" cm="1">
        <f t="array" ref="AQ126">_xlfn.LET(
_xlpm.val,INDEX('2) Financial Arrangements'!$D$19:$P$113, _extract!$K126, 10),
_xlpm.val_01, IF(_xlpm.val="Yes", 1,0),
IF($K126="","",
IF(_xlpm.val="","",
IF(($K126&gt;60)*($K126&lt;=75),_xlpm.val_01,""))))</f>
        <v/>
      </c>
      <c r="AR126" s="826" t="str" cm="1">
        <f t="array" ref="AR126">_xlfn.LET(
_xlpm.val,INDEX('2) Financial Arrangements'!$D$19:$P$113, _extract!$K126, 11),
_xlpm.val_01, IF(_xlpm.val="Yes", 1,0),
IF($K126="","",
IF(_xlpm.val="","",
IF(($K126&gt;60)*($K126&lt;=75),_xlpm.val_01,""))))</f>
        <v/>
      </c>
      <c r="AS126" s="826" t="str" cm="1">
        <f t="array" ref="AS126">_xlfn.LET(
_xlpm.val,INDEX('2) Financial Arrangements'!$D$19:$P$113, _extract!$K126, 12),
_xlpm.val_01, IF(_xlpm.val="Yes", 1,0),
IF($K126="","",
IF(_xlpm.val="","",
IF(($K126&gt;60)*($K126&lt;=75),_xlpm.val_01,""))))</f>
        <v/>
      </c>
      <c r="AT126" s="842" t="str" cm="1">
        <f t="array" ref="AT126">_xlfn.LET(
_xlpm.val,INDEX('2) Financial Arrangements'!$D$19:$P$113, _extract!$K126, 4),
IF($K126="","",
IF(_xlpm.val="","",
IF(($K126&gt;70)*($K126&lt;=85),_xlpm.val,""))))</f>
        <v/>
      </c>
      <c r="AU126" s="842" t="str" cm="1">
        <f t="array" ref="AU126">_xlfn.LET(
_xlpm.val,INDEX('2) Financial Arrangements'!$D$19:$P$113, _extract!$K126, 5),
IF($K126="","",
IF(_xlpm.val="","",
IF(($K126&gt;70)*($K126&lt;=85),_xlpm.val,""))))</f>
        <v/>
      </c>
      <c r="AV126" s="836" t="str" cm="1">
        <f t="array" ref="AV126">_xlfn.LET(
_xlpm.val,INDEX('2) Financial Arrangements'!$D$19:$P$113, _extract!$K126, 6),
IF($K126="","",
IF(_xlpm.val="","",
IF(($K126&gt;70)*($K126&lt;=85),_xlpm.val,""))))</f>
        <v/>
      </c>
    </row>
    <row r="127" spans="2:48" s="830" customFormat="1" x14ac:dyDescent="0.35">
      <c r="B127" s="826" t="str">
        <f t="shared" si="2"/>
        <v/>
      </c>
      <c r="C127" s="834"/>
      <c r="D127" s="826" t="str">
        <f>IF('0a) Instructions &amp; HHS Info'!$F$4="","", IF($E127="","",'0a) Instructions &amp; HHS Info'!$F$4))</f>
        <v/>
      </c>
      <c r="E127" s="827"/>
      <c r="F127" s="826" t="str">
        <f>_xlfn.LET(
_xlpm.orgRow,MATCH(E127,_ref_data!$F$19:$F$167,0),
_xlpm.orgID,INDEX(_ref_data!$E$19:$E$167,_xlpm.orgRow),
IF(E127="","",_xlpm.orgID))</f>
        <v/>
      </c>
      <c r="G127" s="826" t="str">
        <f>_xlfn.LET(
_xlpm.orgRow,MATCH(E127,_ref_data!$F$19:$F$167,0),
_xlpm.EIN,SUBSTITUTE(INDEX(_ref_data!$G$19:$G$167,_xlpm.orgRow), "-", ""),
IF(E127="","",_xlpm.EIN))</f>
        <v/>
      </c>
      <c r="H127" s="826" t="str" cm="1">
        <f t="array" ref="H127">_xlfn.LET(
_xlpm.row, MATCH(C127 &amp; E127, '2) Financial Arrangements'!$B$19:$B$113 &amp; '2) Financial Arrangements'!$D$19:$D$113, 0),
_xlpm.datum, INDEX('2) Financial Arrangements'!$D$19:$P$113, _xlpm.row, 2),
IF(_xlpm.datum="", "", _xlpm.datum))</f>
        <v/>
      </c>
      <c r="I127" s="826" t="str">
        <f>_xlfn.LET(
_xlpm.row, MATCH(H127, _ref_data!$O$19:$O$68, 0),
_xlpm.ein, INDEX(_ref_data!$P$19:$P$68, _xlpm.row),
IF(H127="", "",
IF(_xlpm.ein="", "", _xlpm.ein)))</f>
        <v/>
      </c>
      <c r="J127" s="826" t="str" cm="1">
        <f t="array" ref="J127">_xlfn.LET(
_xlpm.row, MATCH($C$80 &amp; $E$80, '2) Financial Arrangements'!$B$19:$B$113 &amp; '2) Financial Arrangements'!$D$19:$D$113, 0),
_xlpm.datum, INDEX('2) Financial Arrangements'!$D$19:$P$113, _xlpm.row, 3),
IF(E127="", "",
IF(_xlpm.datum="", "", _xlpm.datum)))</f>
        <v/>
      </c>
      <c r="K127" s="835" t="str" cm="1">
        <f t="array" ref="K127">IF($E127="", "",
_xlfn.LET(
_xlpm.row, MATCH($C127 &amp; $E127 &amp; $H127,
    '2) Financial Arrangements'!$B$19:$B$113 &amp;
    '2) Financial Arrangements'!$D$19:$D$113 &amp;
    '2) Financial Arrangements'!$E$19:$E$113, 0),
_xlpm.row)
)</f>
        <v/>
      </c>
      <c r="L127" s="838" t="str" cm="1">
        <f t="array" ref="L127">_xlfn.LET(
_xlpm.val,INDEX('2) Financial Arrangements'!$D$19:$P$113, _extract!$K127, 4),
IF($K127="","",
IF(_xlpm.val="","",
IF(($K127&gt;0)*($K127&lt;=15),_xlpm.val,""))))</f>
        <v/>
      </c>
      <c r="M127" s="845" t="str" cm="1">
        <f t="array" ref="M127">_xlfn.LET(
_xlpm.val,INDEX('2) Financial Arrangements'!$D$19:$P$113, _extract!$K127, 5),
IF($K127="","",
IF(_xlpm.val="","",
IF(($K127&gt;0)*($K127&lt;=15),_xlpm.val,""))))</f>
        <v/>
      </c>
      <c r="N127" s="845" t="str" cm="1">
        <f t="array" ref="N127">_xlfn.LET(
_xlpm.val,INDEX('2) Financial Arrangements'!$D$19:$P$113, _extract!$K127, 6),
IF($K127="","",
IF(_xlpm.val="","",
IF(($K127&gt;0)*($K127&lt;=15),_xlpm.val,""))))</f>
        <v/>
      </c>
      <c r="O127" s="846" t="str" cm="1">
        <f t="array" ref="O127">_xlfn.LET(
_xlpm.val,INDEX('2) Financial Arrangements'!$D$19:$P$113, _extract!$K127, 7),
IF($K127="","",
IF(_xlpm.val="","",
IF(($K127&gt;0)*($K127&lt;=15),_xlpm.val,""))))</f>
        <v/>
      </c>
      <c r="P127" s="846" t="str" cm="1">
        <f t="array" ref="P127">_xlfn.LET(
_xlpm.val,INDEX('2) Financial Arrangements'!$D$19:$P$113, _extract!$K127, 8),
IF($K127="","",
IF(_xlpm.val="","",
IF(($K127&gt;0)*($K127&lt;=15),_xlpm.val,""))))</f>
        <v/>
      </c>
      <c r="Q127" s="909" t="str" cm="1">
        <f t="array" ref="Q127">_xlfn.LET(
_xlpm.val,INDEX('2) Financial Arrangements'!$D$19:$P$113, _extract!$K127, 9),
IF($K127="","",
IF(_xlpm.val="","",
IF(($K127&gt;0)*($K127&lt;=15),_xlpm.val,""))))</f>
        <v/>
      </c>
      <c r="R127" s="846" t="str" cm="1">
        <f t="array" ref="R127">_xlfn.LET(
_xlpm.val,INDEX('2) Financial Arrangements'!$D$19:$P$113, _extract!$K127, 10),
IF($K127="","",
IF(_xlpm.val="","",
IF(($K127&gt;0)*($K127&lt;=15),_xlpm.val,""))))</f>
        <v/>
      </c>
      <c r="S127" s="838" t="str" cm="1">
        <f t="array" ref="S127">_xlfn.LET(
_xlpm.val,INDEX('2) Financial Arrangements'!$D$19:$P$113, _extract!$K127, 11),
IF($K127="","",
IF(_xlpm.val="","",
IF(($K127&gt;0)*($K127&lt;=15),_xlpm.val,""))))</f>
        <v/>
      </c>
      <c r="T127" s="838" t="str" cm="1">
        <f t="array" ref="T127">_xlfn.LET(
_xlpm.val,INDEX('2) Financial Arrangements'!$D$19:$P$113, _extract!$K127, 12),
_xlpm.val_01, IF(_xlpm.val="Yes", 1,0),
IF($K127="","",
IF(_xlpm.val="","",
IF(($K127&gt;0)*($K127&lt;=15),_xlpm.val_01,""))))</f>
        <v/>
      </c>
      <c r="U127" s="838" t="str" cm="1">
        <f t="array" ref="U127">_xlfn.LET(
_xlpm.val,INDEX('2) Financial Arrangements'!$D$19:$Q$113, _extract!$K127, 13),
_xlpm.val_01, IF(_xlpm.val="Yes", 1,0),
IF($K127="","",
IF(_xlpm.val="","",
IF(($K127&gt;0)*($K127&lt;=15),_xlpm.val_01,""))))</f>
        <v/>
      </c>
      <c r="V127" s="838" t="str" cm="1">
        <f t="array" ref="V127">_xlfn.LET(
_xlpm.val,INDEX('2) Financial Arrangements'!$D$19:$Q$113, _extract!$K127, 14),
_xlpm.val_01, IF(_xlpm.val="Yes", 1,0),
IF($K127="","",
IF(_xlpm.val="","",
IF(($K127&gt;0)*($K127&lt;=15),_xlpm.val_01,""))))</f>
        <v/>
      </c>
      <c r="W127" s="826" t="str" cm="1">
        <f t="array" ref="W127">_xlfn.LET(
_xlpm.val,INDEX('2) Financial Arrangements'!$D$19:$P$113,_extract!$K127,4),
IF($K127="","",
IF(_xlpm.val="","",
IF(($K127&gt;20)*($K127&lt;=35),_xlpm.val,""))))</f>
        <v/>
      </c>
      <c r="X127" s="844" t="str" cm="1">
        <f t="array" ref="X127">_xlfn.LET(
_xlpm.val,INDEX('2) Financial Arrangements'!$D$19:$P$113,_extract!$K127,5),
IF($K127="","",
IF(_xlpm.val="","",
IF(($K127&gt;20)*($K127&lt;=35),_xlpm.val,""))))</f>
        <v/>
      </c>
      <c r="Y127" s="826" t="str" cm="1">
        <f t="array" ref="Y127">_xlfn.LET(
_xlpm.val,INDEX('2) Financial Arrangements'!$D$19:$P$113,_extract!$K127,6),
IF($K127="","",
IF(_xlpm.val="","",
IF(($K127&gt;20)*($K127&lt;=35),_xlpm.val,""))))</f>
        <v/>
      </c>
      <c r="Z127" s="826" t="str" cm="1">
        <f t="array" ref="Z127">_xlfn.LET(
_xlpm.val,INDEX('2) Financial Arrangements'!$D$19:$P$113,_extract!$K127,7),
IF($K127="","",
IF(_xlpm.val="","",
IF(($K127&gt;20)*($K127&lt;=35),_xlpm.val,""))))</f>
        <v/>
      </c>
      <c r="AA127" s="826" t="str" cm="1">
        <f t="array" ref="AA127">_xlfn.LET(
_xlpm.val,INDEX('2) Financial Arrangements'!$D$19:$P$113,_extract!$K127,8),
IF($K127="","",
IF(_xlpm.val="","",
IF(($K127&gt;20)*($K127&lt;=35),_xlpm.val,""))))</f>
        <v/>
      </c>
      <c r="AB127" s="843" t="str" cm="1">
        <f t="array" ref="AB127">_xlfn.LET(
_xlpm.val,INDEX('2) Financial Arrangements'!$D$19:$P$113, _extract!$K127, 4),
IF($K127="","",
IF(_xlpm.val="","",
IF(($K127&gt;40)*($K127&lt;=55),_xlpm.val,""))))</f>
        <v/>
      </c>
      <c r="AC127" s="836" t="str" cm="1">
        <f t="array" ref="AC127">_xlfn.LET(
_xlpm.val,INDEX('2) Financial Arrangements'!$D$19:$P$113, _extract!$K127, 5),
IF($K127="","",
IF(_xlpm.val="","",
IF(($K127&gt;40)*($K127&lt;=55),_xlpm.val,""))))</f>
        <v/>
      </c>
      <c r="AD127" s="836" t="str" cm="1">
        <f t="array" ref="AD127">_xlfn.LET(
_xlpm.val,INDEX('2) Financial Arrangements'!$D$19:$P$113, _extract!$K127, 6),
IF($K127="","",
IF(_xlpm.val="","",
IF(($K127&gt;40)*($K127&lt;=55),_xlpm.val,""))))</f>
        <v/>
      </c>
      <c r="AE127" s="836" t="str" cm="1">
        <f t="array" ref="AE127">_xlfn.LET(
_xlpm.val,INDEX('2) Financial Arrangements'!$D$19:$P$113, _extract!$K127, 7),
IF($K127="","",
IF(_xlpm.val="","",
IF(($K127&gt;40)*($K127&lt;=55),_xlpm.val,""))))</f>
        <v/>
      </c>
      <c r="AF127" s="836" t="str" cm="1">
        <f t="array" ref="AF127">_xlfn.LET(
_xlpm.val,INDEX('2) Financial Arrangements'!$D$19:$P$113, _extract!$K127, 8),
IF($K127="","",
IF(_xlpm.val="","",
IF(($K127&gt;40)*($K127&lt;=55),_xlpm.val,""))))</f>
        <v/>
      </c>
      <c r="AG127" s="836" t="str" cm="1">
        <f t="array" ref="AG127">_xlfn.LET(
_xlpm.val,INDEX('2) Financial Arrangements'!$D$19:$P$113, _extract!$K127, 9),
IF($K127="","",
IF(_xlpm.val="","",
IF(($K127&gt;40)*($K127&lt;=55),_xlpm.val,""))))</f>
        <v/>
      </c>
      <c r="AH127" s="836" t="str" cm="1">
        <f t="array" ref="AH127">_xlfn.LET(
_xlpm.val,INDEX('2) Financial Arrangements'!$D$19:$P$113, _extract!$K127, 10),
IF($K127="","",
IF(_xlpm.val="","",
IF(($K127&gt;40)*($K127&lt;=55),_xlpm.val,""))))</f>
        <v/>
      </c>
      <c r="AI127" s="836" t="str" cm="1">
        <f t="array" ref="AI127">_xlfn.LET(
_xlpm.val,INDEX('2) Financial Arrangements'!$D$19:$P$113, _extract!$K127, 11),
IF($K127="","",
IF(_xlpm.val="","",
IF(($K127&gt;40)*($K127&lt;=55),_xlpm.val,""))))</f>
        <v/>
      </c>
      <c r="AJ127" s="836" t="str" cm="1">
        <f t="array" ref="AJ127">_xlfn.LET(
_xlpm.val,INDEX('2) Financial Arrangements'!$D$19:$P$113, _extract!$K127, 12),
IF($K127="","",
IF(_xlpm.val="","",
IF(($K127&gt;40)*($K127&lt;=55),_xlpm.val,""))))</f>
        <v/>
      </c>
      <c r="AK127" s="844" t="str" cm="1">
        <f t="array" ref="AK127">_xlfn.LET(
_xlpm.val,INDEX('2) Financial Arrangements'!$D$19:$P$113, _extract!$K127, 4),
IF($K127="","",
IF(_xlpm.val="","",
IF(($K127&gt;60)*($K127&lt;=75),_xlpm.val,""))))</f>
        <v/>
      </c>
      <c r="AL127" s="826" t="str" cm="1">
        <f t="array" ref="AL127">_xlfn.LET(
_xlpm.val,INDEX('2) Financial Arrangements'!$D$19:$P$113, _extract!$K127, 5),
IF($K127="","",
IF(_xlpm.val="","",
IF(($K127&gt;60)*($K127&lt;=75),_xlpm.val,""))))</f>
        <v/>
      </c>
      <c r="AM127" s="826" t="str" cm="1">
        <f t="array" ref="AM127">_xlfn.LET(
_xlpm.val,INDEX('2) Financial Arrangements'!$D$19:$P$113, _extract!$K127, 6),
_xlpm.val_01, IF(_xlpm.val="Yes", 1,0),
IF($K127="","",
IF(_xlpm.val="","",
IF(($K127&gt;60)*($K127&lt;=75),_xlpm.val_01,""))))</f>
        <v/>
      </c>
      <c r="AN127" s="826" t="str" cm="1">
        <f t="array" ref="AN127">_xlfn.LET(
_xlpm.val,INDEX('2) Financial Arrangements'!$D$19:$P$113, _extract!$K127, 7),
_xlpm.val_01, IF(_xlpm.val="Yes", 1,0),
IF($K127="","",
IF(_xlpm.val="","",
IF(($K127&gt;60)*($K127&lt;=75),_xlpm.val_01,""))))</f>
        <v/>
      </c>
      <c r="AO127" s="826" t="str" cm="1">
        <f t="array" ref="AO127">_xlfn.LET(
_xlpm.val,INDEX('2) Financial Arrangements'!$D$19:$P$113, _extract!$K127, 8),
IF($K127="","",
IF(_xlpm.val="","",
IF(($K127&gt;60)*($K127&lt;=75),_xlpm.val,""))))</f>
        <v/>
      </c>
      <c r="AP127" s="826" t="str" cm="1">
        <f t="array" ref="AP127">_xlfn.LET(
_xlpm.val,INDEX('2) Financial Arrangements'!$D$19:$P$113, _extract!$K127, 9),
_xlpm.val_01, IF(_xlpm.val="Yes", 1,0),
IF($K127="","",
IF(_xlpm.val="","",
IF(($K127&gt;60)*($K127&lt;=75),_xlpm.val_01,""))))</f>
        <v/>
      </c>
      <c r="AQ127" s="826" t="str" cm="1">
        <f t="array" ref="AQ127">_xlfn.LET(
_xlpm.val,INDEX('2) Financial Arrangements'!$D$19:$P$113, _extract!$K127, 10),
_xlpm.val_01, IF(_xlpm.val="Yes", 1,0),
IF($K127="","",
IF(_xlpm.val="","",
IF(($K127&gt;60)*($K127&lt;=75),_xlpm.val_01,""))))</f>
        <v/>
      </c>
      <c r="AR127" s="826" t="str" cm="1">
        <f t="array" ref="AR127">_xlfn.LET(
_xlpm.val,INDEX('2) Financial Arrangements'!$D$19:$P$113, _extract!$K127, 11),
_xlpm.val_01, IF(_xlpm.val="Yes", 1,0),
IF($K127="","",
IF(_xlpm.val="","",
IF(($K127&gt;60)*($K127&lt;=75),_xlpm.val_01,""))))</f>
        <v/>
      </c>
      <c r="AS127" s="826" t="str" cm="1">
        <f t="array" ref="AS127">_xlfn.LET(
_xlpm.val,INDEX('2) Financial Arrangements'!$D$19:$P$113, _extract!$K127, 12),
_xlpm.val_01, IF(_xlpm.val="Yes", 1,0),
IF($K127="","",
IF(_xlpm.val="","",
IF(($K127&gt;60)*($K127&lt;=75),_xlpm.val_01,""))))</f>
        <v/>
      </c>
      <c r="AT127" s="842" t="str" cm="1">
        <f t="array" ref="AT127">_xlfn.LET(
_xlpm.val,INDEX('2) Financial Arrangements'!$D$19:$P$113, _extract!$K127, 4),
IF($K127="","",
IF(_xlpm.val="","",
IF(($K127&gt;70)*($K127&lt;=85),_xlpm.val,""))))</f>
        <v/>
      </c>
      <c r="AU127" s="842" t="str" cm="1">
        <f t="array" ref="AU127">_xlfn.LET(
_xlpm.val,INDEX('2) Financial Arrangements'!$D$19:$P$113, _extract!$K127, 5),
IF($K127="","",
IF(_xlpm.val="","",
IF(($K127&gt;70)*($K127&lt;=85),_xlpm.val,""))))</f>
        <v/>
      </c>
      <c r="AV127" s="836" t="str" cm="1">
        <f t="array" ref="AV127">_xlfn.LET(
_xlpm.val,INDEX('2) Financial Arrangements'!$D$19:$P$113, _extract!$K127, 6),
IF($K127="","",
IF(_xlpm.val="","",
IF(($K127&gt;70)*($K127&lt;=85),_xlpm.val,""))))</f>
        <v/>
      </c>
    </row>
    <row r="128" spans="2:48" s="830" customFormat="1" x14ac:dyDescent="0.35">
      <c r="B128" s="826" t="str">
        <f t="shared" si="2"/>
        <v/>
      </c>
      <c r="C128" s="834"/>
      <c r="D128" s="826" t="str">
        <f>IF('0a) Instructions &amp; HHS Info'!$F$4="","", IF($E128="","",'0a) Instructions &amp; HHS Info'!$F$4))</f>
        <v/>
      </c>
      <c r="E128" s="827"/>
      <c r="F128" s="826" t="str">
        <f>_xlfn.LET(
_xlpm.orgRow,MATCH(E128,_ref_data!$F$19:$F$167,0),
_xlpm.orgID,INDEX(_ref_data!$E$19:$E$167,_xlpm.orgRow),
IF(E128="","",_xlpm.orgID))</f>
        <v/>
      </c>
      <c r="G128" s="826" t="str">
        <f>_xlfn.LET(
_xlpm.orgRow,MATCH(E128,_ref_data!$F$19:$F$167,0),
_xlpm.EIN,SUBSTITUTE(INDEX(_ref_data!$G$19:$G$167,_xlpm.orgRow), "-", ""),
IF(E128="","",_xlpm.EIN))</f>
        <v/>
      </c>
      <c r="H128" s="826" t="str" cm="1">
        <f t="array" ref="H128">_xlfn.LET(
_xlpm.row, MATCH(C128 &amp; E128, '2) Financial Arrangements'!$B$19:$B$113 &amp; '2) Financial Arrangements'!$D$19:$D$113, 0),
_xlpm.datum, INDEX('2) Financial Arrangements'!$D$19:$P$113, _xlpm.row, 2),
IF(_xlpm.datum="", "", _xlpm.datum))</f>
        <v/>
      </c>
      <c r="I128" s="826" t="str">
        <f>_xlfn.LET(
_xlpm.row, MATCH(H128, _ref_data!$O$19:$O$68, 0),
_xlpm.ein, INDEX(_ref_data!$P$19:$P$68, _xlpm.row),
IF(H128="", "",
IF(_xlpm.ein="", "", _xlpm.ein)))</f>
        <v/>
      </c>
      <c r="J128" s="826" t="str" cm="1">
        <f t="array" ref="J128">_xlfn.LET(
_xlpm.row, MATCH($C$80 &amp; $E$80, '2) Financial Arrangements'!$B$19:$B$113 &amp; '2) Financial Arrangements'!$D$19:$D$113, 0),
_xlpm.datum, INDEX('2) Financial Arrangements'!$D$19:$P$113, _xlpm.row, 3),
IF(E128="", "",
IF(_xlpm.datum="", "", _xlpm.datum)))</f>
        <v/>
      </c>
      <c r="K128" s="835" t="str" cm="1">
        <f t="array" ref="K128">IF($E128="", "",
_xlfn.LET(
_xlpm.row, MATCH($C128 &amp; $E128 &amp; $H128,
    '2) Financial Arrangements'!$B$19:$B$113 &amp;
    '2) Financial Arrangements'!$D$19:$D$113 &amp;
    '2) Financial Arrangements'!$E$19:$E$113, 0),
_xlpm.row)
)</f>
        <v/>
      </c>
      <c r="L128" s="838" t="str" cm="1">
        <f t="array" ref="L128">_xlfn.LET(
_xlpm.val,INDEX('2) Financial Arrangements'!$D$19:$P$113, _extract!$K128, 4),
IF($K128="","",
IF(_xlpm.val="","",
IF(($K128&gt;0)*($K128&lt;=15),_xlpm.val,""))))</f>
        <v/>
      </c>
      <c r="M128" s="845" t="str" cm="1">
        <f t="array" ref="M128">_xlfn.LET(
_xlpm.val,INDEX('2) Financial Arrangements'!$D$19:$P$113, _extract!$K128, 5),
IF($K128="","",
IF(_xlpm.val="","",
IF(($K128&gt;0)*($K128&lt;=15),_xlpm.val,""))))</f>
        <v/>
      </c>
      <c r="N128" s="845" t="str" cm="1">
        <f t="array" ref="N128">_xlfn.LET(
_xlpm.val,INDEX('2) Financial Arrangements'!$D$19:$P$113, _extract!$K128, 6),
IF($K128="","",
IF(_xlpm.val="","",
IF(($K128&gt;0)*($K128&lt;=15),_xlpm.val,""))))</f>
        <v/>
      </c>
      <c r="O128" s="846" t="str" cm="1">
        <f t="array" ref="O128">_xlfn.LET(
_xlpm.val,INDEX('2) Financial Arrangements'!$D$19:$P$113, _extract!$K128, 7),
IF($K128="","",
IF(_xlpm.val="","",
IF(($K128&gt;0)*($K128&lt;=15),_xlpm.val,""))))</f>
        <v/>
      </c>
      <c r="P128" s="846" t="str" cm="1">
        <f t="array" ref="P128">_xlfn.LET(
_xlpm.val,INDEX('2) Financial Arrangements'!$D$19:$P$113, _extract!$K128, 8),
IF($K128="","",
IF(_xlpm.val="","",
IF(($K128&gt;0)*($K128&lt;=15),_xlpm.val,""))))</f>
        <v/>
      </c>
      <c r="Q128" s="909" t="str" cm="1">
        <f t="array" ref="Q128">_xlfn.LET(
_xlpm.val,INDEX('2) Financial Arrangements'!$D$19:$P$113, _extract!$K128, 9),
IF($K128="","",
IF(_xlpm.val="","",
IF(($K128&gt;0)*($K128&lt;=15),_xlpm.val,""))))</f>
        <v/>
      </c>
      <c r="R128" s="846" t="str" cm="1">
        <f t="array" ref="R128">_xlfn.LET(
_xlpm.val,INDEX('2) Financial Arrangements'!$D$19:$P$113, _extract!$K128, 10),
IF($K128="","",
IF(_xlpm.val="","",
IF(($K128&gt;0)*($K128&lt;=15),_xlpm.val,""))))</f>
        <v/>
      </c>
      <c r="S128" s="838" t="str" cm="1">
        <f t="array" ref="S128">_xlfn.LET(
_xlpm.val,INDEX('2) Financial Arrangements'!$D$19:$P$113, _extract!$K128, 11),
IF($K128="","",
IF(_xlpm.val="","",
IF(($K128&gt;0)*($K128&lt;=15),_xlpm.val,""))))</f>
        <v/>
      </c>
      <c r="T128" s="838" t="str" cm="1">
        <f t="array" ref="T128">_xlfn.LET(
_xlpm.val,INDEX('2) Financial Arrangements'!$D$19:$P$113, _extract!$K128, 12),
_xlpm.val_01, IF(_xlpm.val="Yes", 1,0),
IF($K128="","",
IF(_xlpm.val="","",
IF(($K128&gt;0)*($K128&lt;=15),_xlpm.val_01,""))))</f>
        <v/>
      </c>
      <c r="U128" s="838" t="str" cm="1">
        <f t="array" ref="U128">_xlfn.LET(
_xlpm.val,INDEX('2) Financial Arrangements'!$D$19:$Q$113, _extract!$K128, 13),
_xlpm.val_01, IF(_xlpm.val="Yes", 1,0),
IF($K128="","",
IF(_xlpm.val="","",
IF(($K128&gt;0)*($K128&lt;=15),_xlpm.val_01,""))))</f>
        <v/>
      </c>
      <c r="V128" s="838" t="str" cm="1">
        <f t="array" ref="V128">_xlfn.LET(
_xlpm.val,INDEX('2) Financial Arrangements'!$D$19:$Q$113, _extract!$K128, 14),
_xlpm.val_01, IF(_xlpm.val="Yes", 1,0),
IF($K128="","",
IF(_xlpm.val="","",
IF(($K128&gt;0)*($K128&lt;=15),_xlpm.val_01,""))))</f>
        <v/>
      </c>
      <c r="W128" s="826" t="str" cm="1">
        <f t="array" ref="W128">_xlfn.LET(
_xlpm.val,INDEX('2) Financial Arrangements'!$D$19:$P$113,_extract!$K128,4),
IF($K128="","",
IF(_xlpm.val="","",
IF(($K128&gt;20)*($K128&lt;=35),_xlpm.val,""))))</f>
        <v/>
      </c>
      <c r="X128" s="844" t="str" cm="1">
        <f t="array" ref="X128">_xlfn.LET(
_xlpm.val,INDEX('2) Financial Arrangements'!$D$19:$P$113,_extract!$K128,5),
IF($K128="","",
IF(_xlpm.val="","",
IF(($K128&gt;20)*($K128&lt;=35),_xlpm.val,""))))</f>
        <v/>
      </c>
      <c r="Y128" s="826" t="str" cm="1">
        <f t="array" ref="Y128">_xlfn.LET(
_xlpm.val,INDEX('2) Financial Arrangements'!$D$19:$P$113,_extract!$K128,6),
IF($K128="","",
IF(_xlpm.val="","",
IF(($K128&gt;20)*($K128&lt;=35),_xlpm.val,""))))</f>
        <v/>
      </c>
      <c r="Z128" s="826" t="str" cm="1">
        <f t="array" ref="Z128">_xlfn.LET(
_xlpm.val,INDEX('2) Financial Arrangements'!$D$19:$P$113,_extract!$K128,7),
IF($K128="","",
IF(_xlpm.val="","",
IF(($K128&gt;20)*($K128&lt;=35),_xlpm.val,""))))</f>
        <v/>
      </c>
      <c r="AA128" s="826" t="str" cm="1">
        <f t="array" ref="AA128">_xlfn.LET(
_xlpm.val,INDEX('2) Financial Arrangements'!$D$19:$P$113,_extract!$K128,8),
IF($K128="","",
IF(_xlpm.val="","",
IF(($K128&gt;20)*($K128&lt;=35),_xlpm.val,""))))</f>
        <v/>
      </c>
      <c r="AB128" s="843" t="str" cm="1">
        <f t="array" ref="AB128">_xlfn.LET(
_xlpm.val,INDEX('2) Financial Arrangements'!$D$19:$P$113, _extract!$K128, 4),
IF($K128="","",
IF(_xlpm.val="","",
IF(($K128&gt;40)*($K128&lt;=55),_xlpm.val,""))))</f>
        <v/>
      </c>
      <c r="AC128" s="836" t="str" cm="1">
        <f t="array" ref="AC128">_xlfn.LET(
_xlpm.val,INDEX('2) Financial Arrangements'!$D$19:$P$113, _extract!$K128, 5),
IF($K128="","",
IF(_xlpm.val="","",
IF(($K128&gt;40)*($K128&lt;=55),_xlpm.val,""))))</f>
        <v/>
      </c>
      <c r="AD128" s="836" t="str" cm="1">
        <f t="array" ref="AD128">_xlfn.LET(
_xlpm.val,INDEX('2) Financial Arrangements'!$D$19:$P$113, _extract!$K128, 6),
IF($K128="","",
IF(_xlpm.val="","",
IF(($K128&gt;40)*($K128&lt;=55),_xlpm.val,""))))</f>
        <v/>
      </c>
      <c r="AE128" s="836" t="str" cm="1">
        <f t="array" ref="AE128">_xlfn.LET(
_xlpm.val,INDEX('2) Financial Arrangements'!$D$19:$P$113, _extract!$K128, 7),
IF($K128="","",
IF(_xlpm.val="","",
IF(($K128&gt;40)*($K128&lt;=55),_xlpm.val,""))))</f>
        <v/>
      </c>
      <c r="AF128" s="836" t="str" cm="1">
        <f t="array" ref="AF128">_xlfn.LET(
_xlpm.val,INDEX('2) Financial Arrangements'!$D$19:$P$113, _extract!$K128, 8),
IF($K128="","",
IF(_xlpm.val="","",
IF(($K128&gt;40)*($K128&lt;=55),_xlpm.val,""))))</f>
        <v/>
      </c>
      <c r="AG128" s="836" t="str" cm="1">
        <f t="array" ref="AG128">_xlfn.LET(
_xlpm.val,INDEX('2) Financial Arrangements'!$D$19:$P$113, _extract!$K128, 9),
IF($K128="","",
IF(_xlpm.val="","",
IF(($K128&gt;40)*($K128&lt;=55),_xlpm.val,""))))</f>
        <v/>
      </c>
      <c r="AH128" s="836" t="str" cm="1">
        <f t="array" ref="AH128">_xlfn.LET(
_xlpm.val,INDEX('2) Financial Arrangements'!$D$19:$P$113, _extract!$K128, 10),
IF($K128="","",
IF(_xlpm.val="","",
IF(($K128&gt;40)*($K128&lt;=55),_xlpm.val,""))))</f>
        <v/>
      </c>
      <c r="AI128" s="836" t="str" cm="1">
        <f t="array" ref="AI128">_xlfn.LET(
_xlpm.val,INDEX('2) Financial Arrangements'!$D$19:$P$113, _extract!$K128, 11),
IF($K128="","",
IF(_xlpm.val="","",
IF(($K128&gt;40)*($K128&lt;=55),_xlpm.val,""))))</f>
        <v/>
      </c>
      <c r="AJ128" s="836" t="str" cm="1">
        <f t="array" ref="AJ128">_xlfn.LET(
_xlpm.val,INDEX('2) Financial Arrangements'!$D$19:$P$113, _extract!$K128, 12),
IF($K128="","",
IF(_xlpm.val="","",
IF(($K128&gt;40)*($K128&lt;=55),_xlpm.val,""))))</f>
        <v/>
      </c>
      <c r="AK128" s="844" t="str" cm="1">
        <f t="array" ref="AK128">_xlfn.LET(
_xlpm.val,INDEX('2) Financial Arrangements'!$D$19:$P$113, _extract!$K128, 4),
IF($K128="","",
IF(_xlpm.val="","",
IF(($K128&gt;60)*($K128&lt;=75),_xlpm.val,""))))</f>
        <v/>
      </c>
      <c r="AL128" s="826" t="str" cm="1">
        <f t="array" ref="AL128">_xlfn.LET(
_xlpm.val,INDEX('2) Financial Arrangements'!$D$19:$P$113, _extract!$K128, 5),
IF($K128="","",
IF(_xlpm.val="","",
IF(($K128&gt;60)*($K128&lt;=75),_xlpm.val,""))))</f>
        <v/>
      </c>
      <c r="AM128" s="826" t="str" cm="1">
        <f t="array" ref="AM128">_xlfn.LET(
_xlpm.val,INDEX('2) Financial Arrangements'!$D$19:$P$113, _extract!$K128, 6),
_xlpm.val_01, IF(_xlpm.val="Yes", 1,0),
IF($K128="","",
IF(_xlpm.val="","",
IF(($K128&gt;60)*($K128&lt;=75),_xlpm.val_01,""))))</f>
        <v/>
      </c>
      <c r="AN128" s="826" t="str" cm="1">
        <f t="array" ref="AN128">_xlfn.LET(
_xlpm.val,INDEX('2) Financial Arrangements'!$D$19:$P$113, _extract!$K128, 7),
_xlpm.val_01, IF(_xlpm.val="Yes", 1,0),
IF($K128="","",
IF(_xlpm.val="","",
IF(($K128&gt;60)*($K128&lt;=75),_xlpm.val_01,""))))</f>
        <v/>
      </c>
      <c r="AO128" s="826" t="str" cm="1">
        <f t="array" ref="AO128">_xlfn.LET(
_xlpm.val,INDEX('2) Financial Arrangements'!$D$19:$P$113, _extract!$K128, 8),
IF($K128="","",
IF(_xlpm.val="","",
IF(($K128&gt;60)*($K128&lt;=75),_xlpm.val,""))))</f>
        <v/>
      </c>
      <c r="AP128" s="826" t="str" cm="1">
        <f t="array" ref="AP128">_xlfn.LET(
_xlpm.val,INDEX('2) Financial Arrangements'!$D$19:$P$113, _extract!$K128, 9),
_xlpm.val_01, IF(_xlpm.val="Yes", 1,0),
IF($K128="","",
IF(_xlpm.val="","",
IF(($K128&gt;60)*($K128&lt;=75),_xlpm.val_01,""))))</f>
        <v/>
      </c>
      <c r="AQ128" s="826" t="str" cm="1">
        <f t="array" ref="AQ128">_xlfn.LET(
_xlpm.val,INDEX('2) Financial Arrangements'!$D$19:$P$113, _extract!$K128, 10),
_xlpm.val_01, IF(_xlpm.val="Yes", 1,0),
IF($K128="","",
IF(_xlpm.val="","",
IF(($K128&gt;60)*($K128&lt;=75),_xlpm.val_01,""))))</f>
        <v/>
      </c>
      <c r="AR128" s="826" t="str" cm="1">
        <f t="array" ref="AR128">_xlfn.LET(
_xlpm.val,INDEX('2) Financial Arrangements'!$D$19:$P$113, _extract!$K128, 11),
_xlpm.val_01, IF(_xlpm.val="Yes", 1,0),
IF($K128="","",
IF(_xlpm.val="","",
IF(($K128&gt;60)*($K128&lt;=75),_xlpm.val_01,""))))</f>
        <v/>
      </c>
      <c r="AS128" s="826" t="str" cm="1">
        <f t="array" ref="AS128">_xlfn.LET(
_xlpm.val,INDEX('2) Financial Arrangements'!$D$19:$P$113, _extract!$K128, 12),
_xlpm.val_01, IF(_xlpm.val="Yes", 1,0),
IF($K128="","",
IF(_xlpm.val="","",
IF(($K128&gt;60)*($K128&lt;=75),_xlpm.val_01,""))))</f>
        <v/>
      </c>
      <c r="AT128" s="842" t="str" cm="1">
        <f t="array" ref="AT128">_xlfn.LET(
_xlpm.val,INDEX('2) Financial Arrangements'!$D$19:$P$113, _extract!$K128, 4),
IF($K128="","",
IF(_xlpm.val="","",
IF(($K128&gt;70)*($K128&lt;=85),_xlpm.val,""))))</f>
        <v/>
      </c>
      <c r="AU128" s="842" t="str" cm="1">
        <f t="array" ref="AU128">_xlfn.LET(
_xlpm.val,INDEX('2) Financial Arrangements'!$D$19:$P$113, _extract!$K128, 5),
IF($K128="","",
IF(_xlpm.val="","",
IF(($K128&gt;70)*($K128&lt;=85),_xlpm.val,""))))</f>
        <v/>
      </c>
      <c r="AV128" s="836" t="str" cm="1">
        <f t="array" ref="AV128">_xlfn.LET(
_xlpm.val,INDEX('2) Financial Arrangements'!$D$19:$P$113, _extract!$K128, 6),
IF($K128="","",
IF(_xlpm.val="","",
IF(($K128&gt;70)*($K128&lt;=85),_xlpm.val,""))))</f>
        <v/>
      </c>
    </row>
    <row r="129" spans="2:48" s="830" customFormat="1" x14ac:dyDescent="0.35">
      <c r="B129" s="826" t="str">
        <f t="shared" si="2"/>
        <v/>
      </c>
      <c r="C129" s="834"/>
      <c r="D129" s="826" t="str">
        <f>IF('0a) Instructions &amp; HHS Info'!$F$4="","", IF($E129="","",'0a) Instructions &amp; HHS Info'!$F$4))</f>
        <v/>
      </c>
      <c r="E129" s="827"/>
      <c r="F129" s="826" t="str">
        <f>_xlfn.LET(
_xlpm.orgRow,MATCH(E129,_ref_data!$F$19:$F$167,0),
_xlpm.orgID,INDEX(_ref_data!$E$19:$E$167,_xlpm.orgRow),
IF(E129="","",_xlpm.orgID))</f>
        <v/>
      </c>
      <c r="G129" s="826" t="str">
        <f>_xlfn.LET(
_xlpm.orgRow,MATCH(E129,_ref_data!$F$19:$F$167,0),
_xlpm.EIN,SUBSTITUTE(INDEX(_ref_data!$G$19:$G$167,_xlpm.orgRow), "-", ""),
IF(E129="","",_xlpm.EIN))</f>
        <v/>
      </c>
      <c r="H129" s="826" t="str" cm="1">
        <f t="array" ref="H129">_xlfn.LET(
_xlpm.row, MATCH(C129 &amp; E129, '2) Financial Arrangements'!$B$19:$B$113 &amp; '2) Financial Arrangements'!$D$19:$D$113, 0),
_xlpm.datum, INDEX('2) Financial Arrangements'!$D$19:$P$113, _xlpm.row, 2),
IF(_xlpm.datum="", "", _xlpm.datum))</f>
        <v/>
      </c>
      <c r="I129" s="826" t="str">
        <f>_xlfn.LET(
_xlpm.row, MATCH(H129, _ref_data!$O$19:$O$68, 0),
_xlpm.ein, INDEX(_ref_data!$P$19:$P$68, _xlpm.row),
IF(H129="", "",
IF(_xlpm.ein="", "", _xlpm.ein)))</f>
        <v/>
      </c>
      <c r="J129" s="826" t="str" cm="1">
        <f t="array" ref="J129">_xlfn.LET(
_xlpm.row, MATCH($C$80 &amp; $E$80, '2) Financial Arrangements'!$B$19:$B$113 &amp; '2) Financial Arrangements'!$D$19:$D$113, 0),
_xlpm.datum, INDEX('2) Financial Arrangements'!$D$19:$P$113, _xlpm.row, 3),
IF(E129="", "",
IF(_xlpm.datum="", "", _xlpm.datum)))</f>
        <v/>
      </c>
      <c r="K129" s="835" t="str" cm="1">
        <f t="array" ref="K129">IF($E129="", "",
_xlfn.LET(
_xlpm.row, MATCH($C129 &amp; $E129 &amp; $H129,
    '2) Financial Arrangements'!$B$19:$B$113 &amp;
    '2) Financial Arrangements'!$D$19:$D$113 &amp;
    '2) Financial Arrangements'!$E$19:$E$113, 0),
_xlpm.row)
)</f>
        <v/>
      </c>
      <c r="L129" s="838" t="str" cm="1">
        <f t="array" ref="L129">_xlfn.LET(
_xlpm.val,INDEX('2) Financial Arrangements'!$D$19:$P$113, _extract!$K129, 4),
IF($K129="","",
IF(_xlpm.val="","",
IF(($K129&gt;0)*($K129&lt;=15),_xlpm.val,""))))</f>
        <v/>
      </c>
      <c r="M129" s="845" t="str" cm="1">
        <f t="array" ref="M129">_xlfn.LET(
_xlpm.val,INDEX('2) Financial Arrangements'!$D$19:$P$113, _extract!$K129, 5),
IF($K129="","",
IF(_xlpm.val="","",
IF(($K129&gt;0)*($K129&lt;=15),_xlpm.val,""))))</f>
        <v/>
      </c>
      <c r="N129" s="845" t="str" cm="1">
        <f t="array" ref="N129">_xlfn.LET(
_xlpm.val,INDEX('2) Financial Arrangements'!$D$19:$P$113, _extract!$K129, 6),
IF($K129="","",
IF(_xlpm.val="","",
IF(($K129&gt;0)*($K129&lt;=15),_xlpm.val,""))))</f>
        <v/>
      </c>
      <c r="O129" s="846" t="str" cm="1">
        <f t="array" ref="O129">_xlfn.LET(
_xlpm.val,INDEX('2) Financial Arrangements'!$D$19:$P$113, _extract!$K129, 7),
IF($K129="","",
IF(_xlpm.val="","",
IF(($K129&gt;0)*($K129&lt;=15),_xlpm.val,""))))</f>
        <v/>
      </c>
      <c r="P129" s="846" t="str" cm="1">
        <f t="array" ref="P129">_xlfn.LET(
_xlpm.val,INDEX('2) Financial Arrangements'!$D$19:$P$113, _extract!$K129, 8),
IF($K129="","",
IF(_xlpm.val="","",
IF(($K129&gt;0)*($K129&lt;=15),_xlpm.val,""))))</f>
        <v/>
      </c>
      <c r="Q129" s="909" t="str" cm="1">
        <f t="array" ref="Q129">_xlfn.LET(
_xlpm.val,INDEX('2) Financial Arrangements'!$D$19:$P$113, _extract!$K129, 9),
IF($K129="","",
IF(_xlpm.val="","",
IF(($K129&gt;0)*($K129&lt;=15),_xlpm.val,""))))</f>
        <v/>
      </c>
      <c r="R129" s="846" t="str" cm="1">
        <f t="array" ref="R129">_xlfn.LET(
_xlpm.val,INDEX('2) Financial Arrangements'!$D$19:$P$113, _extract!$K129, 10),
IF($K129="","",
IF(_xlpm.val="","",
IF(($K129&gt;0)*($K129&lt;=15),_xlpm.val,""))))</f>
        <v/>
      </c>
      <c r="S129" s="838" t="str" cm="1">
        <f t="array" ref="S129">_xlfn.LET(
_xlpm.val,INDEX('2) Financial Arrangements'!$D$19:$P$113, _extract!$K129, 11),
IF($K129="","",
IF(_xlpm.val="","",
IF(($K129&gt;0)*($K129&lt;=15),_xlpm.val,""))))</f>
        <v/>
      </c>
      <c r="T129" s="838" t="str" cm="1">
        <f t="array" ref="T129">_xlfn.LET(
_xlpm.val,INDEX('2) Financial Arrangements'!$D$19:$P$113, _extract!$K129, 12),
_xlpm.val_01, IF(_xlpm.val="Yes", 1,0),
IF($K129="","",
IF(_xlpm.val="","",
IF(($K129&gt;0)*($K129&lt;=15),_xlpm.val_01,""))))</f>
        <v/>
      </c>
      <c r="U129" s="838" t="str" cm="1">
        <f t="array" ref="U129">_xlfn.LET(
_xlpm.val,INDEX('2) Financial Arrangements'!$D$19:$Q$113, _extract!$K129, 13),
_xlpm.val_01, IF(_xlpm.val="Yes", 1,0),
IF($K129="","",
IF(_xlpm.val="","",
IF(($K129&gt;0)*($K129&lt;=15),_xlpm.val_01,""))))</f>
        <v/>
      </c>
      <c r="V129" s="838" t="str" cm="1">
        <f t="array" ref="V129">_xlfn.LET(
_xlpm.val,INDEX('2) Financial Arrangements'!$D$19:$Q$113, _extract!$K129, 14),
_xlpm.val_01, IF(_xlpm.val="Yes", 1,0),
IF($K129="","",
IF(_xlpm.val="","",
IF(($K129&gt;0)*($K129&lt;=15),_xlpm.val_01,""))))</f>
        <v/>
      </c>
      <c r="W129" s="826" t="str" cm="1">
        <f t="array" ref="W129">_xlfn.LET(
_xlpm.val,INDEX('2) Financial Arrangements'!$D$19:$P$113,_extract!$K129,4),
IF($K129="","",
IF(_xlpm.val="","",
IF(($K129&gt;20)*($K129&lt;=35),_xlpm.val,""))))</f>
        <v/>
      </c>
      <c r="X129" s="844" t="str" cm="1">
        <f t="array" ref="X129">_xlfn.LET(
_xlpm.val,INDEX('2) Financial Arrangements'!$D$19:$P$113,_extract!$K129,5),
IF($K129="","",
IF(_xlpm.val="","",
IF(($K129&gt;20)*($K129&lt;=35),_xlpm.val,""))))</f>
        <v/>
      </c>
      <c r="Y129" s="826" t="str" cm="1">
        <f t="array" ref="Y129">_xlfn.LET(
_xlpm.val,INDEX('2) Financial Arrangements'!$D$19:$P$113,_extract!$K129,6),
IF($K129="","",
IF(_xlpm.val="","",
IF(($K129&gt;20)*($K129&lt;=35),_xlpm.val,""))))</f>
        <v/>
      </c>
      <c r="Z129" s="826" t="str" cm="1">
        <f t="array" ref="Z129">_xlfn.LET(
_xlpm.val,INDEX('2) Financial Arrangements'!$D$19:$P$113,_extract!$K129,7),
IF($K129="","",
IF(_xlpm.val="","",
IF(($K129&gt;20)*($K129&lt;=35),_xlpm.val,""))))</f>
        <v/>
      </c>
      <c r="AA129" s="826" t="str" cm="1">
        <f t="array" ref="AA129">_xlfn.LET(
_xlpm.val,INDEX('2) Financial Arrangements'!$D$19:$P$113,_extract!$K129,8),
IF($K129="","",
IF(_xlpm.val="","",
IF(($K129&gt;20)*($K129&lt;=35),_xlpm.val,""))))</f>
        <v/>
      </c>
      <c r="AB129" s="843" t="str" cm="1">
        <f t="array" ref="AB129">_xlfn.LET(
_xlpm.val,INDEX('2) Financial Arrangements'!$D$19:$P$113, _extract!$K129, 4),
IF($K129="","",
IF(_xlpm.val="","",
IF(($K129&gt;40)*($K129&lt;=55),_xlpm.val,""))))</f>
        <v/>
      </c>
      <c r="AC129" s="836" t="str" cm="1">
        <f t="array" ref="AC129">_xlfn.LET(
_xlpm.val,INDEX('2) Financial Arrangements'!$D$19:$P$113, _extract!$K129, 5),
IF($K129="","",
IF(_xlpm.val="","",
IF(($K129&gt;40)*($K129&lt;=55),_xlpm.val,""))))</f>
        <v/>
      </c>
      <c r="AD129" s="836" t="str" cm="1">
        <f t="array" ref="AD129">_xlfn.LET(
_xlpm.val,INDEX('2) Financial Arrangements'!$D$19:$P$113, _extract!$K129, 6),
IF($K129="","",
IF(_xlpm.val="","",
IF(($K129&gt;40)*($K129&lt;=55),_xlpm.val,""))))</f>
        <v/>
      </c>
      <c r="AE129" s="836" t="str" cm="1">
        <f t="array" ref="AE129">_xlfn.LET(
_xlpm.val,INDEX('2) Financial Arrangements'!$D$19:$P$113, _extract!$K129, 7),
IF($K129="","",
IF(_xlpm.val="","",
IF(($K129&gt;40)*($K129&lt;=55),_xlpm.val,""))))</f>
        <v/>
      </c>
      <c r="AF129" s="836" t="str" cm="1">
        <f t="array" ref="AF129">_xlfn.LET(
_xlpm.val,INDEX('2) Financial Arrangements'!$D$19:$P$113, _extract!$K129, 8),
IF($K129="","",
IF(_xlpm.val="","",
IF(($K129&gt;40)*($K129&lt;=55),_xlpm.val,""))))</f>
        <v/>
      </c>
      <c r="AG129" s="836" t="str" cm="1">
        <f t="array" ref="AG129">_xlfn.LET(
_xlpm.val,INDEX('2) Financial Arrangements'!$D$19:$P$113, _extract!$K129, 9),
IF($K129="","",
IF(_xlpm.val="","",
IF(($K129&gt;40)*($K129&lt;=55),_xlpm.val,""))))</f>
        <v/>
      </c>
      <c r="AH129" s="836" t="str" cm="1">
        <f t="array" ref="AH129">_xlfn.LET(
_xlpm.val,INDEX('2) Financial Arrangements'!$D$19:$P$113, _extract!$K129, 10),
IF($K129="","",
IF(_xlpm.val="","",
IF(($K129&gt;40)*($K129&lt;=55),_xlpm.val,""))))</f>
        <v/>
      </c>
      <c r="AI129" s="836" t="str" cm="1">
        <f t="array" ref="AI129">_xlfn.LET(
_xlpm.val,INDEX('2) Financial Arrangements'!$D$19:$P$113, _extract!$K129, 11),
IF($K129="","",
IF(_xlpm.val="","",
IF(($K129&gt;40)*($K129&lt;=55),_xlpm.val,""))))</f>
        <v/>
      </c>
      <c r="AJ129" s="836" t="str" cm="1">
        <f t="array" ref="AJ129">_xlfn.LET(
_xlpm.val,INDEX('2) Financial Arrangements'!$D$19:$P$113, _extract!$K129, 12),
IF($K129="","",
IF(_xlpm.val="","",
IF(($K129&gt;40)*($K129&lt;=55),_xlpm.val,""))))</f>
        <v/>
      </c>
      <c r="AK129" s="844" t="str" cm="1">
        <f t="array" ref="AK129">_xlfn.LET(
_xlpm.val,INDEX('2) Financial Arrangements'!$D$19:$P$113, _extract!$K129, 4),
IF($K129="","",
IF(_xlpm.val="","",
IF(($K129&gt;60)*($K129&lt;=75),_xlpm.val,""))))</f>
        <v/>
      </c>
      <c r="AL129" s="826" t="str" cm="1">
        <f t="array" ref="AL129">_xlfn.LET(
_xlpm.val,INDEX('2) Financial Arrangements'!$D$19:$P$113, _extract!$K129, 5),
IF($K129="","",
IF(_xlpm.val="","",
IF(($K129&gt;60)*($K129&lt;=75),_xlpm.val,""))))</f>
        <v/>
      </c>
      <c r="AM129" s="826" t="str" cm="1">
        <f t="array" ref="AM129">_xlfn.LET(
_xlpm.val,INDEX('2) Financial Arrangements'!$D$19:$P$113, _extract!$K129, 6),
_xlpm.val_01, IF(_xlpm.val="Yes", 1,0),
IF($K129="","",
IF(_xlpm.val="","",
IF(($K129&gt;60)*($K129&lt;=75),_xlpm.val_01,""))))</f>
        <v/>
      </c>
      <c r="AN129" s="826" t="str" cm="1">
        <f t="array" ref="AN129">_xlfn.LET(
_xlpm.val,INDEX('2) Financial Arrangements'!$D$19:$P$113, _extract!$K129, 7),
_xlpm.val_01, IF(_xlpm.val="Yes", 1,0),
IF($K129="","",
IF(_xlpm.val="","",
IF(($K129&gt;60)*($K129&lt;=75),_xlpm.val_01,""))))</f>
        <v/>
      </c>
      <c r="AO129" s="826" t="str" cm="1">
        <f t="array" ref="AO129">_xlfn.LET(
_xlpm.val,INDEX('2) Financial Arrangements'!$D$19:$P$113, _extract!$K129, 8),
IF($K129="","",
IF(_xlpm.val="","",
IF(($K129&gt;60)*($K129&lt;=75),_xlpm.val,""))))</f>
        <v/>
      </c>
      <c r="AP129" s="826" t="str" cm="1">
        <f t="array" ref="AP129">_xlfn.LET(
_xlpm.val,INDEX('2) Financial Arrangements'!$D$19:$P$113, _extract!$K129, 9),
_xlpm.val_01, IF(_xlpm.val="Yes", 1,0),
IF($K129="","",
IF(_xlpm.val="","",
IF(($K129&gt;60)*($K129&lt;=75),_xlpm.val_01,""))))</f>
        <v/>
      </c>
      <c r="AQ129" s="826" t="str" cm="1">
        <f t="array" ref="AQ129">_xlfn.LET(
_xlpm.val,INDEX('2) Financial Arrangements'!$D$19:$P$113, _extract!$K129, 10),
_xlpm.val_01, IF(_xlpm.val="Yes", 1,0),
IF($K129="","",
IF(_xlpm.val="","",
IF(($K129&gt;60)*($K129&lt;=75),_xlpm.val_01,""))))</f>
        <v/>
      </c>
      <c r="AR129" s="826" t="str" cm="1">
        <f t="array" ref="AR129">_xlfn.LET(
_xlpm.val,INDEX('2) Financial Arrangements'!$D$19:$P$113, _extract!$K129, 11),
_xlpm.val_01, IF(_xlpm.val="Yes", 1,0),
IF($K129="","",
IF(_xlpm.val="","",
IF(($K129&gt;60)*($K129&lt;=75),_xlpm.val_01,""))))</f>
        <v/>
      </c>
      <c r="AS129" s="826" t="str" cm="1">
        <f t="array" ref="AS129">_xlfn.LET(
_xlpm.val,INDEX('2) Financial Arrangements'!$D$19:$P$113, _extract!$K129, 12),
_xlpm.val_01, IF(_xlpm.val="Yes", 1,0),
IF($K129="","",
IF(_xlpm.val="","",
IF(($K129&gt;60)*($K129&lt;=75),_xlpm.val_01,""))))</f>
        <v/>
      </c>
      <c r="AT129" s="842" t="str" cm="1">
        <f t="array" ref="AT129">_xlfn.LET(
_xlpm.val,INDEX('2) Financial Arrangements'!$D$19:$P$113, _extract!$K129, 4),
IF($K129="","",
IF(_xlpm.val="","",
IF(($K129&gt;70)*($K129&lt;=85),_xlpm.val,""))))</f>
        <v/>
      </c>
      <c r="AU129" s="842" t="str" cm="1">
        <f t="array" ref="AU129">_xlfn.LET(
_xlpm.val,INDEX('2) Financial Arrangements'!$D$19:$P$113, _extract!$K129, 5),
IF($K129="","",
IF(_xlpm.val="","",
IF(($K129&gt;70)*($K129&lt;=85),_xlpm.val,""))))</f>
        <v/>
      </c>
      <c r="AV129" s="836" t="str" cm="1">
        <f t="array" ref="AV129">_xlfn.LET(
_xlpm.val,INDEX('2) Financial Arrangements'!$D$19:$P$113, _extract!$K129, 6),
IF($K129="","",
IF(_xlpm.val="","",
IF(($K129&gt;70)*($K129&lt;=85),_xlpm.val,""))))</f>
        <v/>
      </c>
    </row>
    <row r="130" spans="2:48" s="830" customFormat="1" x14ac:dyDescent="0.35">
      <c r="B130" s="826" t="str">
        <f t="shared" si="2"/>
        <v/>
      </c>
      <c r="C130" s="834"/>
      <c r="D130" s="826" t="str">
        <f>IF('0a) Instructions &amp; HHS Info'!$F$4="","", IF($E130="","",'0a) Instructions &amp; HHS Info'!$F$4))</f>
        <v/>
      </c>
      <c r="E130" s="827"/>
      <c r="F130" s="826" t="str">
        <f>_xlfn.LET(
_xlpm.orgRow,MATCH(E130,_ref_data!$F$19:$F$167,0),
_xlpm.orgID,INDEX(_ref_data!$E$19:$E$167,_xlpm.orgRow),
IF(E130="","",_xlpm.orgID))</f>
        <v/>
      </c>
      <c r="G130" s="826" t="str">
        <f>_xlfn.LET(
_xlpm.orgRow,MATCH(E130,_ref_data!$F$19:$F$167,0),
_xlpm.EIN,SUBSTITUTE(INDEX(_ref_data!$G$19:$G$167,_xlpm.orgRow), "-", ""),
IF(E130="","",_xlpm.EIN))</f>
        <v/>
      </c>
      <c r="H130" s="826" t="str" cm="1">
        <f t="array" ref="H130">_xlfn.LET(
_xlpm.row, MATCH(C130 &amp; E130, '2) Financial Arrangements'!$B$19:$B$113 &amp; '2) Financial Arrangements'!$D$19:$D$113, 0),
_xlpm.datum, INDEX('2) Financial Arrangements'!$D$19:$P$113, _xlpm.row, 2),
IF(_xlpm.datum="", "", _xlpm.datum))</f>
        <v/>
      </c>
      <c r="I130" s="826" t="str">
        <f>_xlfn.LET(
_xlpm.row, MATCH(H130, _ref_data!$O$19:$O$68, 0),
_xlpm.ein, INDEX(_ref_data!$P$19:$P$68, _xlpm.row),
IF(H130="", "",
IF(_xlpm.ein="", "", _xlpm.ein)))</f>
        <v/>
      </c>
      <c r="J130" s="826" t="str" cm="1">
        <f t="array" ref="J130">_xlfn.LET(
_xlpm.row, MATCH($C$80 &amp; $E$80, '2) Financial Arrangements'!$B$19:$B$113 &amp; '2) Financial Arrangements'!$D$19:$D$113, 0),
_xlpm.datum, INDEX('2) Financial Arrangements'!$D$19:$P$113, _xlpm.row, 3),
IF(E130="", "",
IF(_xlpm.datum="", "", _xlpm.datum)))</f>
        <v/>
      </c>
      <c r="K130" s="835" t="str" cm="1">
        <f t="array" ref="K130">IF($E130="", "",
_xlfn.LET(
_xlpm.row, MATCH($C130 &amp; $E130 &amp; $H130,
    '2) Financial Arrangements'!$B$19:$B$113 &amp;
    '2) Financial Arrangements'!$D$19:$D$113 &amp;
    '2) Financial Arrangements'!$E$19:$E$113, 0),
_xlpm.row)
)</f>
        <v/>
      </c>
      <c r="L130" s="838" t="str" cm="1">
        <f t="array" ref="L130">_xlfn.LET(
_xlpm.val,INDEX('2) Financial Arrangements'!$D$19:$P$113, _extract!$K130, 4),
IF($K130="","",
IF(_xlpm.val="","",
IF(($K130&gt;0)*($K130&lt;=15),_xlpm.val,""))))</f>
        <v/>
      </c>
      <c r="M130" s="845" t="str" cm="1">
        <f t="array" ref="M130">_xlfn.LET(
_xlpm.val,INDEX('2) Financial Arrangements'!$D$19:$P$113, _extract!$K130, 5),
IF($K130="","",
IF(_xlpm.val="","",
IF(($K130&gt;0)*($K130&lt;=15),_xlpm.val,""))))</f>
        <v/>
      </c>
      <c r="N130" s="845" t="str" cm="1">
        <f t="array" ref="N130">_xlfn.LET(
_xlpm.val,INDEX('2) Financial Arrangements'!$D$19:$P$113, _extract!$K130, 6),
IF($K130="","",
IF(_xlpm.val="","",
IF(($K130&gt;0)*($K130&lt;=15),_xlpm.val,""))))</f>
        <v/>
      </c>
      <c r="O130" s="846" t="str" cm="1">
        <f t="array" ref="O130">_xlfn.LET(
_xlpm.val,INDEX('2) Financial Arrangements'!$D$19:$P$113, _extract!$K130, 7),
IF($K130="","",
IF(_xlpm.val="","",
IF(($K130&gt;0)*($K130&lt;=15),_xlpm.val,""))))</f>
        <v/>
      </c>
      <c r="P130" s="846" t="str" cm="1">
        <f t="array" ref="P130">_xlfn.LET(
_xlpm.val,INDEX('2) Financial Arrangements'!$D$19:$P$113, _extract!$K130, 8),
IF($K130="","",
IF(_xlpm.val="","",
IF(($K130&gt;0)*($K130&lt;=15),_xlpm.val,""))))</f>
        <v/>
      </c>
      <c r="Q130" s="909" t="str" cm="1">
        <f t="array" ref="Q130">_xlfn.LET(
_xlpm.val,INDEX('2) Financial Arrangements'!$D$19:$P$113, _extract!$K130, 9),
IF($K130="","",
IF(_xlpm.val="","",
IF(($K130&gt;0)*($K130&lt;=15),_xlpm.val,""))))</f>
        <v/>
      </c>
      <c r="R130" s="846" t="str" cm="1">
        <f t="array" ref="R130">_xlfn.LET(
_xlpm.val,INDEX('2) Financial Arrangements'!$D$19:$P$113, _extract!$K130, 10),
IF($K130="","",
IF(_xlpm.val="","",
IF(($K130&gt;0)*($K130&lt;=15),_xlpm.val,""))))</f>
        <v/>
      </c>
      <c r="S130" s="838" t="str" cm="1">
        <f t="array" ref="S130">_xlfn.LET(
_xlpm.val,INDEX('2) Financial Arrangements'!$D$19:$P$113, _extract!$K130, 11),
IF($K130="","",
IF(_xlpm.val="","",
IF(($K130&gt;0)*($K130&lt;=15),_xlpm.val,""))))</f>
        <v/>
      </c>
      <c r="T130" s="838" t="str" cm="1">
        <f t="array" ref="T130">_xlfn.LET(
_xlpm.val,INDEX('2) Financial Arrangements'!$D$19:$P$113, _extract!$K130, 12),
_xlpm.val_01, IF(_xlpm.val="Yes", 1,0),
IF($K130="","",
IF(_xlpm.val="","",
IF(($K130&gt;0)*($K130&lt;=15),_xlpm.val_01,""))))</f>
        <v/>
      </c>
      <c r="U130" s="838" t="str" cm="1">
        <f t="array" ref="U130">_xlfn.LET(
_xlpm.val,INDEX('2) Financial Arrangements'!$D$19:$Q$113, _extract!$K130, 13),
_xlpm.val_01, IF(_xlpm.val="Yes", 1,0),
IF($K130="","",
IF(_xlpm.val="","",
IF(($K130&gt;0)*($K130&lt;=15),_xlpm.val_01,""))))</f>
        <v/>
      </c>
      <c r="V130" s="838" t="str" cm="1">
        <f t="array" ref="V130">_xlfn.LET(
_xlpm.val,INDEX('2) Financial Arrangements'!$D$19:$Q$113, _extract!$K130, 14),
_xlpm.val_01, IF(_xlpm.val="Yes", 1,0),
IF($K130="","",
IF(_xlpm.val="","",
IF(($K130&gt;0)*($K130&lt;=15),_xlpm.val_01,""))))</f>
        <v/>
      </c>
      <c r="W130" s="826" t="str" cm="1">
        <f t="array" ref="W130">_xlfn.LET(
_xlpm.val,INDEX('2) Financial Arrangements'!$D$19:$P$113,_extract!$K130,4),
IF($K130="","",
IF(_xlpm.val="","",
IF(($K130&gt;20)*($K130&lt;=35),_xlpm.val,""))))</f>
        <v/>
      </c>
      <c r="X130" s="844" t="str" cm="1">
        <f t="array" ref="X130">_xlfn.LET(
_xlpm.val,INDEX('2) Financial Arrangements'!$D$19:$P$113,_extract!$K130,5),
IF($K130="","",
IF(_xlpm.val="","",
IF(($K130&gt;20)*($K130&lt;=35),_xlpm.val,""))))</f>
        <v/>
      </c>
      <c r="Y130" s="826" t="str" cm="1">
        <f t="array" ref="Y130">_xlfn.LET(
_xlpm.val,INDEX('2) Financial Arrangements'!$D$19:$P$113,_extract!$K130,6),
IF($K130="","",
IF(_xlpm.val="","",
IF(($K130&gt;20)*($K130&lt;=35),_xlpm.val,""))))</f>
        <v/>
      </c>
      <c r="Z130" s="826" t="str" cm="1">
        <f t="array" ref="Z130">_xlfn.LET(
_xlpm.val,INDEX('2) Financial Arrangements'!$D$19:$P$113,_extract!$K130,7),
IF($K130="","",
IF(_xlpm.val="","",
IF(($K130&gt;20)*($K130&lt;=35),_xlpm.val,""))))</f>
        <v/>
      </c>
      <c r="AA130" s="826" t="str" cm="1">
        <f t="array" ref="AA130">_xlfn.LET(
_xlpm.val,INDEX('2) Financial Arrangements'!$D$19:$P$113,_extract!$K130,8),
IF($K130="","",
IF(_xlpm.val="","",
IF(($K130&gt;20)*($K130&lt;=35),_xlpm.val,""))))</f>
        <v/>
      </c>
      <c r="AB130" s="843" t="str" cm="1">
        <f t="array" ref="AB130">_xlfn.LET(
_xlpm.val,INDEX('2) Financial Arrangements'!$D$19:$P$113, _extract!$K130, 4),
IF($K130="","",
IF(_xlpm.val="","",
IF(($K130&gt;40)*($K130&lt;=55),_xlpm.val,""))))</f>
        <v/>
      </c>
      <c r="AC130" s="836" t="str" cm="1">
        <f t="array" ref="AC130">_xlfn.LET(
_xlpm.val,INDEX('2) Financial Arrangements'!$D$19:$P$113, _extract!$K130, 5),
IF($K130="","",
IF(_xlpm.val="","",
IF(($K130&gt;40)*($K130&lt;=55),_xlpm.val,""))))</f>
        <v/>
      </c>
      <c r="AD130" s="836" t="str" cm="1">
        <f t="array" ref="AD130">_xlfn.LET(
_xlpm.val,INDEX('2) Financial Arrangements'!$D$19:$P$113, _extract!$K130, 6),
IF($K130="","",
IF(_xlpm.val="","",
IF(($K130&gt;40)*($K130&lt;=55),_xlpm.val,""))))</f>
        <v/>
      </c>
      <c r="AE130" s="836" t="str" cm="1">
        <f t="array" ref="AE130">_xlfn.LET(
_xlpm.val,INDEX('2) Financial Arrangements'!$D$19:$P$113, _extract!$K130, 7),
IF($K130="","",
IF(_xlpm.val="","",
IF(($K130&gt;40)*($K130&lt;=55),_xlpm.val,""))))</f>
        <v/>
      </c>
      <c r="AF130" s="836" t="str" cm="1">
        <f t="array" ref="AF130">_xlfn.LET(
_xlpm.val,INDEX('2) Financial Arrangements'!$D$19:$P$113, _extract!$K130, 8),
IF($K130="","",
IF(_xlpm.val="","",
IF(($K130&gt;40)*($K130&lt;=55),_xlpm.val,""))))</f>
        <v/>
      </c>
      <c r="AG130" s="836" t="str" cm="1">
        <f t="array" ref="AG130">_xlfn.LET(
_xlpm.val,INDEX('2) Financial Arrangements'!$D$19:$P$113, _extract!$K130, 9),
IF($K130="","",
IF(_xlpm.val="","",
IF(($K130&gt;40)*($K130&lt;=55),_xlpm.val,""))))</f>
        <v/>
      </c>
      <c r="AH130" s="836" t="str" cm="1">
        <f t="array" ref="AH130">_xlfn.LET(
_xlpm.val,INDEX('2) Financial Arrangements'!$D$19:$P$113, _extract!$K130, 10),
IF($K130="","",
IF(_xlpm.val="","",
IF(($K130&gt;40)*($K130&lt;=55),_xlpm.val,""))))</f>
        <v/>
      </c>
      <c r="AI130" s="836" t="str" cm="1">
        <f t="array" ref="AI130">_xlfn.LET(
_xlpm.val,INDEX('2) Financial Arrangements'!$D$19:$P$113, _extract!$K130, 11),
IF($K130="","",
IF(_xlpm.val="","",
IF(($K130&gt;40)*($K130&lt;=55),_xlpm.val,""))))</f>
        <v/>
      </c>
      <c r="AJ130" s="836" t="str" cm="1">
        <f t="array" ref="AJ130">_xlfn.LET(
_xlpm.val,INDEX('2) Financial Arrangements'!$D$19:$P$113, _extract!$K130, 12),
IF($K130="","",
IF(_xlpm.val="","",
IF(($K130&gt;40)*($K130&lt;=55),_xlpm.val,""))))</f>
        <v/>
      </c>
      <c r="AK130" s="844" t="str" cm="1">
        <f t="array" ref="AK130">_xlfn.LET(
_xlpm.val,INDEX('2) Financial Arrangements'!$D$19:$P$113, _extract!$K130, 4),
IF($K130="","",
IF(_xlpm.val="","",
IF(($K130&gt;60)*($K130&lt;=75),_xlpm.val,""))))</f>
        <v/>
      </c>
      <c r="AL130" s="826" t="str" cm="1">
        <f t="array" ref="AL130">_xlfn.LET(
_xlpm.val,INDEX('2) Financial Arrangements'!$D$19:$P$113, _extract!$K130, 5),
IF($K130="","",
IF(_xlpm.val="","",
IF(($K130&gt;60)*($K130&lt;=75),_xlpm.val,""))))</f>
        <v/>
      </c>
      <c r="AM130" s="826" t="str" cm="1">
        <f t="array" ref="AM130">_xlfn.LET(
_xlpm.val,INDEX('2) Financial Arrangements'!$D$19:$P$113, _extract!$K130, 6),
_xlpm.val_01, IF(_xlpm.val="Yes", 1,0),
IF($K130="","",
IF(_xlpm.val="","",
IF(($K130&gt;60)*($K130&lt;=75),_xlpm.val_01,""))))</f>
        <v/>
      </c>
      <c r="AN130" s="826" t="str" cm="1">
        <f t="array" ref="AN130">_xlfn.LET(
_xlpm.val,INDEX('2) Financial Arrangements'!$D$19:$P$113, _extract!$K130, 7),
_xlpm.val_01, IF(_xlpm.val="Yes", 1,0),
IF($K130="","",
IF(_xlpm.val="","",
IF(($K130&gt;60)*($K130&lt;=75),_xlpm.val_01,""))))</f>
        <v/>
      </c>
      <c r="AO130" s="826" t="str" cm="1">
        <f t="array" ref="AO130">_xlfn.LET(
_xlpm.val,INDEX('2) Financial Arrangements'!$D$19:$P$113, _extract!$K130, 8),
IF($K130="","",
IF(_xlpm.val="","",
IF(($K130&gt;60)*($K130&lt;=75),_xlpm.val,""))))</f>
        <v/>
      </c>
      <c r="AP130" s="826" t="str" cm="1">
        <f t="array" ref="AP130">_xlfn.LET(
_xlpm.val,INDEX('2) Financial Arrangements'!$D$19:$P$113, _extract!$K130, 9),
_xlpm.val_01, IF(_xlpm.val="Yes", 1,0),
IF($K130="","",
IF(_xlpm.val="","",
IF(($K130&gt;60)*($K130&lt;=75),_xlpm.val_01,""))))</f>
        <v/>
      </c>
      <c r="AQ130" s="826" t="str" cm="1">
        <f t="array" ref="AQ130">_xlfn.LET(
_xlpm.val,INDEX('2) Financial Arrangements'!$D$19:$P$113, _extract!$K130, 10),
_xlpm.val_01, IF(_xlpm.val="Yes", 1,0),
IF($K130="","",
IF(_xlpm.val="","",
IF(($K130&gt;60)*($K130&lt;=75),_xlpm.val_01,""))))</f>
        <v/>
      </c>
      <c r="AR130" s="826" t="str" cm="1">
        <f t="array" ref="AR130">_xlfn.LET(
_xlpm.val,INDEX('2) Financial Arrangements'!$D$19:$P$113, _extract!$K130, 11),
_xlpm.val_01, IF(_xlpm.val="Yes", 1,0),
IF($K130="","",
IF(_xlpm.val="","",
IF(($K130&gt;60)*($K130&lt;=75),_xlpm.val_01,""))))</f>
        <v/>
      </c>
      <c r="AS130" s="826" t="str" cm="1">
        <f t="array" ref="AS130">_xlfn.LET(
_xlpm.val,INDEX('2) Financial Arrangements'!$D$19:$P$113, _extract!$K130, 12),
_xlpm.val_01, IF(_xlpm.val="Yes", 1,0),
IF($K130="","",
IF(_xlpm.val="","",
IF(($K130&gt;60)*($K130&lt;=75),_xlpm.val_01,""))))</f>
        <v/>
      </c>
      <c r="AT130" s="842" t="str" cm="1">
        <f t="array" ref="AT130">_xlfn.LET(
_xlpm.val,INDEX('2) Financial Arrangements'!$D$19:$P$113, _extract!$K130, 4),
IF($K130="","",
IF(_xlpm.val="","",
IF(($K130&gt;70)*($K130&lt;=85),_xlpm.val,""))))</f>
        <v/>
      </c>
      <c r="AU130" s="842" t="str" cm="1">
        <f t="array" ref="AU130">_xlfn.LET(
_xlpm.val,INDEX('2) Financial Arrangements'!$D$19:$P$113, _extract!$K130, 5),
IF($K130="","",
IF(_xlpm.val="","",
IF(($K130&gt;70)*($K130&lt;=85),_xlpm.val,""))))</f>
        <v/>
      </c>
      <c r="AV130" s="836" t="str" cm="1">
        <f t="array" ref="AV130">_xlfn.LET(
_xlpm.val,INDEX('2) Financial Arrangements'!$D$19:$P$113, _extract!$K130, 6),
IF($K130="","",
IF(_xlpm.val="","",
IF(($K130&gt;70)*($K130&lt;=85),_xlpm.val,""))))</f>
        <v/>
      </c>
    </row>
    <row r="131" spans="2:48" s="830" customFormat="1" x14ac:dyDescent="0.35">
      <c r="B131" s="826" t="str">
        <f t="shared" si="2"/>
        <v/>
      </c>
      <c r="C131" s="834"/>
      <c r="D131" s="826" t="str">
        <f>IF('0a) Instructions &amp; HHS Info'!$F$4="","", IF($E131="","",'0a) Instructions &amp; HHS Info'!$F$4))</f>
        <v/>
      </c>
      <c r="E131" s="827"/>
      <c r="F131" s="826" t="str">
        <f>_xlfn.LET(
_xlpm.orgRow,MATCH(E131,_ref_data!$F$19:$F$167,0),
_xlpm.orgID,INDEX(_ref_data!$E$19:$E$167,_xlpm.orgRow),
IF(E131="","",_xlpm.orgID))</f>
        <v/>
      </c>
      <c r="G131" s="826" t="str">
        <f>_xlfn.LET(
_xlpm.orgRow,MATCH(E131,_ref_data!$F$19:$F$167,0),
_xlpm.EIN,SUBSTITUTE(INDEX(_ref_data!$G$19:$G$167,_xlpm.orgRow), "-", ""),
IF(E131="","",_xlpm.EIN))</f>
        <v/>
      </c>
      <c r="H131" s="826" t="str" cm="1">
        <f t="array" ref="H131">_xlfn.LET(
_xlpm.row, MATCH(C131 &amp; E131, '2) Financial Arrangements'!$B$19:$B$113 &amp; '2) Financial Arrangements'!$D$19:$D$113, 0),
_xlpm.datum, INDEX('2) Financial Arrangements'!$D$19:$P$113, _xlpm.row, 2),
IF(_xlpm.datum="", "", _xlpm.datum))</f>
        <v/>
      </c>
      <c r="I131" s="826" t="str">
        <f>_xlfn.LET(
_xlpm.row, MATCH(H131, _ref_data!$O$19:$O$68, 0),
_xlpm.ein, INDEX(_ref_data!$P$19:$P$68, _xlpm.row),
IF(H131="", "",
IF(_xlpm.ein="", "", _xlpm.ein)))</f>
        <v/>
      </c>
      <c r="J131" s="826" t="str" cm="1">
        <f t="array" ref="J131">_xlfn.LET(
_xlpm.row, MATCH($C$80 &amp; $E$80, '2) Financial Arrangements'!$B$19:$B$113 &amp; '2) Financial Arrangements'!$D$19:$D$113, 0),
_xlpm.datum, INDEX('2) Financial Arrangements'!$D$19:$P$113, _xlpm.row, 3),
IF(E131="", "",
IF(_xlpm.datum="", "", _xlpm.datum)))</f>
        <v/>
      </c>
      <c r="K131" s="835" t="str" cm="1">
        <f t="array" ref="K131">IF($E131="", "",
_xlfn.LET(
_xlpm.row, MATCH($C131 &amp; $E131 &amp; $H131,
    '2) Financial Arrangements'!$B$19:$B$113 &amp;
    '2) Financial Arrangements'!$D$19:$D$113 &amp;
    '2) Financial Arrangements'!$E$19:$E$113, 0),
_xlpm.row)
)</f>
        <v/>
      </c>
      <c r="L131" s="838" t="str" cm="1">
        <f t="array" ref="L131">_xlfn.LET(
_xlpm.val,INDEX('2) Financial Arrangements'!$D$19:$P$113, _extract!$K131, 4),
IF($K131="","",
IF(_xlpm.val="","",
IF(($K131&gt;0)*($K131&lt;=15),_xlpm.val,""))))</f>
        <v/>
      </c>
      <c r="M131" s="845" t="str" cm="1">
        <f t="array" ref="M131">_xlfn.LET(
_xlpm.val,INDEX('2) Financial Arrangements'!$D$19:$P$113, _extract!$K131, 5),
IF($K131="","",
IF(_xlpm.val="","",
IF(($K131&gt;0)*($K131&lt;=15),_xlpm.val,""))))</f>
        <v/>
      </c>
      <c r="N131" s="845" t="str" cm="1">
        <f t="array" ref="N131">_xlfn.LET(
_xlpm.val,INDEX('2) Financial Arrangements'!$D$19:$P$113, _extract!$K131, 6),
IF($K131="","",
IF(_xlpm.val="","",
IF(($K131&gt;0)*($K131&lt;=15),_xlpm.val,""))))</f>
        <v/>
      </c>
      <c r="O131" s="846" t="str" cm="1">
        <f t="array" ref="O131">_xlfn.LET(
_xlpm.val,INDEX('2) Financial Arrangements'!$D$19:$P$113, _extract!$K131, 7),
IF($K131="","",
IF(_xlpm.val="","",
IF(($K131&gt;0)*($K131&lt;=15),_xlpm.val,""))))</f>
        <v/>
      </c>
      <c r="P131" s="846" t="str" cm="1">
        <f t="array" ref="P131">_xlfn.LET(
_xlpm.val,INDEX('2) Financial Arrangements'!$D$19:$P$113, _extract!$K131, 8),
IF($K131="","",
IF(_xlpm.val="","",
IF(($K131&gt;0)*($K131&lt;=15),_xlpm.val,""))))</f>
        <v/>
      </c>
      <c r="Q131" s="909" t="str" cm="1">
        <f t="array" ref="Q131">_xlfn.LET(
_xlpm.val,INDEX('2) Financial Arrangements'!$D$19:$P$113, _extract!$K131, 9),
IF($K131="","",
IF(_xlpm.val="","",
IF(($K131&gt;0)*($K131&lt;=15),_xlpm.val,""))))</f>
        <v/>
      </c>
      <c r="R131" s="846" t="str" cm="1">
        <f t="array" ref="R131">_xlfn.LET(
_xlpm.val,INDEX('2) Financial Arrangements'!$D$19:$P$113, _extract!$K131, 10),
IF($K131="","",
IF(_xlpm.val="","",
IF(($K131&gt;0)*($K131&lt;=15),_xlpm.val,""))))</f>
        <v/>
      </c>
      <c r="S131" s="838" t="str" cm="1">
        <f t="array" ref="S131">_xlfn.LET(
_xlpm.val,INDEX('2) Financial Arrangements'!$D$19:$P$113, _extract!$K131, 11),
IF($K131="","",
IF(_xlpm.val="","",
IF(($K131&gt;0)*($K131&lt;=15),_xlpm.val,""))))</f>
        <v/>
      </c>
      <c r="T131" s="838" t="str" cm="1">
        <f t="array" ref="T131">_xlfn.LET(
_xlpm.val,INDEX('2) Financial Arrangements'!$D$19:$P$113, _extract!$K131, 12),
_xlpm.val_01, IF(_xlpm.val="Yes", 1,0),
IF($K131="","",
IF(_xlpm.val="","",
IF(($K131&gt;0)*($K131&lt;=15),_xlpm.val_01,""))))</f>
        <v/>
      </c>
      <c r="U131" s="838" t="str" cm="1">
        <f t="array" ref="U131">_xlfn.LET(
_xlpm.val,INDEX('2) Financial Arrangements'!$D$19:$Q$113, _extract!$K131, 13),
_xlpm.val_01, IF(_xlpm.val="Yes", 1,0),
IF($K131="","",
IF(_xlpm.val="","",
IF(($K131&gt;0)*($K131&lt;=15),_xlpm.val_01,""))))</f>
        <v/>
      </c>
      <c r="V131" s="838" t="str" cm="1">
        <f t="array" ref="V131">_xlfn.LET(
_xlpm.val,INDEX('2) Financial Arrangements'!$D$19:$Q$113, _extract!$K131, 14),
_xlpm.val_01, IF(_xlpm.val="Yes", 1,0),
IF($K131="","",
IF(_xlpm.val="","",
IF(($K131&gt;0)*($K131&lt;=15),_xlpm.val_01,""))))</f>
        <v/>
      </c>
      <c r="W131" s="826" t="str" cm="1">
        <f t="array" ref="W131">_xlfn.LET(
_xlpm.val,INDEX('2) Financial Arrangements'!$D$19:$P$113,_extract!$K131,4),
IF($K131="","",
IF(_xlpm.val="","",
IF(($K131&gt;20)*($K131&lt;=35),_xlpm.val,""))))</f>
        <v/>
      </c>
      <c r="X131" s="844" t="str" cm="1">
        <f t="array" ref="X131">_xlfn.LET(
_xlpm.val,INDEX('2) Financial Arrangements'!$D$19:$P$113,_extract!$K131,5),
IF($K131="","",
IF(_xlpm.val="","",
IF(($K131&gt;20)*($K131&lt;=35),_xlpm.val,""))))</f>
        <v/>
      </c>
      <c r="Y131" s="826" t="str" cm="1">
        <f t="array" ref="Y131">_xlfn.LET(
_xlpm.val,INDEX('2) Financial Arrangements'!$D$19:$P$113,_extract!$K131,6),
IF($K131="","",
IF(_xlpm.val="","",
IF(($K131&gt;20)*($K131&lt;=35),_xlpm.val,""))))</f>
        <v/>
      </c>
      <c r="Z131" s="826" t="str" cm="1">
        <f t="array" ref="Z131">_xlfn.LET(
_xlpm.val,INDEX('2) Financial Arrangements'!$D$19:$P$113,_extract!$K131,7),
IF($K131="","",
IF(_xlpm.val="","",
IF(($K131&gt;20)*($K131&lt;=35),_xlpm.val,""))))</f>
        <v/>
      </c>
      <c r="AA131" s="826" t="str" cm="1">
        <f t="array" ref="AA131">_xlfn.LET(
_xlpm.val,INDEX('2) Financial Arrangements'!$D$19:$P$113,_extract!$K131,8),
IF($K131="","",
IF(_xlpm.val="","",
IF(($K131&gt;20)*($K131&lt;=35),_xlpm.val,""))))</f>
        <v/>
      </c>
      <c r="AB131" s="843" t="str" cm="1">
        <f t="array" ref="AB131">_xlfn.LET(
_xlpm.val,INDEX('2) Financial Arrangements'!$D$19:$P$113, _extract!$K131, 4),
IF($K131="","",
IF(_xlpm.val="","",
IF(($K131&gt;40)*($K131&lt;=55),_xlpm.val,""))))</f>
        <v/>
      </c>
      <c r="AC131" s="836" t="str" cm="1">
        <f t="array" ref="AC131">_xlfn.LET(
_xlpm.val,INDEX('2) Financial Arrangements'!$D$19:$P$113, _extract!$K131, 5),
IF($K131="","",
IF(_xlpm.val="","",
IF(($K131&gt;40)*($K131&lt;=55),_xlpm.val,""))))</f>
        <v/>
      </c>
      <c r="AD131" s="836" t="str" cm="1">
        <f t="array" ref="AD131">_xlfn.LET(
_xlpm.val,INDEX('2) Financial Arrangements'!$D$19:$P$113, _extract!$K131, 6),
IF($K131="","",
IF(_xlpm.val="","",
IF(($K131&gt;40)*($K131&lt;=55),_xlpm.val,""))))</f>
        <v/>
      </c>
      <c r="AE131" s="836" t="str" cm="1">
        <f t="array" ref="AE131">_xlfn.LET(
_xlpm.val,INDEX('2) Financial Arrangements'!$D$19:$P$113, _extract!$K131, 7),
IF($K131="","",
IF(_xlpm.val="","",
IF(($K131&gt;40)*($K131&lt;=55),_xlpm.val,""))))</f>
        <v/>
      </c>
      <c r="AF131" s="836" t="str" cm="1">
        <f t="array" ref="AF131">_xlfn.LET(
_xlpm.val,INDEX('2) Financial Arrangements'!$D$19:$P$113, _extract!$K131, 8),
IF($K131="","",
IF(_xlpm.val="","",
IF(($K131&gt;40)*($K131&lt;=55),_xlpm.val,""))))</f>
        <v/>
      </c>
      <c r="AG131" s="836" t="str" cm="1">
        <f t="array" ref="AG131">_xlfn.LET(
_xlpm.val,INDEX('2) Financial Arrangements'!$D$19:$P$113, _extract!$K131, 9),
IF($K131="","",
IF(_xlpm.val="","",
IF(($K131&gt;40)*($K131&lt;=55),_xlpm.val,""))))</f>
        <v/>
      </c>
      <c r="AH131" s="836" t="str" cm="1">
        <f t="array" ref="AH131">_xlfn.LET(
_xlpm.val,INDEX('2) Financial Arrangements'!$D$19:$P$113, _extract!$K131, 10),
IF($K131="","",
IF(_xlpm.val="","",
IF(($K131&gt;40)*($K131&lt;=55),_xlpm.val,""))))</f>
        <v/>
      </c>
      <c r="AI131" s="836" t="str" cm="1">
        <f t="array" ref="AI131">_xlfn.LET(
_xlpm.val,INDEX('2) Financial Arrangements'!$D$19:$P$113, _extract!$K131, 11),
IF($K131="","",
IF(_xlpm.val="","",
IF(($K131&gt;40)*($K131&lt;=55),_xlpm.val,""))))</f>
        <v/>
      </c>
      <c r="AJ131" s="836" t="str" cm="1">
        <f t="array" ref="AJ131">_xlfn.LET(
_xlpm.val,INDEX('2) Financial Arrangements'!$D$19:$P$113, _extract!$K131, 12),
IF($K131="","",
IF(_xlpm.val="","",
IF(($K131&gt;40)*($K131&lt;=55),_xlpm.val,""))))</f>
        <v/>
      </c>
      <c r="AK131" s="844" t="str" cm="1">
        <f t="array" ref="AK131">_xlfn.LET(
_xlpm.val,INDEX('2) Financial Arrangements'!$D$19:$P$113, _extract!$K131, 4),
IF($K131="","",
IF(_xlpm.val="","",
IF(($K131&gt;60)*($K131&lt;=75),_xlpm.val,""))))</f>
        <v/>
      </c>
      <c r="AL131" s="826" t="str" cm="1">
        <f t="array" ref="AL131">_xlfn.LET(
_xlpm.val,INDEX('2) Financial Arrangements'!$D$19:$P$113, _extract!$K131, 5),
IF($K131="","",
IF(_xlpm.val="","",
IF(($K131&gt;60)*($K131&lt;=75),_xlpm.val,""))))</f>
        <v/>
      </c>
      <c r="AM131" s="826" t="str" cm="1">
        <f t="array" ref="AM131">_xlfn.LET(
_xlpm.val,INDEX('2) Financial Arrangements'!$D$19:$P$113, _extract!$K131, 6),
_xlpm.val_01, IF(_xlpm.val="Yes", 1,0),
IF($K131="","",
IF(_xlpm.val="","",
IF(($K131&gt;60)*($K131&lt;=75),_xlpm.val_01,""))))</f>
        <v/>
      </c>
      <c r="AN131" s="826" t="str" cm="1">
        <f t="array" ref="AN131">_xlfn.LET(
_xlpm.val,INDEX('2) Financial Arrangements'!$D$19:$P$113, _extract!$K131, 7),
_xlpm.val_01, IF(_xlpm.val="Yes", 1,0),
IF($K131="","",
IF(_xlpm.val="","",
IF(($K131&gt;60)*($K131&lt;=75),_xlpm.val_01,""))))</f>
        <v/>
      </c>
      <c r="AO131" s="826" t="str" cm="1">
        <f t="array" ref="AO131">_xlfn.LET(
_xlpm.val,INDEX('2) Financial Arrangements'!$D$19:$P$113, _extract!$K131, 8),
IF($K131="","",
IF(_xlpm.val="","",
IF(($K131&gt;60)*($K131&lt;=75),_xlpm.val,""))))</f>
        <v/>
      </c>
      <c r="AP131" s="826" t="str" cm="1">
        <f t="array" ref="AP131">_xlfn.LET(
_xlpm.val,INDEX('2) Financial Arrangements'!$D$19:$P$113, _extract!$K131, 9),
_xlpm.val_01, IF(_xlpm.val="Yes", 1,0),
IF($K131="","",
IF(_xlpm.val="","",
IF(($K131&gt;60)*($K131&lt;=75),_xlpm.val_01,""))))</f>
        <v/>
      </c>
      <c r="AQ131" s="826" t="str" cm="1">
        <f t="array" ref="AQ131">_xlfn.LET(
_xlpm.val,INDEX('2) Financial Arrangements'!$D$19:$P$113, _extract!$K131, 10),
_xlpm.val_01, IF(_xlpm.val="Yes", 1,0),
IF($K131="","",
IF(_xlpm.val="","",
IF(($K131&gt;60)*($K131&lt;=75),_xlpm.val_01,""))))</f>
        <v/>
      </c>
      <c r="AR131" s="826" t="str" cm="1">
        <f t="array" ref="AR131">_xlfn.LET(
_xlpm.val,INDEX('2) Financial Arrangements'!$D$19:$P$113, _extract!$K131, 11),
_xlpm.val_01, IF(_xlpm.val="Yes", 1,0),
IF($K131="","",
IF(_xlpm.val="","",
IF(($K131&gt;60)*($K131&lt;=75),_xlpm.val_01,""))))</f>
        <v/>
      </c>
      <c r="AS131" s="826" t="str" cm="1">
        <f t="array" ref="AS131">_xlfn.LET(
_xlpm.val,INDEX('2) Financial Arrangements'!$D$19:$P$113, _extract!$K131, 12),
_xlpm.val_01, IF(_xlpm.val="Yes", 1,0),
IF($K131="","",
IF(_xlpm.val="","",
IF(($K131&gt;60)*($K131&lt;=75),_xlpm.val_01,""))))</f>
        <v/>
      </c>
      <c r="AT131" s="842" t="str" cm="1">
        <f t="array" ref="AT131">_xlfn.LET(
_xlpm.val,INDEX('2) Financial Arrangements'!$D$19:$P$113, _extract!$K131, 4),
IF($K131="","",
IF(_xlpm.val="","",
IF(($K131&gt;70)*($K131&lt;=85),_xlpm.val,""))))</f>
        <v/>
      </c>
      <c r="AU131" s="842" t="str" cm="1">
        <f t="array" ref="AU131">_xlfn.LET(
_xlpm.val,INDEX('2) Financial Arrangements'!$D$19:$P$113, _extract!$K131, 5),
IF($K131="","",
IF(_xlpm.val="","",
IF(($K131&gt;70)*($K131&lt;=85),_xlpm.val,""))))</f>
        <v/>
      </c>
      <c r="AV131" s="836" t="str" cm="1">
        <f t="array" ref="AV131">_xlfn.LET(
_xlpm.val,INDEX('2) Financial Arrangements'!$D$19:$P$113, _extract!$K131, 6),
IF($K131="","",
IF(_xlpm.val="","",
IF(($K131&gt;70)*($K131&lt;=85),_xlpm.val,""))))</f>
        <v/>
      </c>
    </row>
    <row r="132" spans="2:48" s="830" customFormat="1" x14ac:dyDescent="0.35">
      <c r="B132" s="826" t="str">
        <f t="shared" si="2"/>
        <v/>
      </c>
      <c r="C132" s="834"/>
      <c r="D132" s="826" t="str">
        <f>IF('0a) Instructions &amp; HHS Info'!$F$4="","", IF($E132="","",'0a) Instructions &amp; HHS Info'!$F$4))</f>
        <v/>
      </c>
      <c r="E132" s="827"/>
      <c r="F132" s="826" t="str">
        <f>_xlfn.LET(
_xlpm.orgRow,MATCH(E132,_ref_data!$F$19:$F$167,0),
_xlpm.orgID,INDEX(_ref_data!$E$19:$E$167,_xlpm.orgRow),
IF(E132="","",_xlpm.orgID))</f>
        <v/>
      </c>
      <c r="G132" s="826" t="str">
        <f>_xlfn.LET(
_xlpm.orgRow,MATCH(E132,_ref_data!$F$19:$F$167,0),
_xlpm.EIN,SUBSTITUTE(INDEX(_ref_data!$G$19:$G$167,_xlpm.orgRow), "-", ""),
IF(E132="","",_xlpm.EIN))</f>
        <v/>
      </c>
      <c r="H132" s="826" t="str" cm="1">
        <f t="array" ref="H132">_xlfn.LET(
_xlpm.row, MATCH(C132 &amp; E132, '2) Financial Arrangements'!$B$19:$B$113 &amp; '2) Financial Arrangements'!$D$19:$D$113, 0),
_xlpm.datum, INDEX('2) Financial Arrangements'!$D$19:$P$113, _xlpm.row, 2),
IF(_xlpm.datum="", "", _xlpm.datum))</f>
        <v/>
      </c>
      <c r="I132" s="826" t="str">
        <f>_xlfn.LET(
_xlpm.row, MATCH(H132, _ref_data!$O$19:$O$68, 0),
_xlpm.ein, INDEX(_ref_data!$P$19:$P$68, _xlpm.row),
IF(H132="", "",
IF(_xlpm.ein="", "", _xlpm.ein)))</f>
        <v/>
      </c>
      <c r="J132" s="826" t="str" cm="1">
        <f t="array" ref="J132">_xlfn.LET(
_xlpm.row, MATCH($C$80 &amp; $E$80, '2) Financial Arrangements'!$B$19:$B$113 &amp; '2) Financial Arrangements'!$D$19:$D$113, 0),
_xlpm.datum, INDEX('2) Financial Arrangements'!$D$19:$P$113, _xlpm.row, 3),
IF(E132="", "",
IF(_xlpm.datum="", "", _xlpm.datum)))</f>
        <v/>
      </c>
      <c r="K132" s="835" t="str" cm="1">
        <f t="array" ref="K132">IF($E132="", "",
_xlfn.LET(
_xlpm.row, MATCH($C132 &amp; $E132 &amp; $H132,
    '2) Financial Arrangements'!$B$19:$B$113 &amp;
    '2) Financial Arrangements'!$D$19:$D$113 &amp;
    '2) Financial Arrangements'!$E$19:$E$113, 0),
_xlpm.row)
)</f>
        <v/>
      </c>
      <c r="L132" s="838" t="str" cm="1">
        <f t="array" ref="L132">_xlfn.LET(
_xlpm.val,INDEX('2) Financial Arrangements'!$D$19:$P$113, _extract!$K132, 4),
IF($K132="","",
IF(_xlpm.val="","",
IF(($K132&gt;0)*($K132&lt;=15),_xlpm.val,""))))</f>
        <v/>
      </c>
      <c r="M132" s="845" t="str" cm="1">
        <f t="array" ref="M132">_xlfn.LET(
_xlpm.val,INDEX('2) Financial Arrangements'!$D$19:$P$113, _extract!$K132, 5),
IF($K132="","",
IF(_xlpm.val="","",
IF(($K132&gt;0)*($K132&lt;=15),_xlpm.val,""))))</f>
        <v/>
      </c>
      <c r="N132" s="845" t="str" cm="1">
        <f t="array" ref="N132">_xlfn.LET(
_xlpm.val,INDEX('2) Financial Arrangements'!$D$19:$P$113, _extract!$K132, 6),
IF($K132="","",
IF(_xlpm.val="","",
IF(($K132&gt;0)*($K132&lt;=15),_xlpm.val,""))))</f>
        <v/>
      </c>
      <c r="O132" s="846" t="str" cm="1">
        <f t="array" ref="O132">_xlfn.LET(
_xlpm.val,INDEX('2) Financial Arrangements'!$D$19:$P$113, _extract!$K132, 7),
IF($K132="","",
IF(_xlpm.val="","",
IF(($K132&gt;0)*($K132&lt;=15),_xlpm.val,""))))</f>
        <v/>
      </c>
      <c r="P132" s="846" t="str" cm="1">
        <f t="array" ref="P132">_xlfn.LET(
_xlpm.val,INDEX('2) Financial Arrangements'!$D$19:$P$113, _extract!$K132, 8),
IF($K132="","",
IF(_xlpm.val="","",
IF(($K132&gt;0)*($K132&lt;=15),_xlpm.val,""))))</f>
        <v/>
      </c>
      <c r="Q132" s="909" t="str" cm="1">
        <f t="array" ref="Q132">_xlfn.LET(
_xlpm.val,INDEX('2) Financial Arrangements'!$D$19:$P$113, _extract!$K132, 9),
IF($K132="","",
IF(_xlpm.val="","",
IF(($K132&gt;0)*($K132&lt;=15),_xlpm.val,""))))</f>
        <v/>
      </c>
      <c r="R132" s="846" t="str" cm="1">
        <f t="array" ref="R132">_xlfn.LET(
_xlpm.val,INDEX('2) Financial Arrangements'!$D$19:$P$113, _extract!$K132, 10),
IF($K132="","",
IF(_xlpm.val="","",
IF(($K132&gt;0)*($K132&lt;=15),_xlpm.val,""))))</f>
        <v/>
      </c>
      <c r="S132" s="838" t="str" cm="1">
        <f t="array" ref="S132">_xlfn.LET(
_xlpm.val,INDEX('2) Financial Arrangements'!$D$19:$P$113, _extract!$K132, 11),
IF($K132="","",
IF(_xlpm.val="","",
IF(($K132&gt;0)*($K132&lt;=15),_xlpm.val,""))))</f>
        <v/>
      </c>
      <c r="T132" s="838" t="str" cm="1">
        <f t="array" ref="T132">_xlfn.LET(
_xlpm.val,INDEX('2) Financial Arrangements'!$D$19:$P$113, _extract!$K132, 12),
_xlpm.val_01, IF(_xlpm.val="Yes", 1,0),
IF($K132="","",
IF(_xlpm.val="","",
IF(($K132&gt;0)*($K132&lt;=15),_xlpm.val_01,""))))</f>
        <v/>
      </c>
      <c r="U132" s="838" t="str" cm="1">
        <f t="array" ref="U132">_xlfn.LET(
_xlpm.val,INDEX('2) Financial Arrangements'!$D$19:$Q$113, _extract!$K132, 13),
_xlpm.val_01, IF(_xlpm.val="Yes", 1,0),
IF($K132="","",
IF(_xlpm.val="","",
IF(($K132&gt;0)*($K132&lt;=15),_xlpm.val_01,""))))</f>
        <v/>
      </c>
      <c r="V132" s="838" t="str" cm="1">
        <f t="array" ref="V132">_xlfn.LET(
_xlpm.val,INDEX('2) Financial Arrangements'!$D$19:$Q$113, _extract!$K132, 14),
_xlpm.val_01, IF(_xlpm.val="Yes", 1,0),
IF($K132="","",
IF(_xlpm.val="","",
IF(($K132&gt;0)*($K132&lt;=15),_xlpm.val_01,""))))</f>
        <v/>
      </c>
      <c r="W132" s="826" t="str" cm="1">
        <f t="array" ref="W132">_xlfn.LET(
_xlpm.val,INDEX('2) Financial Arrangements'!$D$19:$P$113,_extract!$K132,4),
IF($K132="","",
IF(_xlpm.val="","",
IF(($K132&gt;20)*($K132&lt;=35),_xlpm.val,""))))</f>
        <v/>
      </c>
      <c r="X132" s="844" t="str" cm="1">
        <f t="array" ref="X132">_xlfn.LET(
_xlpm.val,INDEX('2) Financial Arrangements'!$D$19:$P$113,_extract!$K132,5),
IF($K132="","",
IF(_xlpm.val="","",
IF(($K132&gt;20)*($K132&lt;=35),_xlpm.val,""))))</f>
        <v/>
      </c>
      <c r="Y132" s="826" t="str" cm="1">
        <f t="array" ref="Y132">_xlfn.LET(
_xlpm.val,INDEX('2) Financial Arrangements'!$D$19:$P$113,_extract!$K132,6),
IF($K132="","",
IF(_xlpm.val="","",
IF(($K132&gt;20)*($K132&lt;=35),_xlpm.val,""))))</f>
        <v/>
      </c>
      <c r="Z132" s="826" t="str" cm="1">
        <f t="array" ref="Z132">_xlfn.LET(
_xlpm.val,INDEX('2) Financial Arrangements'!$D$19:$P$113,_extract!$K132,7),
IF($K132="","",
IF(_xlpm.val="","",
IF(($K132&gt;20)*($K132&lt;=35),_xlpm.val,""))))</f>
        <v/>
      </c>
      <c r="AA132" s="826" t="str" cm="1">
        <f t="array" ref="AA132">_xlfn.LET(
_xlpm.val,INDEX('2) Financial Arrangements'!$D$19:$P$113,_extract!$K132,8),
IF($K132="","",
IF(_xlpm.val="","",
IF(($K132&gt;20)*($K132&lt;=35),_xlpm.val,""))))</f>
        <v/>
      </c>
      <c r="AB132" s="843" t="str" cm="1">
        <f t="array" ref="AB132">_xlfn.LET(
_xlpm.val,INDEX('2) Financial Arrangements'!$D$19:$P$113, _extract!$K132, 4),
IF($K132="","",
IF(_xlpm.val="","",
IF(($K132&gt;40)*($K132&lt;=55),_xlpm.val,""))))</f>
        <v/>
      </c>
      <c r="AC132" s="836" t="str" cm="1">
        <f t="array" ref="AC132">_xlfn.LET(
_xlpm.val,INDEX('2) Financial Arrangements'!$D$19:$P$113, _extract!$K132, 5),
IF($K132="","",
IF(_xlpm.val="","",
IF(($K132&gt;40)*($K132&lt;=55),_xlpm.val,""))))</f>
        <v/>
      </c>
      <c r="AD132" s="836" t="str" cm="1">
        <f t="array" ref="AD132">_xlfn.LET(
_xlpm.val,INDEX('2) Financial Arrangements'!$D$19:$P$113, _extract!$K132, 6),
IF($K132="","",
IF(_xlpm.val="","",
IF(($K132&gt;40)*($K132&lt;=55),_xlpm.val,""))))</f>
        <v/>
      </c>
      <c r="AE132" s="836" t="str" cm="1">
        <f t="array" ref="AE132">_xlfn.LET(
_xlpm.val,INDEX('2) Financial Arrangements'!$D$19:$P$113, _extract!$K132, 7),
IF($K132="","",
IF(_xlpm.val="","",
IF(($K132&gt;40)*($K132&lt;=55),_xlpm.val,""))))</f>
        <v/>
      </c>
      <c r="AF132" s="836" t="str" cm="1">
        <f t="array" ref="AF132">_xlfn.LET(
_xlpm.val,INDEX('2) Financial Arrangements'!$D$19:$P$113, _extract!$K132, 8),
IF($K132="","",
IF(_xlpm.val="","",
IF(($K132&gt;40)*($K132&lt;=55),_xlpm.val,""))))</f>
        <v/>
      </c>
      <c r="AG132" s="836" t="str" cm="1">
        <f t="array" ref="AG132">_xlfn.LET(
_xlpm.val,INDEX('2) Financial Arrangements'!$D$19:$P$113, _extract!$K132, 9),
IF($K132="","",
IF(_xlpm.val="","",
IF(($K132&gt;40)*($K132&lt;=55),_xlpm.val,""))))</f>
        <v/>
      </c>
      <c r="AH132" s="836" t="str" cm="1">
        <f t="array" ref="AH132">_xlfn.LET(
_xlpm.val,INDEX('2) Financial Arrangements'!$D$19:$P$113, _extract!$K132, 10),
IF($K132="","",
IF(_xlpm.val="","",
IF(($K132&gt;40)*($K132&lt;=55),_xlpm.val,""))))</f>
        <v/>
      </c>
      <c r="AI132" s="836" t="str" cm="1">
        <f t="array" ref="AI132">_xlfn.LET(
_xlpm.val,INDEX('2) Financial Arrangements'!$D$19:$P$113, _extract!$K132, 11),
IF($K132="","",
IF(_xlpm.val="","",
IF(($K132&gt;40)*($K132&lt;=55),_xlpm.val,""))))</f>
        <v/>
      </c>
      <c r="AJ132" s="836" t="str" cm="1">
        <f t="array" ref="AJ132">_xlfn.LET(
_xlpm.val,INDEX('2) Financial Arrangements'!$D$19:$P$113, _extract!$K132, 12),
IF($K132="","",
IF(_xlpm.val="","",
IF(($K132&gt;40)*($K132&lt;=55),_xlpm.val,""))))</f>
        <v/>
      </c>
      <c r="AK132" s="844" t="str" cm="1">
        <f t="array" ref="AK132">_xlfn.LET(
_xlpm.val,INDEX('2) Financial Arrangements'!$D$19:$P$113, _extract!$K132, 4),
IF($K132="","",
IF(_xlpm.val="","",
IF(($K132&gt;60)*($K132&lt;=75),_xlpm.val,""))))</f>
        <v/>
      </c>
      <c r="AL132" s="826" t="str" cm="1">
        <f t="array" ref="AL132">_xlfn.LET(
_xlpm.val,INDEX('2) Financial Arrangements'!$D$19:$P$113, _extract!$K132, 5),
IF($K132="","",
IF(_xlpm.val="","",
IF(($K132&gt;60)*($K132&lt;=75),_xlpm.val,""))))</f>
        <v/>
      </c>
      <c r="AM132" s="826" t="str" cm="1">
        <f t="array" ref="AM132">_xlfn.LET(
_xlpm.val,INDEX('2) Financial Arrangements'!$D$19:$P$113, _extract!$K132, 6),
_xlpm.val_01, IF(_xlpm.val="Yes", 1,0),
IF($K132="","",
IF(_xlpm.val="","",
IF(($K132&gt;60)*($K132&lt;=75),_xlpm.val_01,""))))</f>
        <v/>
      </c>
      <c r="AN132" s="826" t="str" cm="1">
        <f t="array" ref="AN132">_xlfn.LET(
_xlpm.val,INDEX('2) Financial Arrangements'!$D$19:$P$113, _extract!$K132, 7),
_xlpm.val_01, IF(_xlpm.val="Yes", 1,0),
IF($K132="","",
IF(_xlpm.val="","",
IF(($K132&gt;60)*($K132&lt;=75),_xlpm.val_01,""))))</f>
        <v/>
      </c>
      <c r="AO132" s="826" t="str" cm="1">
        <f t="array" ref="AO132">_xlfn.LET(
_xlpm.val,INDEX('2) Financial Arrangements'!$D$19:$P$113, _extract!$K132, 8),
IF($K132="","",
IF(_xlpm.val="","",
IF(($K132&gt;60)*($K132&lt;=75),_xlpm.val,""))))</f>
        <v/>
      </c>
      <c r="AP132" s="826" t="str" cm="1">
        <f t="array" ref="AP132">_xlfn.LET(
_xlpm.val,INDEX('2) Financial Arrangements'!$D$19:$P$113, _extract!$K132, 9),
_xlpm.val_01, IF(_xlpm.val="Yes", 1,0),
IF($K132="","",
IF(_xlpm.val="","",
IF(($K132&gt;60)*($K132&lt;=75),_xlpm.val_01,""))))</f>
        <v/>
      </c>
      <c r="AQ132" s="826" t="str" cm="1">
        <f t="array" ref="AQ132">_xlfn.LET(
_xlpm.val,INDEX('2) Financial Arrangements'!$D$19:$P$113, _extract!$K132, 10),
_xlpm.val_01, IF(_xlpm.val="Yes", 1,0),
IF($K132="","",
IF(_xlpm.val="","",
IF(($K132&gt;60)*($K132&lt;=75),_xlpm.val_01,""))))</f>
        <v/>
      </c>
      <c r="AR132" s="826" t="str" cm="1">
        <f t="array" ref="AR132">_xlfn.LET(
_xlpm.val,INDEX('2) Financial Arrangements'!$D$19:$P$113, _extract!$K132, 11),
_xlpm.val_01, IF(_xlpm.val="Yes", 1,0),
IF($K132="","",
IF(_xlpm.val="","",
IF(($K132&gt;60)*($K132&lt;=75),_xlpm.val_01,""))))</f>
        <v/>
      </c>
      <c r="AS132" s="826" t="str" cm="1">
        <f t="array" ref="AS132">_xlfn.LET(
_xlpm.val,INDEX('2) Financial Arrangements'!$D$19:$P$113, _extract!$K132, 12),
_xlpm.val_01, IF(_xlpm.val="Yes", 1,0),
IF($K132="","",
IF(_xlpm.val="","",
IF(($K132&gt;60)*($K132&lt;=75),_xlpm.val_01,""))))</f>
        <v/>
      </c>
      <c r="AT132" s="842" t="str" cm="1">
        <f t="array" ref="AT132">_xlfn.LET(
_xlpm.val,INDEX('2) Financial Arrangements'!$D$19:$P$113, _extract!$K132, 4),
IF($K132="","",
IF(_xlpm.val="","",
IF(($K132&gt;70)*($K132&lt;=85),_xlpm.val,""))))</f>
        <v/>
      </c>
      <c r="AU132" s="842" t="str" cm="1">
        <f t="array" ref="AU132">_xlfn.LET(
_xlpm.val,INDEX('2) Financial Arrangements'!$D$19:$P$113, _extract!$K132, 5),
IF($K132="","",
IF(_xlpm.val="","",
IF(($K132&gt;70)*($K132&lt;=85),_xlpm.val,""))))</f>
        <v/>
      </c>
      <c r="AV132" s="836" t="str" cm="1">
        <f t="array" ref="AV132">_xlfn.LET(
_xlpm.val,INDEX('2) Financial Arrangements'!$D$19:$P$113, _extract!$K132, 6),
IF($K132="","",
IF(_xlpm.val="","",
IF(($K132&gt;70)*($K132&lt;=85),_xlpm.val,""))))</f>
        <v/>
      </c>
    </row>
    <row r="133" spans="2:48" s="830" customFormat="1" x14ac:dyDescent="0.35">
      <c r="B133" s="826" t="str">
        <f t="shared" si="2"/>
        <v/>
      </c>
      <c r="C133" s="834"/>
      <c r="D133" s="826" t="str">
        <f>IF('0a) Instructions &amp; HHS Info'!$F$4="","", IF($E133="","",'0a) Instructions &amp; HHS Info'!$F$4))</f>
        <v/>
      </c>
      <c r="E133" s="827"/>
      <c r="F133" s="826" t="str">
        <f>_xlfn.LET(
_xlpm.orgRow,MATCH(E133,_ref_data!$F$19:$F$167,0),
_xlpm.orgID,INDEX(_ref_data!$E$19:$E$167,_xlpm.orgRow),
IF(E133="","",_xlpm.orgID))</f>
        <v/>
      </c>
      <c r="G133" s="826" t="str">
        <f>_xlfn.LET(
_xlpm.orgRow,MATCH(E133,_ref_data!$F$19:$F$167,0),
_xlpm.EIN,SUBSTITUTE(INDEX(_ref_data!$G$19:$G$167,_xlpm.orgRow), "-", ""),
IF(E133="","",_xlpm.EIN))</f>
        <v/>
      </c>
      <c r="H133" s="826" t="str" cm="1">
        <f t="array" ref="H133">_xlfn.LET(
_xlpm.row, MATCH(C133 &amp; E133, '2) Financial Arrangements'!$B$19:$B$113 &amp; '2) Financial Arrangements'!$D$19:$D$113, 0),
_xlpm.datum, INDEX('2) Financial Arrangements'!$D$19:$P$113, _xlpm.row, 2),
IF(_xlpm.datum="", "", _xlpm.datum))</f>
        <v/>
      </c>
      <c r="I133" s="826" t="str">
        <f>_xlfn.LET(
_xlpm.row, MATCH(H133, _ref_data!$O$19:$O$68, 0),
_xlpm.ein, INDEX(_ref_data!$P$19:$P$68, _xlpm.row),
IF(H133="", "",
IF(_xlpm.ein="", "", _xlpm.ein)))</f>
        <v/>
      </c>
      <c r="J133" s="826" t="str" cm="1">
        <f t="array" ref="J133">_xlfn.LET(
_xlpm.row, MATCH($C$80 &amp; $E$80, '2) Financial Arrangements'!$B$19:$B$113 &amp; '2) Financial Arrangements'!$D$19:$D$113, 0),
_xlpm.datum, INDEX('2) Financial Arrangements'!$D$19:$P$113, _xlpm.row, 3),
IF(E133="", "",
IF(_xlpm.datum="", "", _xlpm.datum)))</f>
        <v/>
      </c>
      <c r="K133" s="835" t="str" cm="1">
        <f t="array" ref="K133">IF($E133="", "",
_xlfn.LET(
_xlpm.row, MATCH($C133 &amp; $E133 &amp; $H133,
    '2) Financial Arrangements'!$B$19:$B$113 &amp;
    '2) Financial Arrangements'!$D$19:$D$113 &amp;
    '2) Financial Arrangements'!$E$19:$E$113, 0),
_xlpm.row)
)</f>
        <v/>
      </c>
      <c r="L133" s="838" t="str" cm="1">
        <f t="array" ref="L133">_xlfn.LET(
_xlpm.val,INDEX('2) Financial Arrangements'!$D$19:$P$113, _extract!$K133, 4),
IF($K133="","",
IF(_xlpm.val="","",
IF(($K133&gt;0)*($K133&lt;=15),_xlpm.val,""))))</f>
        <v/>
      </c>
      <c r="M133" s="845" t="str" cm="1">
        <f t="array" ref="M133">_xlfn.LET(
_xlpm.val,INDEX('2) Financial Arrangements'!$D$19:$P$113, _extract!$K133, 5),
IF($K133="","",
IF(_xlpm.val="","",
IF(($K133&gt;0)*($K133&lt;=15),_xlpm.val,""))))</f>
        <v/>
      </c>
      <c r="N133" s="845" t="str" cm="1">
        <f t="array" ref="N133">_xlfn.LET(
_xlpm.val,INDEX('2) Financial Arrangements'!$D$19:$P$113, _extract!$K133, 6),
IF($K133="","",
IF(_xlpm.val="","",
IF(($K133&gt;0)*($K133&lt;=15),_xlpm.val,""))))</f>
        <v/>
      </c>
      <c r="O133" s="846" t="str" cm="1">
        <f t="array" ref="O133">_xlfn.LET(
_xlpm.val,INDEX('2) Financial Arrangements'!$D$19:$P$113, _extract!$K133, 7),
IF($K133="","",
IF(_xlpm.val="","",
IF(($K133&gt;0)*($K133&lt;=15),_xlpm.val,""))))</f>
        <v/>
      </c>
      <c r="P133" s="846" t="str" cm="1">
        <f t="array" ref="P133">_xlfn.LET(
_xlpm.val,INDEX('2) Financial Arrangements'!$D$19:$P$113, _extract!$K133, 8),
IF($K133="","",
IF(_xlpm.val="","",
IF(($K133&gt;0)*($K133&lt;=15),_xlpm.val,""))))</f>
        <v/>
      </c>
      <c r="Q133" s="909" t="str" cm="1">
        <f t="array" ref="Q133">_xlfn.LET(
_xlpm.val,INDEX('2) Financial Arrangements'!$D$19:$P$113, _extract!$K133, 9),
IF($K133="","",
IF(_xlpm.val="","",
IF(($K133&gt;0)*($K133&lt;=15),_xlpm.val,""))))</f>
        <v/>
      </c>
      <c r="R133" s="846" t="str" cm="1">
        <f t="array" ref="R133">_xlfn.LET(
_xlpm.val,INDEX('2) Financial Arrangements'!$D$19:$P$113, _extract!$K133, 10),
IF($K133="","",
IF(_xlpm.val="","",
IF(($K133&gt;0)*($K133&lt;=15),_xlpm.val,""))))</f>
        <v/>
      </c>
      <c r="S133" s="838" t="str" cm="1">
        <f t="array" ref="S133">_xlfn.LET(
_xlpm.val,INDEX('2) Financial Arrangements'!$D$19:$P$113, _extract!$K133, 11),
IF($K133="","",
IF(_xlpm.val="","",
IF(($K133&gt;0)*($K133&lt;=15),_xlpm.val,""))))</f>
        <v/>
      </c>
      <c r="T133" s="838" t="str" cm="1">
        <f t="array" ref="T133">_xlfn.LET(
_xlpm.val,INDEX('2) Financial Arrangements'!$D$19:$P$113, _extract!$K133, 12),
_xlpm.val_01, IF(_xlpm.val="Yes", 1,0),
IF($K133="","",
IF(_xlpm.val="","",
IF(($K133&gt;0)*($K133&lt;=15),_xlpm.val_01,""))))</f>
        <v/>
      </c>
      <c r="U133" s="838" t="str" cm="1">
        <f t="array" ref="U133">_xlfn.LET(
_xlpm.val,INDEX('2) Financial Arrangements'!$D$19:$Q$113, _extract!$K133, 13),
_xlpm.val_01, IF(_xlpm.val="Yes", 1,0),
IF($K133="","",
IF(_xlpm.val="","",
IF(($K133&gt;0)*($K133&lt;=15),_xlpm.val_01,""))))</f>
        <v/>
      </c>
      <c r="V133" s="838" t="str" cm="1">
        <f t="array" ref="V133">_xlfn.LET(
_xlpm.val,INDEX('2) Financial Arrangements'!$D$19:$Q$113, _extract!$K133, 14),
_xlpm.val_01, IF(_xlpm.val="Yes", 1,0),
IF($K133="","",
IF(_xlpm.val="","",
IF(($K133&gt;0)*($K133&lt;=15),_xlpm.val_01,""))))</f>
        <v/>
      </c>
      <c r="W133" s="826" t="str" cm="1">
        <f t="array" ref="W133">_xlfn.LET(
_xlpm.val,INDEX('2) Financial Arrangements'!$D$19:$P$113,_extract!$K133,4),
IF($K133="","",
IF(_xlpm.val="","",
IF(($K133&gt;20)*($K133&lt;=35),_xlpm.val,""))))</f>
        <v/>
      </c>
      <c r="X133" s="844" t="str" cm="1">
        <f t="array" ref="X133">_xlfn.LET(
_xlpm.val,INDEX('2) Financial Arrangements'!$D$19:$P$113,_extract!$K133,5),
IF($K133="","",
IF(_xlpm.val="","",
IF(($K133&gt;20)*($K133&lt;=35),_xlpm.val,""))))</f>
        <v/>
      </c>
      <c r="Y133" s="826" t="str" cm="1">
        <f t="array" ref="Y133">_xlfn.LET(
_xlpm.val,INDEX('2) Financial Arrangements'!$D$19:$P$113,_extract!$K133,6),
IF($K133="","",
IF(_xlpm.val="","",
IF(($K133&gt;20)*($K133&lt;=35),_xlpm.val,""))))</f>
        <v/>
      </c>
      <c r="Z133" s="826" t="str" cm="1">
        <f t="array" ref="Z133">_xlfn.LET(
_xlpm.val,INDEX('2) Financial Arrangements'!$D$19:$P$113,_extract!$K133,7),
IF($K133="","",
IF(_xlpm.val="","",
IF(($K133&gt;20)*($K133&lt;=35),_xlpm.val,""))))</f>
        <v/>
      </c>
      <c r="AA133" s="826" t="str" cm="1">
        <f t="array" ref="AA133">_xlfn.LET(
_xlpm.val,INDEX('2) Financial Arrangements'!$D$19:$P$113,_extract!$K133,8),
IF($K133="","",
IF(_xlpm.val="","",
IF(($K133&gt;20)*($K133&lt;=35),_xlpm.val,""))))</f>
        <v/>
      </c>
      <c r="AB133" s="843" t="str" cm="1">
        <f t="array" ref="AB133">_xlfn.LET(
_xlpm.val,INDEX('2) Financial Arrangements'!$D$19:$P$113, _extract!$K133, 4),
IF($K133="","",
IF(_xlpm.val="","",
IF(($K133&gt;40)*($K133&lt;=55),_xlpm.val,""))))</f>
        <v/>
      </c>
      <c r="AC133" s="836" t="str" cm="1">
        <f t="array" ref="AC133">_xlfn.LET(
_xlpm.val,INDEX('2) Financial Arrangements'!$D$19:$P$113, _extract!$K133, 5),
IF($K133="","",
IF(_xlpm.val="","",
IF(($K133&gt;40)*($K133&lt;=55),_xlpm.val,""))))</f>
        <v/>
      </c>
      <c r="AD133" s="836" t="str" cm="1">
        <f t="array" ref="AD133">_xlfn.LET(
_xlpm.val,INDEX('2) Financial Arrangements'!$D$19:$P$113, _extract!$K133, 6),
IF($K133="","",
IF(_xlpm.val="","",
IF(($K133&gt;40)*($K133&lt;=55),_xlpm.val,""))))</f>
        <v/>
      </c>
      <c r="AE133" s="836" t="str" cm="1">
        <f t="array" ref="AE133">_xlfn.LET(
_xlpm.val,INDEX('2) Financial Arrangements'!$D$19:$P$113, _extract!$K133, 7),
IF($K133="","",
IF(_xlpm.val="","",
IF(($K133&gt;40)*($K133&lt;=55),_xlpm.val,""))))</f>
        <v/>
      </c>
      <c r="AF133" s="836" t="str" cm="1">
        <f t="array" ref="AF133">_xlfn.LET(
_xlpm.val,INDEX('2) Financial Arrangements'!$D$19:$P$113, _extract!$K133, 8),
IF($K133="","",
IF(_xlpm.val="","",
IF(($K133&gt;40)*($K133&lt;=55),_xlpm.val,""))))</f>
        <v/>
      </c>
      <c r="AG133" s="836" t="str" cm="1">
        <f t="array" ref="AG133">_xlfn.LET(
_xlpm.val,INDEX('2) Financial Arrangements'!$D$19:$P$113, _extract!$K133, 9),
IF($K133="","",
IF(_xlpm.val="","",
IF(($K133&gt;40)*($K133&lt;=55),_xlpm.val,""))))</f>
        <v/>
      </c>
      <c r="AH133" s="836" t="str" cm="1">
        <f t="array" ref="AH133">_xlfn.LET(
_xlpm.val,INDEX('2) Financial Arrangements'!$D$19:$P$113, _extract!$K133, 10),
IF($K133="","",
IF(_xlpm.val="","",
IF(($K133&gt;40)*($K133&lt;=55),_xlpm.val,""))))</f>
        <v/>
      </c>
      <c r="AI133" s="836" t="str" cm="1">
        <f t="array" ref="AI133">_xlfn.LET(
_xlpm.val,INDEX('2) Financial Arrangements'!$D$19:$P$113, _extract!$K133, 11),
IF($K133="","",
IF(_xlpm.val="","",
IF(($K133&gt;40)*($K133&lt;=55),_xlpm.val,""))))</f>
        <v/>
      </c>
      <c r="AJ133" s="836" t="str" cm="1">
        <f t="array" ref="AJ133">_xlfn.LET(
_xlpm.val,INDEX('2) Financial Arrangements'!$D$19:$P$113, _extract!$K133, 12),
IF($K133="","",
IF(_xlpm.val="","",
IF(($K133&gt;40)*($K133&lt;=55),_xlpm.val,""))))</f>
        <v/>
      </c>
      <c r="AK133" s="844" t="str" cm="1">
        <f t="array" ref="AK133">_xlfn.LET(
_xlpm.val,INDEX('2) Financial Arrangements'!$D$19:$P$113, _extract!$K133, 4),
IF($K133="","",
IF(_xlpm.val="","",
IF(($K133&gt;60)*($K133&lt;=75),_xlpm.val,""))))</f>
        <v/>
      </c>
      <c r="AL133" s="826" t="str" cm="1">
        <f t="array" ref="AL133">_xlfn.LET(
_xlpm.val,INDEX('2) Financial Arrangements'!$D$19:$P$113, _extract!$K133, 5),
IF($K133="","",
IF(_xlpm.val="","",
IF(($K133&gt;60)*($K133&lt;=75),_xlpm.val,""))))</f>
        <v/>
      </c>
      <c r="AM133" s="826" t="str" cm="1">
        <f t="array" ref="AM133">_xlfn.LET(
_xlpm.val,INDEX('2) Financial Arrangements'!$D$19:$P$113, _extract!$K133, 6),
_xlpm.val_01, IF(_xlpm.val="Yes", 1,0),
IF($K133="","",
IF(_xlpm.val="","",
IF(($K133&gt;60)*($K133&lt;=75),_xlpm.val_01,""))))</f>
        <v/>
      </c>
      <c r="AN133" s="826" t="str" cm="1">
        <f t="array" ref="AN133">_xlfn.LET(
_xlpm.val,INDEX('2) Financial Arrangements'!$D$19:$P$113, _extract!$K133, 7),
_xlpm.val_01, IF(_xlpm.val="Yes", 1,0),
IF($K133="","",
IF(_xlpm.val="","",
IF(($K133&gt;60)*($K133&lt;=75),_xlpm.val_01,""))))</f>
        <v/>
      </c>
      <c r="AO133" s="826" t="str" cm="1">
        <f t="array" ref="AO133">_xlfn.LET(
_xlpm.val,INDEX('2) Financial Arrangements'!$D$19:$P$113, _extract!$K133, 8),
IF($K133="","",
IF(_xlpm.val="","",
IF(($K133&gt;60)*($K133&lt;=75),_xlpm.val,""))))</f>
        <v/>
      </c>
      <c r="AP133" s="826" t="str" cm="1">
        <f t="array" ref="AP133">_xlfn.LET(
_xlpm.val,INDEX('2) Financial Arrangements'!$D$19:$P$113, _extract!$K133, 9),
_xlpm.val_01, IF(_xlpm.val="Yes", 1,0),
IF($K133="","",
IF(_xlpm.val="","",
IF(($K133&gt;60)*($K133&lt;=75),_xlpm.val_01,""))))</f>
        <v/>
      </c>
      <c r="AQ133" s="826" t="str" cm="1">
        <f t="array" ref="AQ133">_xlfn.LET(
_xlpm.val,INDEX('2) Financial Arrangements'!$D$19:$P$113, _extract!$K133, 10),
_xlpm.val_01, IF(_xlpm.val="Yes", 1,0),
IF($K133="","",
IF(_xlpm.val="","",
IF(($K133&gt;60)*($K133&lt;=75),_xlpm.val_01,""))))</f>
        <v/>
      </c>
      <c r="AR133" s="826" t="str" cm="1">
        <f t="array" ref="AR133">_xlfn.LET(
_xlpm.val,INDEX('2) Financial Arrangements'!$D$19:$P$113, _extract!$K133, 11),
_xlpm.val_01, IF(_xlpm.val="Yes", 1,0),
IF($K133="","",
IF(_xlpm.val="","",
IF(($K133&gt;60)*($K133&lt;=75),_xlpm.val_01,""))))</f>
        <v/>
      </c>
      <c r="AS133" s="826" t="str" cm="1">
        <f t="array" ref="AS133">_xlfn.LET(
_xlpm.val,INDEX('2) Financial Arrangements'!$D$19:$P$113, _extract!$K133, 12),
_xlpm.val_01, IF(_xlpm.val="Yes", 1,0),
IF($K133="","",
IF(_xlpm.val="","",
IF(($K133&gt;60)*($K133&lt;=75),_xlpm.val_01,""))))</f>
        <v/>
      </c>
      <c r="AT133" s="842" t="str" cm="1">
        <f t="array" ref="AT133">_xlfn.LET(
_xlpm.val,INDEX('2) Financial Arrangements'!$D$19:$P$113, _extract!$K133, 4),
IF($K133="","",
IF(_xlpm.val="","",
IF(($K133&gt;70)*($K133&lt;=85),_xlpm.val,""))))</f>
        <v/>
      </c>
      <c r="AU133" s="842" t="str" cm="1">
        <f t="array" ref="AU133">_xlfn.LET(
_xlpm.val,INDEX('2) Financial Arrangements'!$D$19:$P$113, _extract!$K133, 5),
IF($K133="","",
IF(_xlpm.val="","",
IF(($K133&gt;70)*($K133&lt;=85),_xlpm.val,""))))</f>
        <v/>
      </c>
      <c r="AV133" s="836" t="str" cm="1">
        <f t="array" ref="AV133">_xlfn.LET(
_xlpm.val,INDEX('2) Financial Arrangements'!$D$19:$P$113, _extract!$K133, 6),
IF($K133="","",
IF(_xlpm.val="","",
IF(($K133&gt;70)*($K133&lt;=85),_xlpm.val,""))))</f>
        <v/>
      </c>
    </row>
    <row r="134" spans="2:48" s="830" customFormat="1" x14ac:dyDescent="0.35">
      <c r="B134" s="826" t="str">
        <f t="shared" si="2"/>
        <v/>
      </c>
      <c r="C134" s="834"/>
      <c r="D134" s="826" t="str">
        <f>IF('0a) Instructions &amp; HHS Info'!$F$4="","", IF($E134="","",'0a) Instructions &amp; HHS Info'!$F$4))</f>
        <v/>
      </c>
      <c r="E134" s="827"/>
      <c r="F134" s="826" t="str">
        <f>_xlfn.LET(
_xlpm.orgRow,MATCH(E134,_ref_data!$F$19:$F$167,0),
_xlpm.orgID,INDEX(_ref_data!$E$19:$E$167,_xlpm.orgRow),
IF(E134="","",_xlpm.orgID))</f>
        <v/>
      </c>
      <c r="G134" s="826" t="str">
        <f>_xlfn.LET(
_xlpm.orgRow,MATCH(E134,_ref_data!$F$19:$F$167,0),
_xlpm.EIN,SUBSTITUTE(INDEX(_ref_data!$G$19:$G$167,_xlpm.orgRow), "-", ""),
IF(E134="","",_xlpm.EIN))</f>
        <v/>
      </c>
      <c r="H134" s="826" t="str" cm="1">
        <f t="array" ref="H134">_xlfn.LET(
_xlpm.row, MATCH(C134 &amp; E134, '2) Financial Arrangements'!$B$19:$B$113 &amp; '2) Financial Arrangements'!$D$19:$D$113, 0),
_xlpm.datum, INDEX('2) Financial Arrangements'!$D$19:$P$113, _xlpm.row, 2),
IF(_xlpm.datum="", "", _xlpm.datum))</f>
        <v/>
      </c>
      <c r="I134" s="826" t="str">
        <f>_xlfn.LET(
_xlpm.row, MATCH(H134, _ref_data!$O$19:$O$68, 0),
_xlpm.ein, INDEX(_ref_data!$P$19:$P$68, _xlpm.row),
IF(H134="", "",
IF(_xlpm.ein="", "", _xlpm.ein)))</f>
        <v/>
      </c>
      <c r="J134" s="826" t="str" cm="1">
        <f t="array" ref="J134">_xlfn.LET(
_xlpm.row, MATCH($C$80 &amp; $E$80, '2) Financial Arrangements'!$B$19:$B$113 &amp; '2) Financial Arrangements'!$D$19:$D$113, 0),
_xlpm.datum, INDEX('2) Financial Arrangements'!$D$19:$P$113, _xlpm.row, 3),
IF(E134="", "",
IF(_xlpm.datum="", "", _xlpm.datum)))</f>
        <v/>
      </c>
      <c r="K134" s="835" t="str" cm="1">
        <f t="array" ref="K134">IF($E134="", "",
_xlfn.LET(
_xlpm.row, MATCH($C134 &amp; $E134 &amp; $H134,
    '2) Financial Arrangements'!$B$19:$B$113 &amp;
    '2) Financial Arrangements'!$D$19:$D$113 &amp;
    '2) Financial Arrangements'!$E$19:$E$113, 0),
_xlpm.row)
)</f>
        <v/>
      </c>
      <c r="L134" s="838" t="str" cm="1">
        <f t="array" ref="L134">_xlfn.LET(
_xlpm.val,INDEX('2) Financial Arrangements'!$D$19:$P$113, _extract!$K134, 4),
IF($K134="","",
IF(_xlpm.val="","",
IF(($K134&gt;0)*($K134&lt;=15),_xlpm.val,""))))</f>
        <v/>
      </c>
      <c r="M134" s="845" t="str" cm="1">
        <f t="array" ref="M134">_xlfn.LET(
_xlpm.val,INDEX('2) Financial Arrangements'!$D$19:$P$113, _extract!$K134, 5),
IF($K134="","",
IF(_xlpm.val="","",
IF(($K134&gt;0)*($K134&lt;=15),_xlpm.val,""))))</f>
        <v/>
      </c>
      <c r="N134" s="845" t="str" cm="1">
        <f t="array" ref="N134">_xlfn.LET(
_xlpm.val,INDEX('2) Financial Arrangements'!$D$19:$P$113, _extract!$K134, 6),
IF($K134="","",
IF(_xlpm.val="","",
IF(($K134&gt;0)*($K134&lt;=15),_xlpm.val,""))))</f>
        <v/>
      </c>
      <c r="O134" s="846" t="str" cm="1">
        <f t="array" ref="O134">_xlfn.LET(
_xlpm.val,INDEX('2) Financial Arrangements'!$D$19:$P$113, _extract!$K134, 7),
IF($K134="","",
IF(_xlpm.val="","",
IF(($K134&gt;0)*($K134&lt;=15),_xlpm.val,""))))</f>
        <v/>
      </c>
      <c r="P134" s="846" t="str" cm="1">
        <f t="array" ref="P134">_xlfn.LET(
_xlpm.val,INDEX('2) Financial Arrangements'!$D$19:$P$113, _extract!$K134, 8),
IF($K134="","",
IF(_xlpm.val="","",
IF(($K134&gt;0)*($K134&lt;=15),_xlpm.val,""))))</f>
        <v/>
      </c>
      <c r="Q134" s="909" t="str" cm="1">
        <f t="array" ref="Q134">_xlfn.LET(
_xlpm.val,INDEX('2) Financial Arrangements'!$D$19:$P$113, _extract!$K134, 9),
IF($K134="","",
IF(_xlpm.val="","",
IF(($K134&gt;0)*($K134&lt;=15),_xlpm.val,""))))</f>
        <v/>
      </c>
      <c r="R134" s="846" t="str" cm="1">
        <f t="array" ref="R134">_xlfn.LET(
_xlpm.val,INDEX('2) Financial Arrangements'!$D$19:$P$113, _extract!$K134, 10),
IF($K134="","",
IF(_xlpm.val="","",
IF(($K134&gt;0)*($K134&lt;=15),_xlpm.val,""))))</f>
        <v/>
      </c>
      <c r="S134" s="838" t="str" cm="1">
        <f t="array" ref="S134">_xlfn.LET(
_xlpm.val,INDEX('2) Financial Arrangements'!$D$19:$P$113, _extract!$K134, 11),
IF($K134="","",
IF(_xlpm.val="","",
IF(($K134&gt;0)*($K134&lt;=15),_xlpm.val,""))))</f>
        <v/>
      </c>
      <c r="T134" s="838" t="str" cm="1">
        <f t="array" ref="T134">_xlfn.LET(
_xlpm.val,INDEX('2) Financial Arrangements'!$D$19:$P$113, _extract!$K134, 12),
_xlpm.val_01, IF(_xlpm.val="Yes", 1,0),
IF($K134="","",
IF(_xlpm.val="","",
IF(($K134&gt;0)*($K134&lt;=15),_xlpm.val_01,""))))</f>
        <v/>
      </c>
      <c r="U134" s="838" t="str" cm="1">
        <f t="array" ref="U134">_xlfn.LET(
_xlpm.val,INDEX('2) Financial Arrangements'!$D$19:$Q$113, _extract!$K134, 13),
_xlpm.val_01, IF(_xlpm.val="Yes", 1,0),
IF($K134="","",
IF(_xlpm.val="","",
IF(($K134&gt;0)*($K134&lt;=15),_xlpm.val_01,""))))</f>
        <v/>
      </c>
      <c r="V134" s="838" t="str" cm="1">
        <f t="array" ref="V134">_xlfn.LET(
_xlpm.val,INDEX('2) Financial Arrangements'!$D$19:$Q$113, _extract!$K134, 14),
_xlpm.val_01, IF(_xlpm.val="Yes", 1,0),
IF($K134="","",
IF(_xlpm.val="","",
IF(($K134&gt;0)*($K134&lt;=15),_xlpm.val_01,""))))</f>
        <v/>
      </c>
      <c r="W134" s="826" t="str" cm="1">
        <f t="array" ref="W134">_xlfn.LET(
_xlpm.val,INDEX('2) Financial Arrangements'!$D$19:$P$113,_extract!$K134,4),
IF($K134="","",
IF(_xlpm.val="","",
IF(($K134&gt;20)*($K134&lt;=35),_xlpm.val,""))))</f>
        <v/>
      </c>
      <c r="X134" s="844" t="str" cm="1">
        <f t="array" ref="X134">_xlfn.LET(
_xlpm.val,INDEX('2) Financial Arrangements'!$D$19:$P$113,_extract!$K134,5),
IF($K134="","",
IF(_xlpm.val="","",
IF(($K134&gt;20)*($K134&lt;=35),_xlpm.val,""))))</f>
        <v/>
      </c>
      <c r="Y134" s="826" t="str" cm="1">
        <f t="array" ref="Y134">_xlfn.LET(
_xlpm.val,INDEX('2) Financial Arrangements'!$D$19:$P$113,_extract!$K134,6),
IF($K134="","",
IF(_xlpm.val="","",
IF(($K134&gt;20)*($K134&lt;=35),_xlpm.val,""))))</f>
        <v/>
      </c>
      <c r="Z134" s="826" t="str" cm="1">
        <f t="array" ref="Z134">_xlfn.LET(
_xlpm.val,INDEX('2) Financial Arrangements'!$D$19:$P$113,_extract!$K134,7),
IF($K134="","",
IF(_xlpm.val="","",
IF(($K134&gt;20)*($K134&lt;=35),_xlpm.val,""))))</f>
        <v/>
      </c>
      <c r="AA134" s="826" t="str" cm="1">
        <f t="array" ref="AA134">_xlfn.LET(
_xlpm.val,INDEX('2) Financial Arrangements'!$D$19:$P$113,_extract!$K134,8),
IF($K134="","",
IF(_xlpm.val="","",
IF(($K134&gt;20)*($K134&lt;=35),_xlpm.val,""))))</f>
        <v/>
      </c>
      <c r="AB134" s="843" t="str" cm="1">
        <f t="array" ref="AB134">_xlfn.LET(
_xlpm.val,INDEX('2) Financial Arrangements'!$D$19:$P$113, _extract!$K134, 4),
IF($K134="","",
IF(_xlpm.val="","",
IF(($K134&gt;40)*($K134&lt;=55),_xlpm.val,""))))</f>
        <v/>
      </c>
      <c r="AC134" s="836" t="str" cm="1">
        <f t="array" ref="AC134">_xlfn.LET(
_xlpm.val,INDEX('2) Financial Arrangements'!$D$19:$P$113, _extract!$K134, 5),
IF($K134="","",
IF(_xlpm.val="","",
IF(($K134&gt;40)*($K134&lt;=55),_xlpm.val,""))))</f>
        <v/>
      </c>
      <c r="AD134" s="836" t="str" cm="1">
        <f t="array" ref="AD134">_xlfn.LET(
_xlpm.val,INDEX('2) Financial Arrangements'!$D$19:$P$113, _extract!$K134, 6),
IF($K134="","",
IF(_xlpm.val="","",
IF(($K134&gt;40)*($K134&lt;=55),_xlpm.val,""))))</f>
        <v/>
      </c>
      <c r="AE134" s="836" t="str" cm="1">
        <f t="array" ref="AE134">_xlfn.LET(
_xlpm.val,INDEX('2) Financial Arrangements'!$D$19:$P$113, _extract!$K134, 7),
IF($K134="","",
IF(_xlpm.val="","",
IF(($K134&gt;40)*($K134&lt;=55),_xlpm.val,""))))</f>
        <v/>
      </c>
      <c r="AF134" s="836" t="str" cm="1">
        <f t="array" ref="AF134">_xlfn.LET(
_xlpm.val,INDEX('2) Financial Arrangements'!$D$19:$P$113, _extract!$K134, 8),
IF($K134="","",
IF(_xlpm.val="","",
IF(($K134&gt;40)*($K134&lt;=55),_xlpm.val,""))))</f>
        <v/>
      </c>
      <c r="AG134" s="836" t="str" cm="1">
        <f t="array" ref="AG134">_xlfn.LET(
_xlpm.val,INDEX('2) Financial Arrangements'!$D$19:$P$113, _extract!$K134, 9),
IF($K134="","",
IF(_xlpm.val="","",
IF(($K134&gt;40)*($K134&lt;=55),_xlpm.val,""))))</f>
        <v/>
      </c>
      <c r="AH134" s="836" t="str" cm="1">
        <f t="array" ref="AH134">_xlfn.LET(
_xlpm.val,INDEX('2) Financial Arrangements'!$D$19:$P$113, _extract!$K134, 10),
IF($K134="","",
IF(_xlpm.val="","",
IF(($K134&gt;40)*($K134&lt;=55),_xlpm.val,""))))</f>
        <v/>
      </c>
      <c r="AI134" s="836" t="str" cm="1">
        <f t="array" ref="AI134">_xlfn.LET(
_xlpm.val,INDEX('2) Financial Arrangements'!$D$19:$P$113, _extract!$K134, 11),
IF($K134="","",
IF(_xlpm.val="","",
IF(($K134&gt;40)*($K134&lt;=55),_xlpm.val,""))))</f>
        <v/>
      </c>
      <c r="AJ134" s="836" t="str" cm="1">
        <f t="array" ref="AJ134">_xlfn.LET(
_xlpm.val,INDEX('2) Financial Arrangements'!$D$19:$P$113, _extract!$K134, 12),
IF($K134="","",
IF(_xlpm.val="","",
IF(($K134&gt;40)*($K134&lt;=55),_xlpm.val,""))))</f>
        <v/>
      </c>
      <c r="AK134" s="844" t="str" cm="1">
        <f t="array" ref="AK134">_xlfn.LET(
_xlpm.val,INDEX('2) Financial Arrangements'!$D$19:$P$113, _extract!$K134, 4),
IF($K134="","",
IF(_xlpm.val="","",
IF(($K134&gt;60)*($K134&lt;=75),_xlpm.val,""))))</f>
        <v/>
      </c>
      <c r="AL134" s="826" t="str" cm="1">
        <f t="array" ref="AL134">_xlfn.LET(
_xlpm.val,INDEX('2) Financial Arrangements'!$D$19:$P$113, _extract!$K134, 5),
IF($K134="","",
IF(_xlpm.val="","",
IF(($K134&gt;60)*($K134&lt;=75),_xlpm.val,""))))</f>
        <v/>
      </c>
      <c r="AM134" s="826" t="str" cm="1">
        <f t="array" ref="AM134">_xlfn.LET(
_xlpm.val,INDEX('2) Financial Arrangements'!$D$19:$P$113, _extract!$K134, 6),
_xlpm.val_01, IF(_xlpm.val="Yes", 1,0),
IF($K134="","",
IF(_xlpm.val="","",
IF(($K134&gt;60)*($K134&lt;=75),_xlpm.val_01,""))))</f>
        <v/>
      </c>
      <c r="AN134" s="826" t="str" cm="1">
        <f t="array" ref="AN134">_xlfn.LET(
_xlpm.val,INDEX('2) Financial Arrangements'!$D$19:$P$113, _extract!$K134, 7),
_xlpm.val_01, IF(_xlpm.val="Yes", 1,0),
IF($K134="","",
IF(_xlpm.val="","",
IF(($K134&gt;60)*($K134&lt;=75),_xlpm.val_01,""))))</f>
        <v/>
      </c>
      <c r="AO134" s="826" t="str" cm="1">
        <f t="array" ref="AO134">_xlfn.LET(
_xlpm.val,INDEX('2) Financial Arrangements'!$D$19:$P$113, _extract!$K134, 8),
IF($K134="","",
IF(_xlpm.val="","",
IF(($K134&gt;60)*($K134&lt;=75),_xlpm.val,""))))</f>
        <v/>
      </c>
      <c r="AP134" s="826" t="str" cm="1">
        <f t="array" ref="AP134">_xlfn.LET(
_xlpm.val,INDEX('2) Financial Arrangements'!$D$19:$P$113, _extract!$K134, 9),
_xlpm.val_01, IF(_xlpm.val="Yes", 1,0),
IF($K134="","",
IF(_xlpm.val="","",
IF(($K134&gt;60)*($K134&lt;=75),_xlpm.val_01,""))))</f>
        <v/>
      </c>
      <c r="AQ134" s="826" t="str" cm="1">
        <f t="array" ref="AQ134">_xlfn.LET(
_xlpm.val,INDEX('2) Financial Arrangements'!$D$19:$P$113, _extract!$K134, 10),
_xlpm.val_01, IF(_xlpm.val="Yes", 1,0),
IF($K134="","",
IF(_xlpm.val="","",
IF(($K134&gt;60)*($K134&lt;=75),_xlpm.val_01,""))))</f>
        <v/>
      </c>
      <c r="AR134" s="826" t="str" cm="1">
        <f t="array" ref="AR134">_xlfn.LET(
_xlpm.val,INDEX('2) Financial Arrangements'!$D$19:$P$113, _extract!$K134, 11),
_xlpm.val_01, IF(_xlpm.val="Yes", 1,0),
IF($K134="","",
IF(_xlpm.val="","",
IF(($K134&gt;60)*($K134&lt;=75),_xlpm.val_01,""))))</f>
        <v/>
      </c>
      <c r="AS134" s="826" t="str" cm="1">
        <f t="array" ref="AS134">_xlfn.LET(
_xlpm.val,INDEX('2) Financial Arrangements'!$D$19:$P$113, _extract!$K134, 12),
_xlpm.val_01, IF(_xlpm.val="Yes", 1,0),
IF($K134="","",
IF(_xlpm.val="","",
IF(($K134&gt;60)*($K134&lt;=75),_xlpm.val_01,""))))</f>
        <v/>
      </c>
      <c r="AT134" s="842" t="str" cm="1">
        <f t="array" ref="AT134">_xlfn.LET(
_xlpm.val,INDEX('2) Financial Arrangements'!$D$19:$P$113, _extract!$K134, 4),
IF($K134="","",
IF(_xlpm.val="","",
IF(($K134&gt;70)*($K134&lt;=85),_xlpm.val,""))))</f>
        <v/>
      </c>
      <c r="AU134" s="842" t="str" cm="1">
        <f t="array" ref="AU134">_xlfn.LET(
_xlpm.val,INDEX('2) Financial Arrangements'!$D$19:$P$113, _extract!$K134, 5),
IF($K134="","",
IF(_xlpm.val="","",
IF(($K134&gt;70)*($K134&lt;=85),_xlpm.val,""))))</f>
        <v/>
      </c>
      <c r="AV134" s="836" t="str" cm="1">
        <f t="array" ref="AV134">_xlfn.LET(
_xlpm.val,INDEX('2) Financial Arrangements'!$D$19:$P$113, _extract!$K134, 6),
IF($K134="","",
IF(_xlpm.val="","",
IF(($K134&gt;70)*($K134&lt;=85),_xlpm.val,""))))</f>
        <v/>
      </c>
    </row>
    <row r="135" spans="2:48" s="830" customFormat="1" x14ac:dyDescent="0.35">
      <c r="B135" s="826" t="str">
        <f t="shared" si="2"/>
        <v/>
      </c>
      <c r="C135" s="834"/>
      <c r="D135" s="826" t="str">
        <f>IF('0a) Instructions &amp; HHS Info'!$F$4="","", IF($E135="","",'0a) Instructions &amp; HHS Info'!$F$4))</f>
        <v/>
      </c>
      <c r="E135" s="827"/>
      <c r="F135" s="826" t="str">
        <f>_xlfn.LET(
_xlpm.orgRow,MATCH(E135,_ref_data!$F$19:$F$167,0),
_xlpm.orgID,INDEX(_ref_data!$E$19:$E$167,_xlpm.orgRow),
IF(E135="","",_xlpm.orgID))</f>
        <v/>
      </c>
      <c r="G135" s="826" t="str">
        <f>_xlfn.LET(
_xlpm.orgRow,MATCH(E135,_ref_data!$F$19:$F$167,0),
_xlpm.EIN,SUBSTITUTE(INDEX(_ref_data!$G$19:$G$167,_xlpm.orgRow), "-", ""),
IF(E135="","",_xlpm.EIN))</f>
        <v/>
      </c>
      <c r="H135" s="826" t="str" cm="1">
        <f t="array" ref="H135">_xlfn.LET(
_xlpm.row, MATCH(C135 &amp; E135, '2) Financial Arrangements'!$B$19:$B$113 &amp; '2) Financial Arrangements'!$D$19:$D$113, 0),
_xlpm.datum, INDEX('2) Financial Arrangements'!$D$19:$P$113, _xlpm.row, 2),
IF(_xlpm.datum="", "", _xlpm.datum))</f>
        <v/>
      </c>
      <c r="I135" s="826" t="str">
        <f>_xlfn.LET(
_xlpm.row, MATCH(H135, _ref_data!$O$19:$O$68, 0),
_xlpm.ein, INDEX(_ref_data!$P$19:$P$68, _xlpm.row),
IF(H135="", "",
IF(_xlpm.ein="", "", _xlpm.ein)))</f>
        <v/>
      </c>
      <c r="J135" s="826" t="str" cm="1">
        <f t="array" ref="J135">_xlfn.LET(
_xlpm.row, MATCH($C$80 &amp; $E$80, '2) Financial Arrangements'!$B$19:$B$113 &amp; '2) Financial Arrangements'!$D$19:$D$113, 0),
_xlpm.datum, INDEX('2) Financial Arrangements'!$D$19:$P$113, _xlpm.row, 3),
IF(E135="", "",
IF(_xlpm.datum="", "", _xlpm.datum)))</f>
        <v/>
      </c>
      <c r="K135" s="835" t="str" cm="1">
        <f t="array" ref="K135">IF($E135="", "",
_xlfn.LET(
_xlpm.row, MATCH($C135 &amp; $E135 &amp; $H135,
    '2) Financial Arrangements'!$B$19:$B$113 &amp;
    '2) Financial Arrangements'!$D$19:$D$113 &amp;
    '2) Financial Arrangements'!$E$19:$E$113, 0),
_xlpm.row)
)</f>
        <v/>
      </c>
      <c r="L135" s="838" t="str" cm="1">
        <f t="array" ref="L135">_xlfn.LET(
_xlpm.val,INDEX('2) Financial Arrangements'!$D$19:$P$113, _extract!$K135, 4),
IF($K135="","",
IF(_xlpm.val="","",
IF(($K135&gt;0)*($K135&lt;=15),_xlpm.val,""))))</f>
        <v/>
      </c>
      <c r="M135" s="845" t="str" cm="1">
        <f t="array" ref="M135">_xlfn.LET(
_xlpm.val,INDEX('2) Financial Arrangements'!$D$19:$P$113, _extract!$K135, 5),
IF($K135="","",
IF(_xlpm.val="","",
IF(($K135&gt;0)*($K135&lt;=15),_xlpm.val,""))))</f>
        <v/>
      </c>
      <c r="N135" s="845" t="str" cm="1">
        <f t="array" ref="N135">_xlfn.LET(
_xlpm.val,INDEX('2) Financial Arrangements'!$D$19:$P$113, _extract!$K135, 6),
IF($K135="","",
IF(_xlpm.val="","",
IF(($K135&gt;0)*($K135&lt;=15),_xlpm.val,""))))</f>
        <v/>
      </c>
      <c r="O135" s="846" t="str" cm="1">
        <f t="array" ref="O135">_xlfn.LET(
_xlpm.val,INDEX('2) Financial Arrangements'!$D$19:$P$113, _extract!$K135, 7),
IF($K135="","",
IF(_xlpm.val="","",
IF(($K135&gt;0)*($K135&lt;=15),_xlpm.val,""))))</f>
        <v/>
      </c>
      <c r="P135" s="846" t="str" cm="1">
        <f t="array" ref="P135">_xlfn.LET(
_xlpm.val,INDEX('2) Financial Arrangements'!$D$19:$P$113, _extract!$K135, 8),
IF($K135="","",
IF(_xlpm.val="","",
IF(($K135&gt;0)*($K135&lt;=15),_xlpm.val,""))))</f>
        <v/>
      </c>
      <c r="Q135" s="909" t="str" cm="1">
        <f t="array" ref="Q135">_xlfn.LET(
_xlpm.val,INDEX('2) Financial Arrangements'!$D$19:$P$113, _extract!$K135, 9),
IF($K135="","",
IF(_xlpm.val="","",
IF(($K135&gt;0)*($K135&lt;=15),_xlpm.val,""))))</f>
        <v/>
      </c>
      <c r="R135" s="846" t="str" cm="1">
        <f t="array" ref="R135">_xlfn.LET(
_xlpm.val,INDEX('2) Financial Arrangements'!$D$19:$P$113, _extract!$K135, 10),
IF($K135="","",
IF(_xlpm.val="","",
IF(($K135&gt;0)*($K135&lt;=15),_xlpm.val,""))))</f>
        <v/>
      </c>
      <c r="S135" s="838" t="str" cm="1">
        <f t="array" ref="S135">_xlfn.LET(
_xlpm.val,INDEX('2) Financial Arrangements'!$D$19:$P$113, _extract!$K135, 11),
IF($K135="","",
IF(_xlpm.val="","",
IF(($K135&gt;0)*($K135&lt;=15),_xlpm.val,""))))</f>
        <v/>
      </c>
      <c r="T135" s="838" t="str" cm="1">
        <f t="array" ref="T135">_xlfn.LET(
_xlpm.val,INDEX('2) Financial Arrangements'!$D$19:$P$113, _extract!$K135, 12),
_xlpm.val_01, IF(_xlpm.val="Yes", 1,0),
IF($K135="","",
IF(_xlpm.val="","",
IF(($K135&gt;0)*($K135&lt;=15),_xlpm.val_01,""))))</f>
        <v/>
      </c>
      <c r="U135" s="838" t="str" cm="1">
        <f t="array" ref="U135">_xlfn.LET(
_xlpm.val,INDEX('2) Financial Arrangements'!$D$19:$Q$113, _extract!$K135, 13),
_xlpm.val_01, IF(_xlpm.val="Yes", 1,0),
IF($K135="","",
IF(_xlpm.val="","",
IF(($K135&gt;0)*($K135&lt;=15),_xlpm.val_01,""))))</f>
        <v/>
      </c>
      <c r="V135" s="838" t="str" cm="1">
        <f t="array" ref="V135">_xlfn.LET(
_xlpm.val,INDEX('2) Financial Arrangements'!$D$19:$Q$113, _extract!$K135, 14),
_xlpm.val_01, IF(_xlpm.val="Yes", 1,0),
IF($K135="","",
IF(_xlpm.val="","",
IF(($K135&gt;0)*($K135&lt;=15),_xlpm.val_01,""))))</f>
        <v/>
      </c>
      <c r="W135" s="826" t="str" cm="1">
        <f t="array" ref="W135">_xlfn.LET(
_xlpm.val,INDEX('2) Financial Arrangements'!$D$19:$P$113,_extract!$K135,4),
IF($K135="","",
IF(_xlpm.val="","",
IF(($K135&gt;20)*($K135&lt;=35),_xlpm.val,""))))</f>
        <v/>
      </c>
      <c r="X135" s="844" t="str" cm="1">
        <f t="array" ref="X135">_xlfn.LET(
_xlpm.val,INDEX('2) Financial Arrangements'!$D$19:$P$113,_extract!$K135,5),
IF($K135="","",
IF(_xlpm.val="","",
IF(($K135&gt;20)*($K135&lt;=35),_xlpm.val,""))))</f>
        <v/>
      </c>
      <c r="Y135" s="826" t="str" cm="1">
        <f t="array" ref="Y135">_xlfn.LET(
_xlpm.val,INDEX('2) Financial Arrangements'!$D$19:$P$113,_extract!$K135,6),
IF($K135="","",
IF(_xlpm.val="","",
IF(($K135&gt;20)*($K135&lt;=35),_xlpm.val,""))))</f>
        <v/>
      </c>
      <c r="Z135" s="826" t="str" cm="1">
        <f t="array" ref="Z135">_xlfn.LET(
_xlpm.val,INDEX('2) Financial Arrangements'!$D$19:$P$113,_extract!$K135,7),
IF($K135="","",
IF(_xlpm.val="","",
IF(($K135&gt;20)*($K135&lt;=35),_xlpm.val,""))))</f>
        <v/>
      </c>
      <c r="AA135" s="826" t="str" cm="1">
        <f t="array" ref="AA135">_xlfn.LET(
_xlpm.val,INDEX('2) Financial Arrangements'!$D$19:$P$113,_extract!$K135,8),
IF($K135="","",
IF(_xlpm.val="","",
IF(($K135&gt;20)*($K135&lt;=35),_xlpm.val,""))))</f>
        <v/>
      </c>
      <c r="AB135" s="843" t="str" cm="1">
        <f t="array" ref="AB135">_xlfn.LET(
_xlpm.val,INDEX('2) Financial Arrangements'!$D$19:$P$113, _extract!$K135, 4),
IF($K135="","",
IF(_xlpm.val="","",
IF(($K135&gt;40)*($K135&lt;=55),_xlpm.val,""))))</f>
        <v/>
      </c>
      <c r="AC135" s="836" t="str" cm="1">
        <f t="array" ref="AC135">_xlfn.LET(
_xlpm.val,INDEX('2) Financial Arrangements'!$D$19:$P$113, _extract!$K135, 5),
IF($K135="","",
IF(_xlpm.val="","",
IF(($K135&gt;40)*($K135&lt;=55),_xlpm.val,""))))</f>
        <v/>
      </c>
      <c r="AD135" s="836" t="str" cm="1">
        <f t="array" ref="AD135">_xlfn.LET(
_xlpm.val,INDEX('2) Financial Arrangements'!$D$19:$P$113, _extract!$K135, 6),
IF($K135="","",
IF(_xlpm.val="","",
IF(($K135&gt;40)*($K135&lt;=55),_xlpm.val,""))))</f>
        <v/>
      </c>
      <c r="AE135" s="836" t="str" cm="1">
        <f t="array" ref="AE135">_xlfn.LET(
_xlpm.val,INDEX('2) Financial Arrangements'!$D$19:$P$113, _extract!$K135, 7),
IF($K135="","",
IF(_xlpm.val="","",
IF(($K135&gt;40)*($K135&lt;=55),_xlpm.val,""))))</f>
        <v/>
      </c>
      <c r="AF135" s="836" t="str" cm="1">
        <f t="array" ref="AF135">_xlfn.LET(
_xlpm.val,INDEX('2) Financial Arrangements'!$D$19:$P$113, _extract!$K135, 8),
IF($K135="","",
IF(_xlpm.val="","",
IF(($K135&gt;40)*($K135&lt;=55),_xlpm.val,""))))</f>
        <v/>
      </c>
      <c r="AG135" s="836" t="str" cm="1">
        <f t="array" ref="AG135">_xlfn.LET(
_xlpm.val,INDEX('2) Financial Arrangements'!$D$19:$P$113, _extract!$K135, 9),
IF($K135="","",
IF(_xlpm.val="","",
IF(($K135&gt;40)*($K135&lt;=55),_xlpm.val,""))))</f>
        <v/>
      </c>
      <c r="AH135" s="836" t="str" cm="1">
        <f t="array" ref="AH135">_xlfn.LET(
_xlpm.val,INDEX('2) Financial Arrangements'!$D$19:$P$113, _extract!$K135, 10),
IF($K135="","",
IF(_xlpm.val="","",
IF(($K135&gt;40)*($K135&lt;=55),_xlpm.val,""))))</f>
        <v/>
      </c>
      <c r="AI135" s="836" t="str" cm="1">
        <f t="array" ref="AI135">_xlfn.LET(
_xlpm.val,INDEX('2) Financial Arrangements'!$D$19:$P$113, _extract!$K135, 11),
IF($K135="","",
IF(_xlpm.val="","",
IF(($K135&gt;40)*($K135&lt;=55),_xlpm.val,""))))</f>
        <v/>
      </c>
      <c r="AJ135" s="836" t="str" cm="1">
        <f t="array" ref="AJ135">_xlfn.LET(
_xlpm.val,INDEX('2) Financial Arrangements'!$D$19:$P$113, _extract!$K135, 12),
IF($K135="","",
IF(_xlpm.val="","",
IF(($K135&gt;40)*($K135&lt;=55),_xlpm.val,""))))</f>
        <v/>
      </c>
      <c r="AK135" s="844" t="str" cm="1">
        <f t="array" ref="AK135">_xlfn.LET(
_xlpm.val,INDEX('2) Financial Arrangements'!$D$19:$P$113, _extract!$K135, 4),
IF($K135="","",
IF(_xlpm.val="","",
IF(($K135&gt;60)*($K135&lt;=75),_xlpm.val,""))))</f>
        <v/>
      </c>
      <c r="AL135" s="826" t="str" cm="1">
        <f t="array" ref="AL135">_xlfn.LET(
_xlpm.val,INDEX('2) Financial Arrangements'!$D$19:$P$113, _extract!$K135, 5),
IF($K135="","",
IF(_xlpm.val="","",
IF(($K135&gt;60)*($K135&lt;=75),_xlpm.val,""))))</f>
        <v/>
      </c>
      <c r="AM135" s="826" t="str" cm="1">
        <f t="array" ref="AM135">_xlfn.LET(
_xlpm.val,INDEX('2) Financial Arrangements'!$D$19:$P$113, _extract!$K135, 6),
_xlpm.val_01, IF(_xlpm.val="Yes", 1,0),
IF($K135="","",
IF(_xlpm.val="","",
IF(($K135&gt;60)*($K135&lt;=75),_xlpm.val_01,""))))</f>
        <v/>
      </c>
      <c r="AN135" s="826" t="str" cm="1">
        <f t="array" ref="AN135">_xlfn.LET(
_xlpm.val,INDEX('2) Financial Arrangements'!$D$19:$P$113, _extract!$K135, 7),
_xlpm.val_01, IF(_xlpm.val="Yes", 1,0),
IF($K135="","",
IF(_xlpm.val="","",
IF(($K135&gt;60)*($K135&lt;=75),_xlpm.val_01,""))))</f>
        <v/>
      </c>
      <c r="AO135" s="826" t="str" cm="1">
        <f t="array" ref="AO135">_xlfn.LET(
_xlpm.val,INDEX('2) Financial Arrangements'!$D$19:$P$113, _extract!$K135, 8),
IF($K135="","",
IF(_xlpm.val="","",
IF(($K135&gt;60)*($K135&lt;=75),_xlpm.val,""))))</f>
        <v/>
      </c>
      <c r="AP135" s="826" t="str" cm="1">
        <f t="array" ref="AP135">_xlfn.LET(
_xlpm.val,INDEX('2) Financial Arrangements'!$D$19:$P$113, _extract!$K135, 9),
_xlpm.val_01, IF(_xlpm.val="Yes", 1,0),
IF($K135="","",
IF(_xlpm.val="","",
IF(($K135&gt;60)*($K135&lt;=75),_xlpm.val_01,""))))</f>
        <v/>
      </c>
      <c r="AQ135" s="826" t="str" cm="1">
        <f t="array" ref="AQ135">_xlfn.LET(
_xlpm.val,INDEX('2) Financial Arrangements'!$D$19:$P$113, _extract!$K135, 10),
_xlpm.val_01, IF(_xlpm.val="Yes", 1,0),
IF($K135="","",
IF(_xlpm.val="","",
IF(($K135&gt;60)*($K135&lt;=75),_xlpm.val_01,""))))</f>
        <v/>
      </c>
      <c r="AR135" s="826" t="str" cm="1">
        <f t="array" ref="AR135">_xlfn.LET(
_xlpm.val,INDEX('2) Financial Arrangements'!$D$19:$P$113, _extract!$K135, 11),
_xlpm.val_01, IF(_xlpm.val="Yes", 1,0),
IF($K135="","",
IF(_xlpm.val="","",
IF(($K135&gt;60)*($K135&lt;=75),_xlpm.val_01,""))))</f>
        <v/>
      </c>
      <c r="AS135" s="826" t="str" cm="1">
        <f t="array" ref="AS135">_xlfn.LET(
_xlpm.val,INDEX('2) Financial Arrangements'!$D$19:$P$113, _extract!$K135, 12),
_xlpm.val_01, IF(_xlpm.val="Yes", 1,0),
IF($K135="","",
IF(_xlpm.val="","",
IF(($K135&gt;60)*($K135&lt;=75),_xlpm.val_01,""))))</f>
        <v/>
      </c>
      <c r="AT135" s="842" t="str" cm="1">
        <f t="array" ref="AT135">_xlfn.LET(
_xlpm.val,INDEX('2) Financial Arrangements'!$D$19:$P$113, _extract!$K135, 4),
IF($K135="","",
IF(_xlpm.val="","",
IF(($K135&gt;70)*($K135&lt;=85),_xlpm.val,""))))</f>
        <v/>
      </c>
      <c r="AU135" s="842" t="str" cm="1">
        <f t="array" ref="AU135">_xlfn.LET(
_xlpm.val,INDEX('2) Financial Arrangements'!$D$19:$P$113, _extract!$K135, 5),
IF($K135="","",
IF(_xlpm.val="","",
IF(($K135&gt;70)*($K135&lt;=85),_xlpm.val,""))))</f>
        <v/>
      </c>
      <c r="AV135" s="836" t="str" cm="1">
        <f t="array" ref="AV135">_xlfn.LET(
_xlpm.val,INDEX('2) Financial Arrangements'!$D$19:$P$113, _extract!$K135, 6),
IF($K135="","",
IF(_xlpm.val="","",
IF(($K135&gt;70)*($K135&lt;=85),_xlpm.val,""))))</f>
        <v/>
      </c>
    </row>
    <row r="136" spans="2:48" s="830" customFormat="1" x14ac:dyDescent="0.35">
      <c r="B136" s="826" t="str">
        <f t="shared" si="2"/>
        <v/>
      </c>
      <c r="C136" s="834"/>
      <c r="D136" s="826" t="str">
        <f>IF('0a) Instructions &amp; HHS Info'!$F$4="","", IF($E136="","",'0a) Instructions &amp; HHS Info'!$F$4))</f>
        <v/>
      </c>
      <c r="E136" s="827"/>
      <c r="F136" s="826" t="str">
        <f>_xlfn.LET(
_xlpm.orgRow,MATCH(E136,_ref_data!$F$19:$F$167,0),
_xlpm.orgID,INDEX(_ref_data!$E$19:$E$167,_xlpm.orgRow),
IF(E136="","",_xlpm.orgID))</f>
        <v/>
      </c>
      <c r="G136" s="826" t="str">
        <f>_xlfn.LET(
_xlpm.orgRow,MATCH(E136,_ref_data!$F$19:$F$167,0),
_xlpm.EIN,SUBSTITUTE(INDEX(_ref_data!$G$19:$G$167,_xlpm.orgRow), "-", ""),
IF(E136="","",_xlpm.EIN))</f>
        <v/>
      </c>
      <c r="H136" s="826" t="str" cm="1">
        <f t="array" ref="H136">_xlfn.LET(
_xlpm.row, MATCH(C136 &amp; E136, '2) Financial Arrangements'!$B$19:$B$113 &amp; '2) Financial Arrangements'!$D$19:$D$113, 0),
_xlpm.datum, INDEX('2) Financial Arrangements'!$D$19:$P$113, _xlpm.row, 2),
IF(_xlpm.datum="", "", _xlpm.datum))</f>
        <v/>
      </c>
      <c r="I136" s="826" t="str">
        <f>_xlfn.LET(
_xlpm.row, MATCH(H136, _ref_data!$O$19:$O$68, 0),
_xlpm.ein, INDEX(_ref_data!$P$19:$P$68, _xlpm.row),
IF(H136="", "",
IF(_xlpm.ein="", "", _xlpm.ein)))</f>
        <v/>
      </c>
      <c r="J136" s="826" t="str" cm="1">
        <f t="array" ref="J136">_xlfn.LET(
_xlpm.row, MATCH($C$80 &amp; $E$80, '2) Financial Arrangements'!$B$19:$B$113 &amp; '2) Financial Arrangements'!$D$19:$D$113, 0),
_xlpm.datum, INDEX('2) Financial Arrangements'!$D$19:$P$113, _xlpm.row, 3),
IF(E136="", "",
IF(_xlpm.datum="", "", _xlpm.datum)))</f>
        <v/>
      </c>
      <c r="K136" s="835" t="str" cm="1">
        <f t="array" ref="K136">IF($E136="", "",
_xlfn.LET(
_xlpm.row, MATCH($C136 &amp; $E136 &amp; $H136,
    '2) Financial Arrangements'!$B$19:$B$113 &amp;
    '2) Financial Arrangements'!$D$19:$D$113 &amp;
    '2) Financial Arrangements'!$E$19:$E$113, 0),
_xlpm.row)
)</f>
        <v/>
      </c>
      <c r="L136" s="838" t="str" cm="1">
        <f t="array" ref="L136">_xlfn.LET(
_xlpm.val,INDEX('2) Financial Arrangements'!$D$19:$P$113, _extract!$K136, 4),
IF($K136="","",
IF(_xlpm.val="","",
IF(($K136&gt;0)*($K136&lt;=15),_xlpm.val,""))))</f>
        <v/>
      </c>
      <c r="M136" s="845" t="str" cm="1">
        <f t="array" ref="M136">_xlfn.LET(
_xlpm.val,INDEX('2) Financial Arrangements'!$D$19:$P$113, _extract!$K136, 5),
IF($K136="","",
IF(_xlpm.val="","",
IF(($K136&gt;0)*($K136&lt;=15),_xlpm.val,""))))</f>
        <v/>
      </c>
      <c r="N136" s="845" t="str" cm="1">
        <f t="array" ref="N136">_xlfn.LET(
_xlpm.val,INDEX('2) Financial Arrangements'!$D$19:$P$113, _extract!$K136, 6),
IF($K136="","",
IF(_xlpm.val="","",
IF(($K136&gt;0)*($K136&lt;=15),_xlpm.val,""))))</f>
        <v/>
      </c>
      <c r="O136" s="846" t="str" cm="1">
        <f t="array" ref="O136">_xlfn.LET(
_xlpm.val,INDEX('2) Financial Arrangements'!$D$19:$P$113, _extract!$K136, 7),
IF($K136="","",
IF(_xlpm.val="","",
IF(($K136&gt;0)*($K136&lt;=15),_xlpm.val,""))))</f>
        <v/>
      </c>
      <c r="P136" s="846" t="str" cm="1">
        <f t="array" ref="P136">_xlfn.LET(
_xlpm.val,INDEX('2) Financial Arrangements'!$D$19:$P$113, _extract!$K136, 8),
IF($K136="","",
IF(_xlpm.val="","",
IF(($K136&gt;0)*($K136&lt;=15),_xlpm.val,""))))</f>
        <v/>
      </c>
      <c r="Q136" s="909" t="str" cm="1">
        <f t="array" ref="Q136">_xlfn.LET(
_xlpm.val,INDEX('2) Financial Arrangements'!$D$19:$P$113, _extract!$K136, 9),
IF($K136="","",
IF(_xlpm.val="","",
IF(($K136&gt;0)*($K136&lt;=15),_xlpm.val,""))))</f>
        <v/>
      </c>
      <c r="R136" s="846" t="str" cm="1">
        <f t="array" ref="R136">_xlfn.LET(
_xlpm.val,INDEX('2) Financial Arrangements'!$D$19:$P$113, _extract!$K136, 10),
IF($K136="","",
IF(_xlpm.val="","",
IF(($K136&gt;0)*($K136&lt;=15),_xlpm.val,""))))</f>
        <v/>
      </c>
      <c r="S136" s="838" t="str" cm="1">
        <f t="array" ref="S136">_xlfn.LET(
_xlpm.val,INDEX('2) Financial Arrangements'!$D$19:$P$113, _extract!$K136, 11),
IF($K136="","",
IF(_xlpm.val="","",
IF(($K136&gt;0)*($K136&lt;=15),_xlpm.val,""))))</f>
        <v/>
      </c>
      <c r="T136" s="838" t="str" cm="1">
        <f t="array" ref="T136">_xlfn.LET(
_xlpm.val,INDEX('2) Financial Arrangements'!$D$19:$P$113, _extract!$K136, 12),
_xlpm.val_01, IF(_xlpm.val="Yes", 1,0),
IF($K136="","",
IF(_xlpm.val="","",
IF(($K136&gt;0)*($K136&lt;=15),_xlpm.val_01,""))))</f>
        <v/>
      </c>
      <c r="U136" s="838" t="str" cm="1">
        <f t="array" ref="U136">_xlfn.LET(
_xlpm.val,INDEX('2) Financial Arrangements'!$D$19:$Q$113, _extract!$K136, 13),
_xlpm.val_01, IF(_xlpm.val="Yes", 1,0),
IF($K136="","",
IF(_xlpm.val="","",
IF(($K136&gt;0)*($K136&lt;=15),_xlpm.val_01,""))))</f>
        <v/>
      </c>
      <c r="V136" s="838" t="str" cm="1">
        <f t="array" ref="V136">_xlfn.LET(
_xlpm.val,INDEX('2) Financial Arrangements'!$D$19:$Q$113, _extract!$K136, 14),
_xlpm.val_01, IF(_xlpm.val="Yes", 1,0),
IF($K136="","",
IF(_xlpm.val="","",
IF(($K136&gt;0)*($K136&lt;=15),_xlpm.val_01,""))))</f>
        <v/>
      </c>
      <c r="W136" s="826" t="str" cm="1">
        <f t="array" ref="W136">_xlfn.LET(
_xlpm.val,INDEX('2) Financial Arrangements'!$D$19:$P$113,_extract!$K136,4),
IF($K136="","",
IF(_xlpm.val="","",
IF(($K136&gt;20)*($K136&lt;=35),_xlpm.val,""))))</f>
        <v/>
      </c>
      <c r="X136" s="844" t="str" cm="1">
        <f t="array" ref="X136">_xlfn.LET(
_xlpm.val,INDEX('2) Financial Arrangements'!$D$19:$P$113,_extract!$K136,5),
IF($K136="","",
IF(_xlpm.val="","",
IF(($K136&gt;20)*($K136&lt;=35),_xlpm.val,""))))</f>
        <v/>
      </c>
      <c r="Y136" s="826" t="str" cm="1">
        <f t="array" ref="Y136">_xlfn.LET(
_xlpm.val,INDEX('2) Financial Arrangements'!$D$19:$P$113,_extract!$K136,6),
IF($K136="","",
IF(_xlpm.val="","",
IF(($K136&gt;20)*($K136&lt;=35),_xlpm.val,""))))</f>
        <v/>
      </c>
      <c r="Z136" s="826" t="str" cm="1">
        <f t="array" ref="Z136">_xlfn.LET(
_xlpm.val,INDEX('2) Financial Arrangements'!$D$19:$P$113,_extract!$K136,7),
IF($K136="","",
IF(_xlpm.val="","",
IF(($K136&gt;20)*($K136&lt;=35),_xlpm.val,""))))</f>
        <v/>
      </c>
      <c r="AA136" s="826" t="str" cm="1">
        <f t="array" ref="AA136">_xlfn.LET(
_xlpm.val,INDEX('2) Financial Arrangements'!$D$19:$P$113,_extract!$K136,8),
IF($K136="","",
IF(_xlpm.val="","",
IF(($K136&gt;20)*($K136&lt;=35),_xlpm.val,""))))</f>
        <v/>
      </c>
      <c r="AB136" s="843" t="str" cm="1">
        <f t="array" ref="AB136">_xlfn.LET(
_xlpm.val,INDEX('2) Financial Arrangements'!$D$19:$P$113, _extract!$K136, 4),
IF($K136="","",
IF(_xlpm.val="","",
IF(($K136&gt;40)*($K136&lt;=55),_xlpm.val,""))))</f>
        <v/>
      </c>
      <c r="AC136" s="836" t="str" cm="1">
        <f t="array" ref="AC136">_xlfn.LET(
_xlpm.val,INDEX('2) Financial Arrangements'!$D$19:$P$113, _extract!$K136, 5),
IF($K136="","",
IF(_xlpm.val="","",
IF(($K136&gt;40)*($K136&lt;=55),_xlpm.val,""))))</f>
        <v/>
      </c>
      <c r="AD136" s="836" t="str" cm="1">
        <f t="array" ref="AD136">_xlfn.LET(
_xlpm.val,INDEX('2) Financial Arrangements'!$D$19:$P$113, _extract!$K136, 6),
IF($K136="","",
IF(_xlpm.val="","",
IF(($K136&gt;40)*($K136&lt;=55),_xlpm.val,""))))</f>
        <v/>
      </c>
      <c r="AE136" s="836" t="str" cm="1">
        <f t="array" ref="AE136">_xlfn.LET(
_xlpm.val,INDEX('2) Financial Arrangements'!$D$19:$P$113, _extract!$K136, 7),
IF($K136="","",
IF(_xlpm.val="","",
IF(($K136&gt;40)*($K136&lt;=55),_xlpm.val,""))))</f>
        <v/>
      </c>
      <c r="AF136" s="836" t="str" cm="1">
        <f t="array" ref="AF136">_xlfn.LET(
_xlpm.val,INDEX('2) Financial Arrangements'!$D$19:$P$113, _extract!$K136, 8),
IF($K136="","",
IF(_xlpm.val="","",
IF(($K136&gt;40)*($K136&lt;=55),_xlpm.val,""))))</f>
        <v/>
      </c>
      <c r="AG136" s="836" t="str" cm="1">
        <f t="array" ref="AG136">_xlfn.LET(
_xlpm.val,INDEX('2) Financial Arrangements'!$D$19:$P$113, _extract!$K136, 9),
IF($K136="","",
IF(_xlpm.val="","",
IF(($K136&gt;40)*($K136&lt;=55),_xlpm.val,""))))</f>
        <v/>
      </c>
      <c r="AH136" s="836" t="str" cm="1">
        <f t="array" ref="AH136">_xlfn.LET(
_xlpm.val,INDEX('2) Financial Arrangements'!$D$19:$P$113, _extract!$K136, 10),
IF($K136="","",
IF(_xlpm.val="","",
IF(($K136&gt;40)*($K136&lt;=55),_xlpm.val,""))))</f>
        <v/>
      </c>
      <c r="AI136" s="836" t="str" cm="1">
        <f t="array" ref="AI136">_xlfn.LET(
_xlpm.val,INDEX('2) Financial Arrangements'!$D$19:$P$113, _extract!$K136, 11),
IF($K136="","",
IF(_xlpm.val="","",
IF(($K136&gt;40)*($K136&lt;=55),_xlpm.val,""))))</f>
        <v/>
      </c>
      <c r="AJ136" s="836" t="str" cm="1">
        <f t="array" ref="AJ136">_xlfn.LET(
_xlpm.val,INDEX('2) Financial Arrangements'!$D$19:$P$113, _extract!$K136, 12),
IF($K136="","",
IF(_xlpm.val="","",
IF(($K136&gt;40)*($K136&lt;=55),_xlpm.val,""))))</f>
        <v/>
      </c>
      <c r="AK136" s="844" t="str" cm="1">
        <f t="array" ref="AK136">_xlfn.LET(
_xlpm.val,INDEX('2) Financial Arrangements'!$D$19:$P$113, _extract!$K136, 4),
IF($K136="","",
IF(_xlpm.val="","",
IF(($K136&gt;60)*($K136&lt;=75),_xlpm.val,""))))</f>
        <v/>
      </c>
      <c r="AL136" s="826" t="str" cm="1">
        <f t="array" ref="AL136">_xlfn.LET(
_xlpm.val,INDEX('2) Financial Arrangements'!$D$19:$P$113, _extract!$K136, 5),
IF($K136="","",
IF(_xlpm.val="","",
IF(($K136&gt;60)*($K136&lt;=75),_xlpm.val,""))))</f>
        <v/>
      </c>
      <c r="AM136" s="826" t="str" cm="1">
        <f t="array" ref="AM136">_xlfn.LET(
_xlpm.val,INDEX('2) Financial Arrangements'!$D$19:$P$113, _extract!$K136, 6),
_xlpm.val_01, IF(_xlpm.val="Yes", 1,0),
IF($K136="","",
IF(_xlpm.val="","",
IF(($K136&gt;60)*($K136&lt;=75),_xlpm.val_01,""))))</f>
        <v/>
      </c>
      <c r="AN136" s="826" t="str" cm="1">
        <f t="array" ref="AN136">_xlfn.LET(
_xlpm.val,INDEX('2) Financial Arrangements'!$D$19:$P$113, _extract!$K136, 7),
_xlpm.val_01, IF(_xlpm.val="Yes", 1,0),
IF($K136="","",
IF(_xlpm.val="","",
IF(($K136&gt;60)*($K136&lt;=75),_xlpm.val_01,""))))</f>
        <v/>
      </c>
      <c r="AO136" s="826" t="str" cm="1">
        <f t="array" ref="AO136">_xlfn.LET(
_xlpm.val,INDEX('2) Financial Arrangements'!$D$19:$P$113, _extract!$K136, 8),
IF($K136="","",
IF(_xlpm.val="","",
IF(($K136&gt;60)*($K136&lt;=75),_xlpm.val,""))))</f>
        <v/>
      </c>
      <c r="AP136" s="826" t="str" cm="1">
        <f t="array" ref="AP136">_xlfn.LET(
_xlpm.val,INDEX('2) Financial Arrangements'!$D$19:$P$113, _extract!$K136, 9),
_xlpm.val_01, IF(_xlpm.val="Yes", 1,0),
IF($K136="","",
IF(_xlpm.val="","",
IF(($K136&gt;60)*($K136&lt;=75),_xlpm.val_01,""))))</f>
        <v/>
      </c>
      <c r="AQ136" s="826" t="str" cm="1">
        <f t="array" ref="AQ136">_xlfn.LET(
_xlpm.val,INDEX('2) Financial Arrangements'!$D$19:$P$113, _extract!$K136, 10),
_xlpm.val_01, IF(_xlpm.val="Yes", 1,0),
IF($K136="","",
IF(_xlpm.val="","",
IF(($K136&gt;60)*($K136&lt;=75),_xlpm.val_01,""))))</f>
        <v/>
      </c>
      <c r="AR136" s="826" t="str" cm="1">
        <f t="array" ref="AR136">_xlfn.LET(
_xlpm.val,INDEX('2) Financial Arrangements'!$D$19:$P$113, _extract!$K136, 11),
_xlpm.val_01, IF(_xlpm.val="Yes", 1,0),
IF($K136="","",
IF(_xlpm.val="","",
IF(($K136&gt;60)*($K136&lt;=75),_xlpm.val_01,""))))</f>
        <v/>
      </c>
      <c r="AS136" s="826" t="str" cm="1">
        <f t="array" ref="AS136">_xlfn.LET(
_xlpm.val,INDEX('2) Financial Arrangements'!$D$19:$P$113, _extract!$K136, 12),
_xlpm.val_01, IF(_xlpm.val="Yes", 1,0),
IF($K136="","",
IF(_xlpm.val="","",
IF(($K136&gt;60)*($K136&lt;=75),_xlpm.val_01,""))))</f>
        <v/>
      </c>
      <c r="AT136" s="842" t="str" cm="1">
        <f t="array" ref="AT136">_xlfn.LET(
_xlpm.val,INDEX('2) Financial Arrangements'!$D$19:$P$113, _extract!$K136, 4),
IF($K136="","",
IF(_xlpm.val="","",
IF(($K136&gt;70)*($K136&lt;=85),_xlpm.val,""))))</f>
        <v/>
      </c>
      <c r="AU136" s="842" t="str" cm="1">
        <f t="array" ref="AU136">_xlfn.LET(
_xlpm.val,INDEX('2) Financial Arrangements'!$D$19:$P$113, _extract!$K136, 5),
IF($K136="","",
IF(_xlpm.val="","",
IF(($K136&gt;70)*($K136&lt;=85),_xlpm.val,""))))</f>
        <v/>
      </c>
      <c r="AV136" s="836" t="str" cm="1">
        <f t="array" ref="AV136">_xlfn.LET(
_xlpm.val,INDEX('2) Financial Arrangements'!$D$19:$P$113, _extract!$K136, 6),
IF($K136="","",
IF(_xlpm.val="","",
IF(($K136&gt;70)*($K136&lt;=85),_xlpm.val,""))))</f>
        <v/>
      </c>
    </row>
    <row r="137" spans="2:48" s="830" customFormat="1" x14ac:dyDescent="0.35">
      <c r="B137" s="826" t="str">
        <f t="shared" si="2"/>
        <v/>
      </c>
      <c r="C137" s="834"/>
      <c r="D137" s="826" t="str">
        <f>IF('0a) Instructions &amp; HHS Info'!$F$4="","", IF($E137="","",'0a) Instructions &amp; HHS Info'!$F$4))</f>
        <v/>
      </c>
      <c r="E137" s="827"/>
      <c r="F137" s="826" t="str">
        <f>_xlfn.LET(
_xlpm.orgRow,MATCH(E137,_ref_data!$F$19:$F$167,0),
_xlpm.orgID,INDEX(_ref_data!$E$19:$E$167,_xlpm.orgRow),
IF(E137="","",_xlpm.orgID))</f>
        <v/>
      </c>
      <c r="G137" s="826" t="str">
        <f>_xlfn.LET(
_xlpm.orgRow,MATCH(E137,_ref_data!$F$19:$F$167,0),
_xlpm.EIN,SUBSTITUTE(INDEX(_ref_data!$G$19:$G$167,_xlpm.orgRow), "-", ""),
IF(E137="","",_xlpm.EIN))</f>
        <v/>
      </c>
      <c r="H137" s="826" t="str" cm="1">
        <f t="array" ref="H137">_xlfn.LET(
_xlpm.row, MATCH(C137 &amp; E137, '2) Financial Arrangements'!$B$19:$B$113 &amp; '2) Financial Arrangements'!$D$19:$D$113, 0),
_xlpm.datum, INDEX('2) Financial Arrangements'!$D$19:$P$113, _xlpm.row, 2),
IF(_xlpm.datum="", "", _xlpm.datum))</f>
        <v/>
      </c>
      <c r="I137" s="826" t="str">
        <f>_xlfn.LET(
_xlpm.row, MATCH(H137, _ref_data!$O$19:$O$68, 0),
_xlpm.ein, INDEX(_ref_data!$P$19:$P$68, _xlpm.row),
IF(H137="", "",
IF(_xlpm.ein="", "", _xlpm.ein)))</f>
        <v/>
      </c>
      <c r="J137" s="826" t="str" cm="1">
        <f t="array" ref="J137">_xlfn.LET(
_xlpm.row, MATCH($C$80 &amp; $E$80, '2) Financial Arrangements'!$B$19:$B$113 &amp; '2) Financial Arrangements'!$D$19:$D$113, 0),
_xlpm.datum, INDEX('2) Financial Arrangements'!$D$19:$P$113, _xlpm.row, 3),
IF(E137="", "",
IF(_xlpm.datum="", "", _xlpm.datum)))</f>
        <v/>
      </c>
      <c r="K137" s="835" t="str" cm="1">
        <f t="array" ref="K137">IF($E137="", "",
_xlfn.LET(
_xlpm.row, MATCH($C137 &amp; $E137 &amp; $H137,
    '2) Financial Arrangements'!$B$19:$B$113 &amp;
    '2) Financial Arrangements'!$D$19:$D$113 &amp;
    '2) Financial Arrangements'!$E$19:$E$113, 0),
_xlpm.row)
)</f>
        <v/>
      </c>
      <c r="L137" s="838" t="str" cm="1">
        <f t="array" ref="L137">_xlfn.LET(
_xlpm.val,INDEX('2) Financial Arrangements'!$D$19:$P$113, _extract!$K137, 4),
IF($K137="","",
IF(_xlpm.val="","",
IF(($K137&gt;0)*($K137&lt;=15),_xlpm.val,""))))</f>
        <v/>
      </c>
      <c r="M137" s="845" t="str" cm="1">
        <f t="array" ref="M137">_xlfn.LET(
_xlpm.val,INDEX('2) Financial Arrangements'!$D$19:$P$113, _extract!$K137, 5),
IF($K137="","",
IF(_xlpm.val="","",
IF(($K137&gt;0)*($K137&lt;=15),_xlpm.val,""))))</f>
        <v/>
      </c>
      <c r="N137" s="845" t="str" cm="1">
        <f t="array" ref="N137">_xlfn.LET(
_xlpm.val,INDEX('2) Financial Arrangements'!$D$19:$P$113, _extract!$K137, 6),
IF($K137="","",
IF(_xlpm.val="","",
IF(($K137&gt;0)*($K137&lt;=15),_xlpm.val,""))))</f>
        <v/>
      </c>
      <c r="O137" s="846" t="str" cm="1">
        <f t="array" ref="O137">_xlfn.LET(
_xlpm.val,INDEX('2) Financial Arrangements'!$D$19:$P$113, _extract!$K137, 7),
IF($K137="","",
IF(_xlpm.val="","",
IF(($K137&gt;0)*($K137&lt;=15),_xlpm.val,""))))</f>
        <v/>
      </c>
      <c r="P137" s="846" t="str" cm="1">
        <f t="array" ref="P137">_xlfn.LET(
_xlpm.val,INDEX('2) Financial Arrangements'!$D$19:$P$113, _extract!$K137, 8),
IF($K137="","",
IF(_xlpm.val="","",
IF(($K137&gt;0)*($K137&lt;=15),_xlpm.val,""))))</f>
        <v/>
      </c>
      <c r="Q137" s="909" t="str" cm="1">
        <f t="array" ref="Q137">_xlfn.LET(
_xlpm.val,INDEX('2) Financial Arrangements'!$D$19:$P$113, _extract!$K137, 9),
IF($K137="","",
IF(_xlpm.val="","",
IF(($K137&gt;0)*($K137&lt;=15),_xlpm.val,""))))</f>
        <v/>
      </c>
      <c r="R137" s="846" t="str" cm="1">
        <f t="array" ref="R137">_xlfn.LET(
_xlpm.val,INDEX('2) Financial Arrangements'!$D$19:$P$113, _extract!$K137, 10),
IF($K137="","",
IF(_xlpm.val="","",
IF(($K137&gt;0)*($K137&lt;=15),_xlpm.val,""))))</f>
        <v/>
      </c>
      <c r="S137" s="838" t="str" cm="1">
        <f t="array" ref="S137">_xlfn.LET(
_xlpm.val,INDEX('2) Financial Arrangements'!$D$19:$P$113, _extract!$K137, 11),
IF($K137="","",
IF(_xlpm.val="","",
IF(($K137&gt;0)*($K137&lt;=15),_xlpm.val,""))))</f>
        <v/>
      </c>
      <c r="T137" s="838" t="str" cm="1">
        <f t="array" ref="T137">_xlfn.LET(
_xlpm.val,INDEX('2) Financial Arrangements'!$D$19:$P$113, _extract!$K137, 12),
_xlpm.val_01, IF(_xlpm.val="Yes", 1,0),
IF($K137="","",
IF(_xlpm.val="","",
IF(($K137&gt;0)*($K137&lt;=15),_xlpm.val_01,""))))</f>
        <v/>
      </c>
      <c r="U137" s="838" t="str" cm="1">
        <f t="array" ref="U137">_xlfn.LET(
_xlpm.val,INDEX('2) Financial Arrangements'!$D$19:$Q$113, _extract!$K137, 13),
_xlpm.val_01, IF(_xlpm.val="Yes", 1,0),
IF($K137="","",
IF(_xlpm.val="","",
IF(($K137&gt;0)*($K137&lt;=15),_xlpm.val_01,""))))</f>
        <v/>
      </c>
      <c r="V137" s="838" t="str" cm="1">
        <f t="array" ref="V137">_xlfn.LET(
_xlpm.val,INDEX('2) Financial Arrangements'!$D$19:$Q$113, _extract!$K137, 14),
_xlpm.val_01, IF(_xlpm.val="Yes", 1,0),
IF($K137="","",
IF(_xlpm.val="","",
IF(($K137&gt;0)*($K137&lt;=15),_xlpm.val_01,""))))</f>
        <v/>
      </c>
      <c r="W137" s="826" t="str" cm="1">
        <f t="array" ref="W137">_xlfn.LET(
_xlpm.val,INDEX('2) Financial Arrangements'!$D$19:$P$113,_extract!$K137,4),
IF($K137="","",
IF(_xlpm.val="","",
IF(($K137&gt;20)*($K137&lt;=35),_xlpm.val,""))))</f>
        <v/>
      </c>
      <c r="X137" s="844" t="str" cm="1">
        <f t="array" ref="X137">_xlfn.LET(
_xlpm.val,INDEX('2) Financial Arrangements'!$D$19:$P$113,_extract!$K137,5),
IF($K137="","",
IF(_xlpm.val="","",
IF(($K137&gt;20)*($K137&lt;=35),_xlpm.val,""))))</f>
        <v/>
      </c>
      <c r="Y137" s="826" t="str" cm="1">
        <f t="array" ref="Y137">_xlfn.LET(
_xlpm.val,INDEX('2) Financial Arrangements'!$D$19:$P$113,_extract!$K137,6),
IF($K137="","",
IF(_xlpm.val="","",
IF(($K137&gt;20)*($K137&lt;=35),_xlpm.val,""))))</f>
        <v/>
      </c>
      <c r="Z137" s="826" t="str" cm="1">
        <f t="array" ref="Z137">_xlfn.LET(
_xlpm.val,INDEX('2) Financial Arrangements'!$D$19:$P$113,_extract!$K137,7),
IF($K137="","",
IF(_xlpm.val="","",
IF(($K137&gt;20)*($K137&lt;=35),_xlpm.val,""))))</f>
        <v/>
      </c>
      <c r="AA137" s="826" t="str" cm="1">
        <f t="array" ref="AA137">_xlfn.LET(
_xlpm.val,INDEX('2) Financial Arrangements'!$D$19:$P$113,_extract!$K137,8),
IF($K137="","",
IF(_xlpm.val="","",
IF(($K137&gt;20)*($K137&lt;=35),_xlpm.val,""))))</f>
        <v/>
      </c>
      <c r="AB137" s="843" t="str" cm="1">
        <f t="array" ref="AB137">_xlfn.LET(
_xlpm.val,INDEX('2) Financial Arrangements'!$D$19:$P$113, _extract!$K137, 4),
IF($K137="","",
IF(_xlpm.val="","",
IF(($K137&gt;40)*($K137&lt;=55),_xlpm.val,""))))</f>
        <v/>
      </c>
      <c r="AC137" s="836" t="str" cm="1">
        <f t="array" ref="AC137">_xlfn.LET(
_xlpm.val,INDEX('2) Financial Arrangements'!$D$19:$P$113, _extract!$K137, 5),
IF($K137="","",
IF(_xlpm.val="","",
IF(($K137&gt;40)*($K137&lt;=55),_xlpm.val,""))))</f>
        <v/>
      </c>
      <c r="AD137" s="836" t="str" cm="1">
        <f t="array" ref="AD137">_xlfn.LET(
_xlpm.val,INDEX('2) Financial Arrangements'!$D$19:$P$113, _extract!$K137, 6),
IF($K137="","",
IF(_xlpm.val="","",
IF(($K137&gt;40)*($K137&lt;=55),_xlpm.val,""))))</f>
        <v/>
      </c>
      <c r="AE137" s="836" t="str" cm="1">
        <f t="array" ref="AE137">_xlfn.LET(
_xlpm.val,INDEX('2) Financial Arrangements'!$D$19:$P$113, _extract!$K137, 7),
IF($K137="","",
IF(_xlpm.val="","",
IF(($K137&gt;40)*($K137&lt;=55),_xlpm.val,""))))</f>
        <v/>
      </c>
      <c r="AF137" s="836" t="str" cm="1">
        <f t="array" ref="AF137">_xlfn.LET(
_xlpm.val,INDEX('2) Financial Arrangements'!$D$19:$P$113, _extract!$K137, 8),
IF($K137="","",
IF(_xlpm.val="","",
IF(($K137&gt;40)*($K137&lt;=55),_xlpm.val,""))))</f>
        <v/>
      </c>
      <c r="AG137" s="836" t="str" cm="1">
        <f t="array" ref="AG137">_xlfn.LET(
_xlpm.val,INDEX('2) Financial Arrangements'!$D$19:$P$113, _extract!$K137, 9),
IF($K137="","",
IF(_xlpm.val="","",
IF(($K137&gt;40)*($K137&lt;=55),_xlpm.val,""))))</f>
        <v/>
      </c>
      <c r="AH137" s="836" t="str" cm="1">
        <f t="array" ref="AH137">_xlfn.LET(
_xlpm.val,INDEX('2) Financial Arrangements'!$D$19:$P$113, _extract!$K137, 10),
IF($K137="","",
IF(_xlpm.val="","",
IF(($K137&gt;40)*($K137&lt;=55),_xlpm.val,""))))</f>
        <v/>
      </c>
      <c r="AI137" s="836" t="str" cm="1">
        <f t="array" ref="AI137">_xlfn.LET(
_xlpm.val,INDEX('2) Financial Arrangements'!$D$19:$P$113, _extract!$K137, 11),
IF($K137="","",
IF(_xlpm.val="","",
IF(($K137&gt;40)*($K137&lt;=55),_xlpm.val,""))))</f>
        <v/>
      </c>
      <c r="AJ137" s="836" t="str" cm="1">
        <f t="array" ref="AJ137">_xlfn.LET(
_xlpm.val,INDEX('2) Financial Arrangements'!$D$19:$P$113, _extract!$K137, 12),
IF($K137="","",
IF(_xlpm.val="","",
IF(($K137&gt;40)*($K137&lt;=55),_xlpm.val,""))))</f>
        <v/>
      </c>
      <c r="AK137" s="844" t="str" cm="1">
        <f t="array" ref="AK137">_xlfn.LET(
_xlpm.val,INDEX('2) Financial Arrangements'!$D$19:$P$113, _extract!$K137, 4),
IF($K137="","",
IF(_xlpm.val="","",
IF(($K137&gt;60)*($K137&lt;=75),_xlpm.val,""))))</f>
        <v/>
      </c>
      <c r="AL137" s="826" t="str" cm="1">
        <f t="array" ref="AL137">_xlfn.LET(
_xlpm.val,INDEX('2) Financial Arrangements'!$D$19:$P$113, _extract!$K137, 5),
IF($K137="","",
IF(_xlpm.val="","",
IF(($K137&gt;60)*($K137&lt;=75),_xlpm.val,""))))</f>
        <v/>
      </c>
      <c r="AM137" s="826" t="str" cm="1">
        <f t="array" ref="AM137">_xlfn.LET(
_xlpm.val,INDEX('2) Financial Arrangements'!$D$19:$P$113, _extract!$K137, 6),
_xlpm.val_01, IF(_xlpm.val="Yes", 1,0),
IF($K137="","",
IF(_xlpm.val="","",
IF(($K137&gt;60)*($K137&lt;=75),_xlpm.val_01,""))))</f>
        <v/>
      </c>
      <c r="AN137" s="826" t="str" cm="1">
        <f t="array" ref="AN137">_xlfn.LET(
_xlpm.val,INDEX('2) Financial Arrangements'!$D$19:$P$113, _extract!$K137, 7),
_xlpm.val_01, IF(_xlpm.val="Yes", 1,0),
IF($K137="","",
IF(_xlpm.val="","",
IF(($K137&gt;60)*($K137&lt;=75),_xlpm.val_01,""))))</f>
        <v/>
      </c>
      <c r="AO137" s="826" t="str" cm="1">
        <f t="array" ref="AO137">_xlfn.LET(
_xlpm.val,INDEX('2) Financial Arrangements'!$D$19:$P$113, _extract!$K137, 8),
IF($K137="","",
IF(_xlpm.val="","",
IF(($K137&gt;60)*($K137&lt;=75),_xlpm.val,""))))</f>
        <v/>
      </c>
      <c r="AP137" s="826" t="str" cm="1">
        <f t="array" ref="AP137">_xlfn.LET(
_xlpm.val,INDEX('2) Financial Arrangements'!$D$19:$P$113, _extract!$K137, 9),
_xlpm.val_01, IF(_xlpm.val="Yes", 1,0),
IF($K137="","",
IF(_xlpm.val="","",
IF(($K137&gt;60)*($K137&lt;=75),_xlpm.val_01,""))))</f>
        <v/>
      </c>
      <c r="AQ137" s="826" t="str" cm="1">
        <f t="array" ref="AQ137">_xlfn.LET(
_xlpm.val,INDEX('2) Financial Arrangements'!$D$19:$P$113, _extract!$K137, 10),
_xlpm.val_01, IF(_xlpm.val="Yes", 1,0),
IF($K137="","",
IF(_xlpm.val="","",
IF(($K137&gt;60)*($K137&lt;=75),_xlpm.val_01,""))))</f>
        <v/>
      </c>
      <c r="AR137" s="826" t="str" cm="1">
        <f t="array" ref="AR137">_xlfn.LET(
_xlpm.val,INDEX('2) Financial Arrangements'!$D$19:$P$113, _extract!$K137, 11),
_xlpm.val_01, IF(_xlpm.val="Yes", 1,0),
IF($K137="","",
IF(_xlpm.val="","",
IF(($K137&gt;60)*($K137&lt;=75),_xlpm.val_01,""))))</f>
        <v/>
      </c>
      <c r="AS137" s="826" t="str" cm="1">
        <f t="array" ref="AS137">_xlfn.LET(
_xlpm.val,INDEX('2) Financial Arrangements'!$D$19:$P$113, _extract!$K137, 12),
_xlpm.val_01, IF(_xlpm.val="Yes", 1,0),
IF($K137="","",
IF(_xlpm.val="","",
IF(($K137&gt;60)*($K137&lt;=75),_xlpm.val_01,""))))</f>
        <v/>
      </c>
      <c r="AT137" s="842" t="str" cm="1">
        <f t="array" ref="AT137">_xlfn.LET(
_xlpm.val,INDEX('2) Financial Arrangements'!$D$19:$P$113, _extract!$K137, 4),
IF($K137="","",
IF(_xlpm.val="","",
IF(($K137&gt;70)*($K137&lt;=85),_xlpm.val,""))))</f>
        <v/>
      </c>
      <c r="AU137" s="842" t="str" cm="1">
        <f t="array" ref="AU137">_xlfn.LET(
_xlpm.val,INDEX('2) Financial Arrangements'!$D$19:$P$113, _extract!$K137, 5),
IF($K137="","",
IF(_xlpm.val="","",
IF(($K137&gt;70)*($K137&lt;=85),_xlpm.val,""))))</f>
        <v/>
      </c>
      <c r="AV137" s="836" t="str" cm="1">
        <f t="array" ref="AV137">_xlfn.LET(
_xlpm.val,INDEX('2) Financial Arrangements'!$D$19:$P$113, _extract!$K137, 6),
IF($K137="","",
IF(_xlpm.val="","",
IF(($K137&gt;70)*($K137&lt;=85),_xlpm.val,""))))</f>
        <v/>
      </c>
    </row>
    <row r="138" spans="2:48" s="830" customFormat="1" x14ac:dyDescent="0.35">
      <c r="B138" s="826" t="str">
        <f t="shared" si="2"/>
        <v/>
      </c>
      <c r="C138" s="834"/>
      <c r="D138" s="826" t="str">
        <f>IF('0a) Instructions &amp; HHS Info'!$F$4="","", IF($E138="","",'0a) Instructions &amp; HHS Info'!$F$4))</f>
        <v/>
      </c>
      <c r="E138" s="827"/>
      <c r="F138" s="826" t="str">
        <f>_xlfn.LET(
_xlpm.orgRow,MATCH(E138,_ref_data!$F$19:$F$167,0),
_xlpm.orgID,INDEX(_ref_data!$E$19:$E$167,_xlpm.orgRow),
IF(E138="","",_xlpm.orgID))</f>
        <v/>
      </c>
      <c r="G138" s="826" t="str">
        <f>_xlfn.LET(
_xlpm.orgRow,MATCH(E138,_ref_data!$F$19:$F$167,0),
_xlpm.EIN,SUBSTITUTE(INDEX(_ref_data!$G$19:$G$167,_xlpm.orgRow), "-", ""),
IF(E138="","",_xlpm.EIN))</f>
        <v/>
      </c>
      <c r="H138" s="826" t="str" cm="1">
        <f t="array" ref="H138">_xlfn.LET(
_xlpm.row, MATCH(C138 &amp; E138, '2) Financial Arrangements'!$B$19:$B$113 &amp; '2) Financial Arrangements'!$D$19:$D$113, 0),
_xlpm.datum, INDEX('2) Financial Arrangements'!$D$19:$P$113, _xlpm.row, 2),
IF(_xlpm.datum="", "", _xlpm.datum))</f>
        <v/>
      </c>
      <c r="I138" s="826" t="str">
        <f>_xlfn.LET(
_xlpm.row, MATCH(H138, _ref_data!$O$19:$O$68, 0),
_xlpm.ein, INDEX(_ref_data!$P$19:$P$68, _xlpm.row),
IF(H138="", "",
IF(_xlpm.ein="", "", _xlpm.ein)))</f>
        <v/>
      </c>
      <c r="J138" s="826" t="str" cm="1">
        <f t="array" ref="J138">_xlfn.LET(
_xlpm.row, MATCH($C$80 &amp; $E$80, '2) Financial Arrangements'!$B$19:$B$113 &amp; '2) Financial Arrangements'!$D$19:$D$113, 0),
_xlpm.datum, INDEX('2) Financial Arrangements'!$D$19:$P$113, _xlpm.row, 3),
IF(E138="", "",
IF(_xlpm.datum="", "", _xlpm.datum)))</f>
        <v/>
      </c>
      <c r="K138" s="835" t="str" cm="1">
        <f t="array" ref="K138">IF($E138="", "",
_xlfn.LET(
_xlpm.row, MATCH($C138 &amp; $E138 &amp; $H138,
    '2) Financial Arrangements'!$B$19:$B$113 &amp;
    '2) Financial Arrangements'!$D$19:$D$113 &amp;
    '2) Financial Arrangements'!$E$19:$E$113, 0),
_xlpm.row)
)</f>
        <v/>
      </c>
      <c r="L138" s="838" t="str" cm="1">
        <f t="array" ref="L138">_xlfn.LET(
_xlpm.val,INDEX('2) Financial Arrangements'!$D$19:$P$113, _extract!$K138, 4),
IF($K138="","",
IF(_xlpm.val="","",
IF(($K138&gt;0)*($K138&lt;=15),_xlpm.val,""))))</f>
        <v/>
      </c>
      <c r="M138" s="845" t="str" cm="1">
        <f t="array" ref="M138">_xlfn.LET(
_xlpm.val,INDEX('2) Financial Arrangements'!$D$19:$P$113, _extract!$K138, 5),
IF($K138="","",
IF(_xlpm.val="","",
IF(($K138&gt;0)*($K138&lt;=15),_xlpm.val,""))))</f>
        <v/>
      </c>
      <c r="N138" s="845" t="str" cm="1">
        <f t="array" ref="N138">_xlfn.LET(
_xlpm.val,INDEX('2) Financial Arrangements'!$D$19:$P$113, _extract!$K138, 6),
IF($K138="","",
IF(_xlpm.val="","",
IF(($K138&gt;0)*($K138&lt;=15),_xlpm.val,""))))</f>
        <v/>
      </c>
      <c r="O138" s="846" t="str" cm="1">
        <f t="array" ref="O138">_xlfn.LET(
_xlpm.val,INDEX('2) Financial Arrangements'!$D$19:$P$113, _extract!$K138, 7),
IF($K138="","",
IF(_xlpm.val="","",
IF(($K138&gt;0)*($K138&lt;=15),_xlpm.val,""))))</f>
        <v/>
      </c>
      <c r="P138" s="846" t="str" cm="1">
        <f t="array" ref="P138">_xlfn.LET(
_xlpm.val,INDEX('2) Financial Arrangements'!$D$19:$P$113, _extract!$K138, 8),
IF($K138="","",
IF(_xlpm.val="","",
IF(($K138&gt;0)*($K138&lt;=15),_xlpm.val,""))))</f>
        <v/>
      </c>
      <c r="Q138" s="909" t="str" cm="1">
        <f t="array" ref="Q138">_xlfn.LET(
_xlpm.val,INDEX('2) Financial Arrangements'!$D$19:$P$113, _extract!$K138, 9),
IF($K138="","",
IF(_xlpm.val="","",
IF(($K138&gt;0)*($K138&lt;=15),_xlpm.val,""))))</f>
        <v/>
      </c>
      <c r="R138" s="846" t="str" cm="1">
        <f t="array" ref="R138">_xlfn.LET(
_xlpm.val,INDEX('2) Financial Arrangements'!$D$19:$P$113, _extract!$K138, 10),
IF($K138="","",
IF(_xlpm.val="","",
IF(($K138&gt;0)*($K138&lt;=15),_xlpm.val,""))))</f>
        <v/>
      </c>
      <c r="S138" s="838" t="str" cm="1">
        <f t="array" ref="S138">_xlfn.LET(
_xlpm.val,INDEX('2) Financial Arrangements'!$D$19:$P$113, _extract!$K138, 11),
IF($K138="","",
IF(_xlpm.val="","",
IF(($K138&gt;0)*($K138&lt;=15),_xlpm.val,""))))</f>
        <v/>
      </c>
      <c r="T138" s="838" t="str" cm="1">
        <f t="array" ref="T138">_xlfn.LET(
_xlpm.val,INDEX('2) Financial Arrangements'!$D$19:$P$113, _extract!$K138, 12),
_xlpm.val_01, IF(_xlpm.val="Yes", 1,0),
IF($K138="","",
IF(_xlpm.val="","",
IF(($K138&gt;0)*($K138&lt;=15),_xlpm.val_01,""))))</f>
        <v/>
      </c>
      <c r="U138" s="838" t="str" cm="1">
        <f t="array" ref="U138">_xlfn.LET(
_xlpm.val,INDEX('2) Financial Arrangements'!$D$19:$Q$113, _extract!$K138, 13),
_xlpm.val_01, IF(_xlpm.val="Yes", 1,0),
IF($K138="","",
IF(_xlpm.val="","",
IF(($K138&gt;0)*($K138&lt;=15),_xlpm.val_01,""))))</f>
        <v/>
      </c>
      <c r="V138" s="838" t="str" cm="1">
        <f t="array" ref="V138">_xlfn.LET(
_xlpm.val,INDEX('2) Financial Arrangements'!$D$19:$Q$113, _extract!$K138, 14),
_xlpm.val_01, IF(_xlpm.val="Yes", 1,0),
IF($K138="","",
IF(_xlpm.val="","",
IF(($K138&gt;0)*($K138&lt;=15),_xlpm.val_01,""))))</f>
        <v/>
      </c>
      <c r="W138" s="826" t="str" cm="1">
        <f t="array" ref="W138">_xlfn.LET(
_xlpm.val,INDEX('2) Financial Arrangements'!$D$19:$P$113,_extract!$K138,4),
IF($K138="","",
IF(_xlpm.val="","",
IF(($K138&gt;20)*($K138&lt;=35),_xlpm.val,""))))</f>
        <v/>
      </c>
      <c r="X138" s="844" t="str" cm="1">
        <f t="array" ref="X138">_xlfn.LET(
_xlpm.val,INDEX('2) Financial Arrangements'!$D$19:$P$113,_extract!$K138,5),
IF($K138="","",
IF(_xlpm.val="","",
IF(($K138&gt;20)*($K138&lt;=35),_xlpm.val,""))))</f>
        <v/>
      </c>
      <c r="Y138" s="826" t="str" cm="1">
        <f t="array" ref="Y138">_xlfn.LET(
_xlpm.val,INDEX('2) Financial Arrangements'!$D$19:$P$113,_extract!$K138,6),
IF($K138="","",
IF(_xlpm.val="","",
IF(($K138&gt;20)*($K138&lt;=35),_xlpm.val,""))))</f>
        <v/>
      </c>
      <c r="Z138" s="826" t="str" cm="1">
        <f t="array" ref="Z138">_xlfn.LET(
_xlpm.val,INDEX('2) Financial Arrangements'!$D$19:$P$113,_extract!$K138,7),
IF($K138="","",
IF(_xlpm.val="","",
IF(($K138&gt;20)*($K138&lt;=35),_xlpm.val,""))))</f>
        <v/>
      </c>
      <c r="AA138" s="826" t="str" cm="1">
        <f t="array" ref="AA138">_xlfn.LET(
_xlpm.val,INDEX('2) Financial Arrangements'!$D$19:$P$113,_extract!$K138,8),
IF($K138="","",
IF(_xlpm.val="","",
IF(($K138&gt;20)*($K138&lt;=35),_xlpm.val,""))))</f>
        <v/>
      </c>
      <c r="AB138" s="843" t="str" cm="1">
        <f t="array" ref="AB138">_xlfn.LET(
_xlpm.val,INDEX('2) Financial Arrangements'!$D$19:$P$113, _extract!$K138, 4),
IF($K138="","",
IF(_xlpm.val="","",
IF(($K138&gt;40)*($K138&lt;=55),_xlpm.val,""))))</f>
        <v/>
      </c>
      <c r="AC138" s="836" t="str" cm="1">
        <f t="array" ref="AC138">_xlfn.LET(
_xlpm.val,INDEX('2) Financial Arrangements'!$D$19:$P$113, _extract!$K138, 5),
IF($K138="","",
IF(_xlpm.val="","",
IF(($K138&gt;40)*($K138&lt;=55),_xlpm.val,""))))</f>
        <v/>
      </c>
      <c r="AD138" s="836" t="str" cm="1">
        <f t="array" ref="AD138">_xlfn.LET(
_xlpm.val,INDEX('2) Financial Arrangements'!$D$19:$P$113, _extract!$K138, 6),
IF($K138="","",
IF(_xlpm.val="","",
IF(($K138&gt;40)*($K138&lt;=55),_xlpm.val,""))))</f>
        <v/>
      </c>
      <c r="AE138" s="836" t="str" cm="1">
        <f t="array" ref="AE138">_xlfn.LET(
_xlpm.val,INDEX('2) Financial Arrangements'!$D$19:$P$113, _extract!$K138, 7),
IF($K138="","",
IF(_xlpm.val="","",
IF(($K138&gt;40)*($K138&lt;=55),_xlpm.val,""))))</f>
        <v/>
      </c>
      <c r="AF138" s="836" t="str" cm="1">
        <f t="array" ref="AF138">_xlfn.LET(
_xlpm.val,INDEX('2) Financial Arrangements'!$D$19:$P$113, _extract!$K138, 8),
IF($K138="","",
IF(_xlpm.val="","",
IF(($K138&gt;40)*($K138&lt;=55),_xlpm.val,""))))</f>
        <v/>
      </c>
      <c r="AG138" s="836" t="str" cm="1">
        <f t="array" ref="AG138">_xlfn.LET(
_xlpm.val,INDEX('2) Financial Arrangements'!$D$19:$P$113, _extract!$K138, 9),
IF($K138="","",
IF(_xlpm.val="","",
IF(($K138&gt;40)*($K138&lt;=55),_xlpm.val,""))))</f>
        <v/>
      </c>
      <c r="AH138" s="836" t="str" cm="1">
        <f t="array" ref="AH138">_xlfn.LET(
_xlpm.val,INDEX('2) Financial Arrangements'!$D$19:$P$113, _extract!$K138, 10),
IF($K138="","",
IF(_xlpm.val="","",
IF(($K138&gt;40)*($K138&lt;=55),_xlpm.val,""))))</f>
        <v/>
      </c>
      <c r="AI138" s="836" t="str" cm="1">
        <f t="array" ref="AI138">_xlfn.LET(
_xlpm.val,INDEX('2) Financial Arrangements'!$D$19:$P$113, _extract!$K138, 11),
IF($K138="","",
IF(_xlpm.val="","",
IF(($K138&gt;40)*($K138&lt;=55),_xlpm.val,""))))</f>
        <v/>
      </c>
      <c r="AJ138" s="836" t="str" cm="1">
        <f t="array" ref="AJ138">_xlfn.LET(
_xlpm.val,INDEX('2) Financial Arrangements'!$D$19:$P$113, _extract!$K138, 12),
IF($K138="","",
IF(_xlpm.val="","",
IF(($K138&gt;40)*($K138&lt;=55),_xlpm.val,""))))</f>
        <v/>
      </c>
      <c r="AK138" s="844" t="str" cm="1">
        <f t="array" ref="AK138">_xlfn.LET(
_xlpm.val,INDEX('2) Financial Arrangements'!$D$19:$P$113, _extract!$K138, 4),
IF($K138="","",
IF(_xlpm.val="","",
IF(($K138&gt;60)*($K138&lt;=75),_xlpm.val,""))))</f>
        <v/>
      </c>
      <c r="AL138" s="826" t="str" cm="1">
        <f t="array" ref="AL138">_xlfn.LET(
_xlpm.val,INDEX('2) Financial Arrangements'!$D$19:$P$113, _extract!$K138, 5),
IF($K138="","",
IF(_xlpm.val="","",
IF(($K138&gt;60)*($K138&lt;=75),_xlpm.val,""))))</f>
        <v/>
      </c>
      <c r="AM138" s="826" t="str" cm="1">
        <f t="array" ref="AM138">_xlfn.LET(
_xlpm.val,INDEX('2) Financial Arrangements'!$D$19:$P$113, _extract!$K138, 6),
_xlpm.val_01, IF(_xlpm.val="Yes", 1,0),
IF($K138="","",
IF(_xlpm.val="","",
IF(($K138&gt;60)*($K138&lt;=75),_xlpm.val_01,""))))</f>
        <v/>
      </c>
      <c r="AN138" s="826" t="str" cm="1">
        <f t="array" ref="AN138">_xlfn.LET(
_xlpm.val,INDEX('2) Financial Arrangements'!$D$19:$P$113, _extract!$K138, 7),
_xlpm.val_01, IF(_xlpm.val="Yes", 1,0),
IF($K138="","",
IF(_xlpm.val="","",
IF(($K138&gt;60)*($K138&lt;=75),_xlpm.val_01,""))))</f>
        <v/>
      </c>
      <c r="AO138" s="826" t="str" cm="1">
        <f t="array" ref="AO138">_xlfn.LET(
_xlpm.val,INDEX('2) Financial Arrangements'!$D$19:$P$113, _extract!$K138, 8),
IF($K138="","",
IF(_xlpm.val="","",
IF(($K138&gt;60)*($K138&lt;=75),_xlpm.val,""))))</f>
        <v/>
      </c>
      <c r="AP138" s="826" t="str" cm="1">
        <f t="array" ref="AP138">_xlfn.LET(
_xlpm.val,INDEX('2) Financial Arrangements'!$D$19:$P$113, _extract!$K138, 9),
_xlpm.val_01, IF(_xlpm.val="Yes", 1,0),
IF($K138="","",
IF(_xlpm.val="","",
IF(($K138&gt;60)*($K138&lt;=75),_xlpm.val_01,""))))</f>
        <v/>
      </c>
      <c r="AQ138" s="826" t="str" cm="1">
        <f t="array" ref="AQ138">_xlfn.LET(
_xlpm.val,INDEX('2) Financial Arrangements'!$D$19:$P$113, _extract!$K138, 10),
_xlpm.val_01, IF(_xlpm.val="Yes", 1,0),
IF($K138="","",
IF(_xlpm.val="","",
IF(($K138&gt;60)*($K138&lt;=75),_xlpm.val_01,""))))</f>
        <v/>
      </c>
      <c r="AR138" s="826" t="str" cm="1">
        <f t="array" ref="AR138">_xlfn.LET(
_xlpm.val,INDEX('2) Financial Arrangements'!$D$19:$P$113, _extract!$K138, 11),
_xlpm.val_01, IF(_xlpm.val="Yes", 1,0),
IF($K138="","",
IF(_xlpm.val="","",
IF(($K138&gt;60)*($K138&lt;=75),_xlpm.val_01,""))))</f>
        <v/>
      </c>
      <c r="AS138" s="826" t="str" cm="1">
        <f t="array" ref="AS138">_xlfn.LET(
_xlpm.val,INDEX('2) Financial Arrangements'!$D$19:$P$113, _extract!$K138, 12),
_xlpm.val_01, IF(_xlpm.val="Yes", 1,0),
IF($K138="","",
IF(_xlpm.val="","",
IF(($K138&gt;60)*($K138&lt;=75),_xlpm.val_01,""))))</f>
        <v/>
      </c>
      <c r="AT138" s="842" t="str" cm="1">
        <f t="array" ref="AT138">_xlfn.LET(
_xlpm.val,INDEX('2) Financial Arrangements'!$D$19:$P$113, _extract!$K138, 4),
IF($K138="","",
IF(_xlpm.val="","",
IF(($K138&gt;70)*($K138&lt;=85),_xlpm.val,""))))</f>
        <v/>
      </c>
      <c r="AU138" s="842" t="str" cm="1">
        <f t="array" ref="AU138">_xlfn.LET(
_xlpm.val,INDEX('2) Financial Arrangements'!$D$19:$P$113, _extract!$K138, 5),
IF($K138="","",
IF(_xlpm.val="","",
IF(($K138&gt;70)*($K138&lt;=85),_xlpm.val,""))))</f>
        <v/>
      </c>
      <c r="AV138" s="836" t="str" cm="1">
        <f t="array" ref="AV138">_xlfn.LET(
_xlpm.val,INDEX('2) Financial Arrangements'!$D$19:$P$113, _extract!$K138, 6),
IF($K138="","",
IF(_xlpm.val="","",
IF(($K138&gt;70)*($K138&lt;=85),_xlpm.val,""))))</f>
        <v/>
      </c>
    </row>
    <row r="139" spans="2:48" s="830" customFormat="1" x14ac:dyDescent="0.35">
      <c r="B139" s="826" t="str">
        <f t="shared" si="2"/>
        <v/>
      </c>
      <c r="C139" s="834"/>
      <c r="D139" s="826" t="str">
        <f>IF('0a) Instructions &amp; HHS Info'!$F$4="","", IF($E139="","",'0a) Instructions &amp; HHS Info'!$F$4))</f>
        <v/>
      </c>
      <c r="E139" s="827"/>
      <c r="F139" s="826" t="str">
        <f>_xlfn.LET(
_xlpm.orgRow,MATCH(E139,_ref_data!$F$19:$F$167,0),
_xlpm.orgID,INDEX(_ref_data!$E$19:$E$167,_xlpm.orgRow),
IF(E139="","",_xlpm.orgID))</f>
        <v/>
      </c>
      <c r="G139" s="826" t="str">
        <f>_xlfn.LET(
_xlpm.orgRow,MATCH(E139,_ref_data!$F$19:$F$167,0),
_xlpm.EIN,SUBSTITUTE(INDEX(_ref_data!$G$19:$G$167,_xlpm.orgRow), "-", ""),
IF(E139="","",_xlpm.EIN))</f>
        <v/>
      </c>
      <c r="H139" s="826" t="str" cm="1">
        <f t="array" ref="H139">_xlfn.LET(
_xlpm.row, MATCH(C139 &amp; E139, '2) Financial Arrangements'!$B$19:$B$113 &amp; '2) Financial Arrangements'!$D$19:$D$113, 0),
_xlpm.datum, INDEX('2) Financial Arrangements'!$D$19:$P$113, _xlpm.row, 2),
IF(_xlpm.datum="", "", _xlpm.datum))</f>
        <v/>
      </c>
      <c r="I139" s="826" t="str">
        <f>_xlfn.LET(
_xlpm.row, MATCH(H139, _ref_data!$O$19:$O$68, 0),
_xlpm.ein, INDEX(_ref_data!$P$19:$P$68, _xlpm.row),
IF(H139="", "",
IF(_xlpm.ein="", "", _xlpm.ein)))</f>
        <v/>
      </c>
      <c r="J139" s="826" t="str" cm="1">
        <f t="array" ref="J139">_xlfn.LET(
_xlpm.row, MATCH($C$80 &amp; $E$80, '2) Financial Arrangements'!$B$19:$B$113 &amp; '2) Financial Arrangements'!$D$19:$D$113, 0),
_xlpm.datum, INDEX('2) Financial Arrangements'!$D$19:$P$113, _xlpm.row, 3),
IF(E139="", "",
IF(_xlpm.datum="", "", _xlpm.datum)))</f>
        <v/>
      </c>
      <c r="K139" s="835" t="str" cm="1">
        <f t="array" ref="K139">IF($E139="", "",
_xlfn.LET(
_xlpm.row, MATCH($C139 &amp; $E139 &amp; $H139,
    '2) Financial Arrangements'!$B$19:$B$113 &amp;
    '2) Financial Arrangements'!$D$19:$D$113 &amp;
    '2) Financial Arrangements'!$E$19:$E$113, 0),
_xlpm.row)
)</f>
        <v/>
      </c>
      <c r="L139" s="838" t="str" cm="1">
        <f t="array" ref="L139">_xlfn.LET(
_xlpm.val,INDEX('2) Financial Arrangements'!$D$19:$P$113, _extract!$K139, 4),
IF($K139="","",
IF(_xlpm.val="","",
IF(($K139&gt;0)*($K139&lt;=15),_xlpm.val,""))))</f>
        <v/>
      </c>
      <c r="M139" s="845" t="str" cm="1">
        <f t="array" ref="M139">_xlfn.LET(
_xlpm.val,INDEX('2) Financial Arrangements'!$D$19:$P$113, _extract!$K139, 5),
IF($K139="","",
IF(_xlpm.val="","",
IF(($K139&gt;0)*($K139&lt;=15),_xlpm.val,""))))</f>
        <v/>
      </c>
      <c r="N139" s="845" t="str" cm="1">
        <f t="array" ref="N139">_xlfn.LET(
_xlpm.val,INDEX('2) Financial Arrangements'!$D$19:$P$113, _extract!$K139, 6),
IF($K139="","",
IF(_xlpm.val="","",
IF(($K139&gt;0)*($K139&lt;=15),_xlpm.val,""))))</f>
        <v/>
      </c>
      <c r="O139" s="846" t="str" cm="1">
        <f t="array" ref="O139">_xlfn.LET(
_xlpm.val,INDEX('2) Financial Arrangements'!$D$19:$P$113, _extract!$K139, 7),
IF($K139="","",
IF(_xlpm.val="","",
IF(($K139&gt;0)*($K139&lt;=15),_xlpm.val,""))))</f>
        <v/>
      </c>
      <c r="P139" s="846" t="str" cm="1">
        <f t="array" ref="P139">_xlfn.LET(
_xlpm.val,INDEX('2) Financial Arrangements'!$D$19:$P$113, _extract!$K139, 8),
IF($K139="","",
IF(_xlpm.val="","",
IF(($K139&gt;0)*($K139&lt;=15),_xlpm.val,""))))</f>
        <v/>
      </c>
      <c r="Q139" s="909" t="str" cm="1">
        <f t="array" ref="Q139">_xlfn.LET(
_xlpm.val,INDEX('2) Financial Arrangements'!$D$19:$P$113, _extract!$K139, 9),
IF($K139="","",
IF(_xlpm.val="","",
IF(($K139&gt;0)*($K139&lt;=15),_xlpm.val,""))))</f>
        <v/>
      </c>
      <c r="R139" s="846" t="str" cm="1">
        <f t="array" ref="R139">_xlfn.LET(
_xlpm.val,INDEX('2) Financial Arrangements'!$D$19:$P$113, _extract!$K139, 10),
IF($K139="","",
IF(_xlpm.val="","",
IF(($K139&gt;0)*($K139&lt;=15),_xlpm.val,""))))</f>
        <v/>
      </c>
      <c r="S139" s="838" t="str" cm="1">
        <f t="array" ref="S139">_xlfn.LET(
_xlpm.val,INDEX('2) Financial Arrangements'!$D$19:$P$113, _extract!$K139, 11),
IF($K139="","",
IF(_xlpm.val="","",
IF(($K139&gt;0)*($K139&lt;=15),_xlpm.val,""))))</f>
        <v/>
      </c>
      <c r="T139" s="838" t="str" cm="1">
        <f t="array" ref="T139">_xlfn.LET(
_xlpm.val,INDEX('2) Financial Arrangements'!$D$19:$P$113, _extract!$K139, 12),
_xlpm.val_01, IF(_xlpm.val="Yes", 1,0),
IF($K139="","",
IF(_xlpm.val="","",
IF(($K139&gt;0)*($K139&lt;=15),_xlpm.val_01,""))))</f>
        <v/>
      </c>
      <c r="U139" s="838" t="str" cm="1">
        <f t="array" ref="U139">_xlfn.LET(
_xlpm.val,INDEX('2) Financial Arrangements'!$D$19:$Q$113, _extract!$K139, 13),
_xlpm.val_01, IF(_xlpm.val="Yes", 1,0),
IF($K139="","",
IF(_xlpm.val="","",
IF(($K139&gt;0)*($K139&lt;=15),_xlpm.val_01,""))))</f>
        <v/>
      </c>
      <c r="V139" s="838" t="str" cm="1">
        <f t="array" ref="V139">_xlfn.LET(
_xlpm.val,INDEX('2) Financial Arrangements'!$D$19:$Q$113, _extract!$K139, 14),
_xlpm.val_01, IF(_xlpm.val="Yes", 1,0),
IF($K139="","",
IF(_xlpm.val="","",
IF(($K139&gt;0)*($K139&lt;=15),_xlpm.val_01,""))))</f>
        <v/>
      </c>
      <c r="W139" s="826" t="str" cm="1">
        <f t="array" ref="W139">_xlfn.LET(
_xlpm.val,INDEX('2) Financial Arrangements'!$D$19:$P$113,_extract!$K139,4),
IF($K139="","",
IF(_xlpm.val="","",
IF(($K139&gt;20)*($K139&lt;=35),_xlpm.val,""))))</f>
        <v/>
      </c>
      <c r="X139" s="844" t="str" cm="1">
        <f t="array" ref="X139">_xlfn.LET(
_xlpm.val,INDEX('2) Financial Arrangements'!$D$19:$P$113,_extract!$K139,5),
IF($K139="","",
IF(_xlpm.val="","",
IF(($K139&gt;20)*($K139&lt;=35),_xlpm.val,""))))</f>
        <v/>
      </c>
      <c r="Y139" s="826" t="str" cm="1">
        <f t="array" ref="Y139">_xlfn.LET(
_xlpm.val,INDEX('2) Financial Arrangements'!$D$19:$P$113,_extract!$K139,6),
IF($K139="","",
IF(_xlpm.val="","",
IF(($K139&gt;20)*($K139&lt;=35),_xlpm.val,""))))</f>
        <v/>
      </c>
      <c r="Z139" s="826" t="str" cm="1">
        <f t="array" ref="Z139">_xlfn.LET(
_xlpm.val,INDEX('2) Financial Arrangements'!$D$19:$P$113,_extract!$K139,7),
IF($K139="","",
IF(_xlpm.val="","",
IF(($K139&gt;20)*($K139&lt;=35),_xlpm.val,""))))</f>
        <v/>
      </c>
      <c r="AA139" s="826" t="str" cm="1">
        <f t="array" ref="AA139">_xlfn.LET(
_xlpm.val,INDEX('2) Financial Arrangements'!$D$19:$P$113,_extract!$K139,8),
IF($K139="","",
IF(_xlpm.val="","",
IF(($K139&gt;20)*($K139&lt;=35),_xlpm.val,""))))</f>
        <v/>
      </c>
      <c r="AB139" s="843" t="str" cm="1">
        <f t="array" ref="AB139">_xlfn.LET(
_xlpm.val,INDEX('2) Financial Arrangements'!$D$19:$P$113, _extract!$K139, 4),
IF($K139="","",
IF(_xlpm.val="","",
IF(($K139&gt;40)*($K139&lt;=55),_xlpm.val,""))))</f>
        <v/>
      </c>
      <c r="AC139" s="836" t="str" cm="1">
        <f t="array" ref="AC139">_xlfn.LET(
_xlpm.val,INDEX('2) Financial Arrangements'!$D$19:$P$113, _extract!$K139, 5),
IF($K139="","",
IF(_xlpm.val="","",
IF(($K139&gt;40)*($K139&lt;=55),_xlpm.val,""))))</f>
        <v/>
      </c>
      <c r="AD139" s="836" t="str" cm="1">
        <f t="array" ref="AD139">_xlfn.LET(
_xlpm.val,INDEX('2) Financial Arrangements'!$D$19:$P$113, _extract!$K139, 6),
IF($K139="","",
IF(_xlpm.val="","",
IF(($K139&gt;40)*($K139&lt;=55),_xlpm.val,""))))</f>
        <v/>
      </c>
      <c r="AE139" s="836" t="str" cm="1">
        <f t="array" ref="AE139">_xlfn.LET(
_xlpm.val,INDEX('2) Financial Arrangements'!$D$19:$P$113, _extract!$K139, 7),
IF($K139="","",
IF(_xlpm.val="","",
IF(($K139&gt;40)*($K139&lt;=55),_xlpm.val,""))))</f>
        <v/>
      </c>
      <c r="AF139" s="836" t="str" cm="1">
        <f t="array" ref="AF139">_xlfn.LET(
_xlpm.val,INDEX('2) Financial Arrangements'!$D$19:$P$113, _extract!$K139, 8),
IF($K139="","",
IF(_xlpm.val="","",
IF(($K139&gt;40)*($K139&lt;=55),_xlpm.val,""))))</f>
        <v/>
      </c>
      <c r="AG139" s="836" t="str" cm="1">
        <f t="array" ref="AG139">_xlfn.LET(
_xlpm.val,INDEX('2) Financial Arrangements'!$D$19:$P$113, _extract!$K139, 9),
IF($K139="","",
IF(_xlpm.val="","",
IF(($K139&gt;40)*($K139&lt;=55),_xlpm.val,""))))</f>
        <v/>
      </c>
      <c r="AH139" s="836" t="str" cm="1">
        <f t="array" ref="AH139">_xlfn.LET(
_xlpm.val,INDEX('2) Financial Arrangements'!$D$19:$P$113, _extract!$K139, 10),
IF($K139="","",
IF(_xlpm.val="","",
IF(($K139&gt;40)*($K139&lt;=55),_xlpm.val,""))))</f>
        <v/>
      </c>
      <c r="AI139" s="836" t="str" cm="1">
        <f t="array" ref="AI139">_xlfn.LET(
_xlpm.val,INDEX('2) Financial Arrangements'!$D$19:$P$113, _extract!$K139, 11),
IF($K139="","",
IF(_xlpm.val="","",
IF(($K139&gt;40)*($K139&lt;=55),_xlpm.val,""))))</f>
        <v/>
      </c>
      <c r="AJ139" s="836" t="str" cm="1">
        <f t="array" ref="AJ139">_xlfn.LET(
_xlpm.val,INDEX('2) Financial Arrangements'!$D$19:$P$113, _extract!$K139, 12),
IF($K139="","",
IF(_xlpm.val="","",
IF(($K139&gt;40)*($K139&lt;=55),_xlpm.val,""))))</f>
        <v/>
      </c>
      <c r="AK139" s="844" t="str" cm="1">
        <f t="array" ref="AK139">_xlfn.LET(
_xlpm.val,INDEX('2) Financial Arrangements'!$D$19:$P$113, _extract!$K139, 4),
IF($K139="","",
IF(_xlpm.val="","",
IF(($K139&gt;60)*($K139&lt;=75),_xlpm.val,""))))</f>
        <v/>
      </c>
      <c r="AL139" s="826" t="str" cm="1">
        <f t="array" ref="AL139">_xlfn.LET(
_xlpm.val,INDEX('2) Financial Arrangements'!$D$19:$P$113, _extract!$K139, 5),
IF($K139="","",
IF(_xlpm.val="","",
IF(($K139&gt;60)*($K139&lt;=75),_xlpm.val,""))))</f>
        <v/>
      </c>
      <c r="AM139" s="826" t="str" cm="1">
        <f t="array" ref="AM139">_xlfn.LET(
_xlpm.val,INDEX('2) Financial Arrangements'!$D$19:$P$113, _extract!$K139, 6),
_xlpm.val_01, IF(_xlpm.val="Yes", 1,0),
IF($K139="","",
IF(_xlpm.val="","",
IF(($K139&gt;60)*($K139&lt;=75),_xlpm.val_01,""))))</f>
        <v/>
      </c>
      <c r="AN139" s="826" t="str" cm="1">
        <f t="array" ref="AN139">_xlfn.LET(
_xlpm.val,INDEX('2) Financial Arrangements'!$D$19:$P$113, _extract!$K139, 7),
_xlpm.val_01, IF(_xlpm.val="Yes", 1,0),
IF($K139="","",
IF(_xlpm.val="","",
IF(($K139&gt;60)*($K139&lt;=75),_xlpm.val_01,""))))</f>
        <v/>
      </c>
      <c r="AO139" s="826" t="str" cm="1">
        <f t="array" ref="AO139">_xlfn.LET(
_xlpm.val,INDEX('2) Financial Arrangements'!$D$19:$P$113, _extract!$K139, 8),
IF($K139="","",
IF(_xlpm.val="","",
IF(($K139&gt;60)*($K139&lt;=75),_xlpm.val,""))))</f>
        <v/>
      </c>
      <c r="AP139" s="826" t="str" cm="1">
        <f t="array" ref="AP139">_xlfn.LET(
_xlpm.val,INDEX('2) Financial Arrangements'!$D$19:$P$113, _extract!$K139, 9),
_xlpm.val_01, IF(_xlpm.val="Yes", 1,0),
IF($K139="","",
IF(_xlpm.val="","",
IF(($K139&gt;60)*($K139&lt;=75),_xlpm.val_01,""))))</f>
        <v/>
      </c>
      <c r="AQ139" s="826" t="str" cm="1">
        <f t="array" ref="AQ139">_xlfn.LET(
_xlpm.val,INDEX('2) Financial Arrangements'!$D$19:$P$113, _extract!$K139, 10),
_xlpm.val_01, IF(_xlpm.val="Yes", 1,0),
IF($K139="","",
IF(_xlpm.val="","",
IF(($K139&gt;60)*($K139&lt;=75),_xlpm.val_01,""))))</f>
        <v/>
      </c>
      <c r="AR139" s="826" t="str" cm="1">
        <f t="array" ref="AR139">_xlfn.LET(
_xlpm.val,INDEX('2) Financial Arrangements'!$D$19:$P$113, _extract!$K139, 11),
_xlpm.val_01, IF(_xlpm.val="Yes", 1,0),
IF($K139="","",
IF(_xlpm.val="","",
IF(($K139&gt;60)*($K139&lt;=75),_xlpm.val_01,""))))</f>
        <v/>
      </c>
      <c r="AS139" s="826" t="str" cm="1">
        <f t="array" ref="AS139">_xlfn.LET(
_xlpm.val,INDEX('2) Financial Arrangements'!$D$19:$P$113, _extract!$K139, 12),
_xlpm.val_01, IF(_xlpm.val="Yes", 1,0),
IF($K139="","",
IF(_xlpm.val="","",
IF(($K139&gt;60)*($K139&lt;=75),_xlpm.val_01,""))))</f>
        <v/>
      </c>
      <c r="AT139" s="842" t="str" cm="1">
        <f t="array" ref="AT139">_xlfn.LET(
_xlpm.val,INDEX('2) Financial Arrangements'!$D$19:$P$113, _extract!$K139, 4),
IF($K139="","",
IF(_xlpm.val="","",
IF(($K139&gt;70)*($K139&lt;=85),_xlpm.val,""))))</f>
        <v/>
      </c>
      <c r="AU139" s="842" t="str" cm="1">
        <f t="array" ref="AU139">_xlfn.LET(
_xlpm.val,INDEX('2) Financial Arrangements'!$D$19:$P$113, _extract!$K139, 5),
IF($K139="","",
IF(_xlpm.val="","",
IF(($K139&gt;70)*($K139&lt;=85),_xlpm.val,""))))</f>
        <v/>
      </c>
      <c r="AV139" s="836" t="str" cm="1">
        <f t="array" ref="AV139">_xlfn.LET(
_xlpm.val,INDEX('2) Financial Arrangements'!$D$19:$P$113, _extract!$K139, 6),
IF($K139="","",
IF(_xlpm.val="","",
IF(($K139&gt;70)*($K139&lt;=85),_xlpm.val,""))))</f>
        <v/>
      </c>
    </row>
    <row r="140" spans="2:48" s="830" customFormat="1" x14ac:dyDescent="0.35">
      <c r="B140" s="826" t="str">
        <f t="shared" si="2"/>
        <v/>
      </c>
      <c r="C140" s="834"/>
      <c r="D140" s="826" t="str">
        <f>IF('0a) Instructions &amp; HHS Info'!$F$4="","", IF($E140="","",'0a) Instructions &amp; HHS Info'!$F$4))</f>
        <v/>
      </c>
      <c r="E140" s="827"/>
      <c r="F140" s="826" t="str">
        <f>_xlfn.LET(
_xlpm.orgRow,MATCH(E140,_ref_data!$F$19:$F$167,0),
_xlpm.orgID,INDEX(_ref_data!$E$19:$E$167,_xlpm.orgRow),
IF(E140="","",_xlpm.orgID))</f>
        <v/>
      </c>
      <c r="G140" s="826" t="str">
        <f>_xlfn.LET(
_xlpm.orgRow,MATCH(E140,_ref_data!$F$19:$F$167,0),
_xlpm.EIN,SUBSTITUTE(INDEX(_ref_data!$G$19:$G$167,_xlpm.orgRow), "-", ""),
IF(E140="","",_xlpm.EIN))</f>
        <v/>
      </c>
      <c r="H140" s="826" t="str" cm="1">
        <f t="array" ref="H140">_xlfn.LET(
_xlpm.row, MATCH(C140 &amp; E140, '2) Financial Arrangements'!$B$19:$B$113 &amp; '2) Financial Arrangements'!$D$19:$D$113, 0),
_xlpm.datum, INDEX('2) Financial Arrangements'!$D$19:$P$113, _xlpm.row, 2),
IF(_xlpm.datum="", "", _xlpm.datum))</f>
        <v/>
      </c>
      <c r="I140" s="826" t="str">
        <f>_xlfn.LET(
_xlpm.row, MATCH(H140, _ref_data!$O$19:$O$68, 0),
_xlpm.ein, INDEX(_ref_data!$P$19:$P$68, _xlpm.row),
IF(H140="", "",
IF(_xlpm.ein="", "", _xlpm.ein)))</f>
        <v/>
      </c>
      <c r="J140" s="826" t="str" cm="1">
        <f t="array" ref="J140">_xlfn.LET(
_xlpm.row, MATCH($C$80 &amp; $E$80, '2) Financial Arrangements'!$B$19:$B$113 &amp; '2) Financial Arrangements'!$D$19:$D$113, 0),
_xlpm.datum, INDEX('2) Financial Arrangements'!$D$19:$P$113, _xlpm.row, 3),
IF(E140="", "",
IF(_xlpm.datum="", "", _xlpm.datum)))</f>
        <v/>
      </c>
      <c r="K140" s="835" t="str" cm="1">
        <f t="array" ref="K140">IF($E140="", "",
_xlfn.LET(
_xlpm.row, MATCH($C140 &amp; $E140 &amp; $H140,
    '2) Financial Arrangements'!$B$19:$B$113 &amp;
    '2) Financial Arrangements'!$D$19:$D$113 &amp;
    '2) Financial Arrangements'!$E$19:$E$113, 0),
_xlpm.row)
)</f>
        <v/>
      </c>
      <c r="L140" s="838" t="str" cm="1">
        <f t="array" ref="L140">_xlfn.LET(
_xlpm.val,INDEX('2) Financial Arrangements'!$D$19:$P$113, _extract!$K140, 4),
IF($K140="","",
IF(_xlpm.val="","",
IF(($K140&gt;0)*($K140&lt;=15),_xlpm.val,""))))</f>
        <v/>
      </c>
      <c r="M140" s="845" t="str" cm="1">
        <f t="array" ref="M140">_xlfn.LET(
_xlpm.val,INDEX('2) Financial Arrangements'!$D$19:$P$113, _extract!$K140, 5),
IF($K140="","",
IF(_xlpm.val="","",
IF(($K140&gt;0)*($K140&lt;=15),_xlpm.val,""))))</f>
        <v/>
      </c>
      <c r="N140" s="845" t="str" cm="1">
        <f t="array" ref="N140">_xlfn.LET(
_xlpm.val,INDEX('2) Financial Arrangements'!$D$19:$P$113, _extract!$K140, 6),
IF($K140="","",
IF(_xlpm.val="","",
IF(($K140&gt;0)*($K140&lt;=15),_xlpm.val,""))))</f>
        <v/>
      </c>
      <c r="O140" s="846" t="str" cm="1">
        <f t="array" ref="O140">_xlfn.LET(
_xlpm.val,INDEX('2) Financial Arrangements'!$D$19:$P$113, _extract!$K140, 7),
IF($K140="","",
IF(_xlpm.val="","",
IF(($K140&gt;0)*($K140&lt;=15),_xlpm.val,""))))</f>
        <v/>
      </c>
      <c r="P140" s="846" t="str" cm="1">
        <f t="array" ref="P140">_xlfn.LET(
_xlpm.val,INDEX('2) Financial Arrangements'!$D$19:$P$113, _extract!$K140, 8),
IF($K140="","",
IF(_xlpm.val="","",
IF(($K140&gt;0)*($K140&lt;=15),_xlpm.val,""))))</f>
        <v/>
      </c>
      <c r="Q140" s="909" t="str" cm="1">
        <f t="array" ref="Q140">_xlfn.LET(
_xlpm.val,INDEX('2) Financial Arrangements'!$D$19:$P$113, _extract!$K140, 9),
IF($K140="","",
IF(_xlpm.val="","",
IF(($K140&gt;0)*($K140&lt;=15),_xlpm.val,""))))</f>
        <v/>
      </c>
      <c r="R140" s="846" t="str" cm="1">
        <f t="array" ref="R140">_xlfn.LET(
_xlpm.val,INDEX('2) Financial Arrangements'!$D$19:$P$113, _extract!$K140, 10),
IF($K140="","",
IF(_xlpm.val="","",
IF(($K140&gt;0)*($K140&lt;=15),_xlpm.val,""))))</f>
        <v/>
      </c>
      <c r="S140" s="838" t="str" cm="1">
        <f t="array" ref="S140">_xlfn.LET(
_xlpm.val,INDEX('2) Financial Arrangements'!$D$19:$P$113, _extract!$K140, 11),
IF($K140="","",
IF(_xlpm.val="","",
IF(($K140&gt;0)*($K140&lt;=15),_xlpm.val,""))))</f>
        <v/>
      </c>
      <c r="T140" s="838" t="str" cm="1">
        <f t="array" ref="T140">_xlfn.LET(
_xlpm.val,INDEX('2) Financial Arrangements'!$D$19:$P$113, _extract!$K140, 12),
_xlpm.val_01, IF(_xlpm.val="Yes", 1,0),
IF($K140="","",
IF(_xlpm.val="","",
IF(($K140&gt;0)*($K140&lt;=15),_xlpm.val_01,""))))</f>
        <v/>
      </c>
      <c r="U140" s="838" t="str" cm="1">
        <f t="array" ref="U140">_xlfn.LET(
_xlpm.val,INDEX('2) Financial Arrangements'!$D$19:$Q$113, _extract!$K140, 13),
_xlpm.val_01, IF(_xlpm.val="Yes", 1,0),
IF($K140="","",
IF(_xlpm.val="","",
IF(($K140&gt;0)*($K140&lt;=15),_xlpm.val_01,""))))</f>
        <v/>
      </c>
      <c r="V140" s="838" t="str" cm="1">
        <f t="array" ref="V140">_xlfn.LET(
_xlpm.val,INDEX('2) Financial Arrangements'!$D$19:$Q$113, _extract!$K140, 14),
_xlpm.val_01, IF(_xlpm.val="Yes", 1,0),
IF($K140="","",
IF(_xlpm.val="","",
IF(($K140&gt;0)*($K140&lt;=15),_xlpm.val_01,""))))</f>
        <v/>
      </c>
      <c r="W140" s="826" t="str" cm="1">
        <f t="array" ref="W140">_xlfn.LET(
_xlpm.val,INDEX('2) Financial Arrangements'!$D$19:$P$113,_extract!$K140,4),
IF($K140="","",
IF(_xlpm.val="","",
IF(($K140&gt;20)*($K140&lt;=35),_xlpm.val,""))))</f>
        <v/>
      </c>
      <c r="X140" s="844" t="str" cm="1">
        <f t="array" ref="X140">_xlfn.LET(
_xlpm.val,INDEX('2) Financial Arrangements'!$D$19:$P$113,_extract!$K140,5),
IF($K140="","",
IF(_xlpm.val="","",
IF(($K140&gt;20)*($K140&lt;=35),_xlpm.val,""))))</f>
        <v/>
      </c>
      <c r="Y140" s="826" t="str" cm="1">
        <f t="array" ref="Y140">_xlfn.LET(
_xlpm.val,INDEX('2) Financial Arrangements'!$D$19:$P$113,_extract!$K140,6),
IF($K140="","",
IF(_xlpm.val="","",
IF(($K140&gt;20)*($K140&lt;=35),_xlpm.val,""))))</f>
        <v/>
      </c>
      <c r="Z140" s="826" t="str" cm="1">
        <f t="array" ref="Z140">_xlfn.LET(
_xlpm.val,INDEX('2) Financial Arrangements'!$D$19:$P$113,_extract!$K140,7),
IF($K140="","",
IF(_xlpm.val="","",
IF(($K140&gt;20)*($K140&lt;=35),_xlpm.val,""))))</f>
        <v/>
      </c>
      <c r="AA140" s="826" t="str" cm="1">
        <f t="array" ref="AA140">_xlfn.LET(
_xlpm.val,INDEX('2) Financial Arrangements'!$D$19:$P$113,_extract!$K140,8),
IF($K140="","",
IF(_xlpm.val="","",
IF(($K140&gt;20)*($K140&lt;=35),_xlpm.val,""))))</f>
        <v/>
      </c>
      <c r="AB140" s="843" t="str" cm="1">
        <f t="array" ref="AB140">_xlfn.LET(
_xlpm.val,INDEX('2) Financial Arrangements'!$D$19:$P$113, _extract!$K140, 4),
IF($K140="","",
IF(_xlpm.val="","",
IF(($K140&gt;40)*($K140&lt;=55),_xlpm.val,""))))</f>
        <v/>
      </c>
      <c r="AC140" s="836" t="str" cm="1">
        <f t="array" ref="AC140">_xlfn.LET(
_xlpm.val,INDEX('2) Financial Arrangements'!$D$19:$P$113, _extract!$K140, 5),
IF($K140="","",
IF(_xlpm.val="","",
IF(($K140&gt;40)*($K140&lt;=55),_xlpm.val,""))))</f>
        <v/>
      </c>
      <c r="AD140" s="836" t="str" cm="1">
        <f t="array" ref="AD140">_xlfn.LET(
_xlpm.val,INDEX('2) Financial Arrangements'!$D$19:$P$113, _extract!$K140, 6),
IF($K140="","",
IF(_xlpm.val="","",
IF(($K140&gt;40)*($K140&lt;=55),_xlpm.val,""))))</f>
        <v/>
      </c>
      <c r="AE140" s="836" t="str" cm="1">
        <f t="array" ref="AE140">_xlfn.LET(
_xlpm.val,INDEX('2) Financial Arrangements'!$D$19:$P$113, _extract!$K140, 7),
IF($K140="","",
IF(_xlpm.val="","",
IF(($K140&gt;40)*($K140&lt;=55),_xlpm.val,""))))</f>
        <v/>
      </c>
      <c r="AF140" s="836" t="str" cm="1">
        <f t="array" ref="AF140">_xlfn.LET(
_xlpm.val,INDEX('2) Financial Arrangements'!$D$19:$P$113, _extract!$K140, 8),
IF($K140="","",
IF(_xlpm.val="","",
IF(($K140&gt;40)*($K140&lt;=55),_xlpm.val,""))))</f>
        <v/>
      </c>
      <c r="AG140" s="836" t="str" cm="1">
        <f t="array" ref="AG140">_xlfn.LET(
_xlpm.val,INDEX('2) Financial Arrangements'!$D$19:$P$113, _extract!$K140, 9),
IF($K140="","",
IF(_xlpm.val="","",
IF(($K140&gt;40)*($K140&lt;=55),_xlpm.val,""))))</f>
        <v/>
      </c>
      <c r="AH140" s="836" t="str" cm="1">
        <f t="array" ref="AH140">_xlfn.LET(
_xlpm.val,INDEX('2) Financial Arrangements'!$D$19:$P$113, _extract!$K140, 10),
IF($K140="","",
IF(_xlpm.val="","",
IF(($K140&gt;40)*($K140&lt;=55),_xlpm.val,""))))</f>
        <v/>
      </c>
      <c r="AI140" s="836" t="str" cm="1">
        <f t="array" ref="AI140">_xlfn.LET(
_xlpm.val,INDEX('2) Financial Arrangements'!$D$19:$P$113, _extract!$K140, 11),
IF($K140="","",
IF(_xlpm.val="","",
IF(($K140&gt;40)*($K140&lt;=55),_xlpm.val,""))))</f>
        <v/>
      </c>
      <c r="AJ140" s="836" t="str" cm="1">
        <f t="array" ref="AJ140">_xlfn.LET(
_xlpm.val,INDEX('2) Financial Arrangements'!$D$19:$P$113, _extract!$K140, 12),
IF($K140="","",
IF(_xlpm.val="","",
IF(($K140&gt;40)*($K140&lt;=55),_xlpm.val,""))))</f>
        <v/>
      </c>
      <c r="AK140" s="844" t="str" cm="1">
        <f t="array" ref="AK140">_xlfn.LET(
_xlpm.val,INDEX('2) Financial Arrangements'!$D$19:$P$113, _extract!$K140, 4),
IF($K140="","",
IF(_xlpm.val="","",
IF(($K140&gt;60)*($K140&lt;=75),_xlpm.val,""))))</f>
        <v/>
      </c>
      <c r="AL140" s="826" t="str" cm="1">
        <f t="array" ref="AL140">_xlfn.LET(
_xlpm.val,INDEX('2) Financial Arrangements'!$D$19:$P$113, _extract!$K140, 5),
IF($K140="","",
IF(_xlpm.val="","",
IF(($K140&gt;60)*($K140&lt;=75),_xlpm.val,""))))</f>
        <v/>
      </c>
      <c r="AM140" s="826" t="str" cm="1">
        <f t="array" ref="AM140">_xlfn.LET(
_xlpm.val,INDEX('2) Financial Arrangements'!$D$19:$P$113, _extract!$K140, 6),
_xlpm.val_01, IF(_xlpm.val="Yes", 1,0),
IF($K140="","",
IF(_xlpm.val="","",
IF(($K140&gt;60)*($K140&lt;=75),_xlpm.val_01,""))))</f>
        <v/>
      </c>
      <c r="AN140" s="826" t="str" cm="1">
        <f t="array" ref="AN140">_xlfn.LET(
_xlpm.val,INDEX('2) Financial Arrangements'!$D$19:$P$113, _extract!$K140, 7),
_xlpm.val_01, IF(_xlpm.val="Yes", 1,0),
IF($K140="","",
IF(_xlpm.val="","",
IF(($K140&gt;60)*($K140&lt;=75),_xlpm.val_01,""))))</f>
        <v/>
      </c>
      <c r="AO140" s="826" t="str" cm="1">
        <f t="array" ref="AO140">_xlfn.LET(
_xlpm.val,INDEX('2) Financial Arrangements'!$D$19:$P$113, _extract!$K140, 8),
IF($K140="","",
IF(_xlpm.val="","",
IF(($K140&gt;60)*($K140&lt;=75),_xlpm.val,""))))</f>
        <v/>
      </c>
      <c r="AP140" s="826" t="str" cm="1">
        <f t="array" ref="AP140">_xlfn.LET(
_xlpm.val,INDEX('2) Financial Arrangements'!$D$19:$P$113, _extract!$K140, 9),
_xlpm.val_01, IF(_xlpm.val="Yes", 1,0),
IF($K140="","",
IF(_xlpm.val="","",
IF(($K140&gt;60)*($K140&lt;=75),_xlpm.val_01,""))))</f>
        <v/>
      </c>
      <c r="AQ140" s="826" t="str" cm="1">
        <f t="array" ref="AQ140">_xlfn.LET(
_xlpm.val,INDEX('2) Financial Arrangements'!$D$19:$P$113, _extract!$K140, 10),
_xlpm.val_01, IF(_xlpm.val="Yes", 1,0),
IF($K140="","",
IF(_xlpm.val="","",
IF(($K140&gt;60)*($K140&lt;=75),_xlpm.val_01,""))))</f>
        <v/>
      </c>
      <c r="AR140" s="826" t="str" cm="1">
        <f t="array" ref="AR140">_xlfn.LET(
_xlpm.val,INDEX('2) Financial Arrangements'!$D$19:$P$113, _extract!$K140, 11),
_xlpm.val_01, IF(_xlpm.val="Yes", 1,0),
IF($K140="","",
IF(_xlpm.val="","",
IF(($K140&gt;60)*($K140&lt;=75),_xlpm.val_01,""))))</f>
        <v/>
      </c>
      <c r="AS140" s="826" t="str" cm="1">
        <f t="array" ref="AS140">_xlfn.LET(
_xlpm.val,INDEX('2) Financial Arrangements'!$D$19:$P$113, _extract!$K140, 12),
_xlpm.val_01, IF(_xlpm.val="Yes", 1,0),
IF($K140="","",
IF(_xlpm.val="","",
IF(($K140&gt;60)*($K140&lt;=75),_xlpm.val_01,""))))</f>
        <v/>
      </c>
      <c r="AT140" s="842" t="str" cm="1">
        <f t="array" ref="AT140">_xlfn.LET(
_xlpm.val,INDEX('2) Financial Arrangements'!$D$19:$P$113, _extract!$K140, 4),
IF($K140="","",
IF(_xlpm.val="","",
IF(($K140&gt;70)*($K140&lt;=85),_xlpm.val,""))))</f>
        <v/>
      </c>
      <c r="AU140" s="842" t="str" cm="1">
        <f t="array" ref="AU140">_xlfn.LET(
_xlpm.val,INDEX('2) Financial Arrangements'!$D$19:$P$113, _extract!$K140, 5),
IF($K140="","",
IF(_xlpm.val="","",
IF(($K140&gt;70)*($K140&lt;=85),_xlpm.val,""))))</f>
        <v/>
      </c>
      <c r="AV140" s="836" t="str" cm="1">
        <f t="array" ref="AV140">_xlfn.LET(
_xlpm.val,INDEX('2) Financial Arrangements'!$D$19:$P$113, _extract!$K140, 6),
IF($K140="","",
IF(_xlpm.val="","",
IF(($K140&gt;70)*($K140&lt;=85),_xlpm.val,""))))</f>
        <v/>
      </c>
    </row>
    <row r="141" spans="2:48" s="830" customFormat="1" x14ac:dyDescent="0.35">
      <c r="B141" s="826" t="str">
        <f t="shared" si="2"/>
        <v/>
      </c>
      <c r="C141" s="834"/>
      <c r="D141" s="826" t="str">
        <f>IF('0a) Instructions &amp; HHS Info'!$F$4="","", IF($E141="","",'0a) Instructions &amp; HHS Info'!$F$4))</f>
        <v/>
      </c>
      <c r="E141" s="827"/>
      <c r="F141" s="826" t="str">
        <f>_xlfn.LET(
_xlpm.orgRow,MATCH(E141,_ref_data!$F$19:$F$167,0),
_xlpm.orgID,INDEX(_ref_data!$E$19:$E$167,_xlpm.orgRow),
IF(E141="","",_xlpm.orgID))</f>
        <v/>
      </c>
      <c r="G141" s="826" t="str">
        <f>_xlfn.LET(
_xlpm.orgRow,MATCH(E141,_ref_data!$F$19:$F$167,0),
_xlpm.EIN,SUBSTITUTE(INDEX(_ref_data!$G$19:$G$167,_xlpm.orgRow), "-", ""),
IF(E141="","",_xlpm.EIN))</f>
        <v/>
      </c>
      <c r="H141" s="826" t="str" cm="1">
        <f t="array" ref="H141">_xlfn.LET(
_xlpm.row, MATCH(C141 &amp; E141, '2) Financial Arrangements'!$B$19:$B$113 &amp; '2) Financial Arrangements'!$D$19:$D$113, 0),
_xlpm.datum, INDEX('2) Financial Arrangements'!$D$19:$P$113, _xlpm.row, 2),
IF(_xlpm.datum="", "", _xlpm.datum))</f>
        <v/>
      </c>
      <c r="I141" s="826" t="str">
        <f>_xlfn.LET(
_xlpm.row, MATCH(H141, _ref_data!$O$19:$O$68, 0),
_xlpm.ein, INDEX(_ref_data!$P$19:$P$68, _xlpm.row),
IF(H141="", "",
IF(_xlpm.ein="", "", _xlpm.ein)))</f>
        <v/>
      </c>
      <c r="J141" s="826" t="str" cm="1">
        <f t="array" ref="J141">_xlfn.LET(
_xlpm.row, MATCH($C$80 &amp; $E$80, '2) Financial Arrangements'!$B$19:$B$113 &amp; '2) Financial Arrangements'!$D$19:$D$113, 0),
_xlpm.datum, INDEX('2) Financial Arrangements'!$D$19:$P$113, _xlpm.row, 3),
IF(E141="", "",
IF(_xlpm.datum="", "", _xlpm.datum)))</f>
        <v/>
      </c>
      <c r="K141" s="835" t="str" cm="1">
        <f t="array" ref="K141">IF($E141="", "",
_xlfn.LET(
_xlpm.row, MATCH($C141 &amp; $E141 &amp; $H141,
    '2) Financial Arrangements'!$B$19:$B$113 &amp;
    '2) Financial Arrangements'!$D$19:$D$113 &amp;
    '2) Financial Arrangements'!$E$19:$E$113, 0),
_xlpm.row)
)</f>
        <v/>
      </c>
      <c r="L141" s="838" t="str" cm="1">
        <f t="array" ref="L141">_xlfn.LET(
_xlpm.val,INDEX('2) Financial Arrangements'!$D$19:$P$113, _extract!$K141, 4),
IF($K141="","",
IF(_xlpm.val="","",
IF(($K141&gt;0)*($K141&lt;=15),_xlpm.val,""))))</f>
        <v/>
      </c>
      <c r="M141" s="845" t="str" cm="1">
        <f t="array" ref="M141">_xlfn.LET(
_xlpm.val,INDEX('2) Financial Arrangements'!$D$19:$P$113, _extract!$K141, 5),
IF($K141="","",
IF(_xlpm.val="","",
IF(($K141&gt;0)*($K141&lt;=15),_xlpm.val,""))))</f>
        <v/>
      </c>
      <c r="N141" s="845" t="str" cm="1">
        <f t="array" ref="N141">_xlfn.LET(
_xlpm.val,INDEX('2) Financial Arrangements'!$D$19:$P$113, _extract!$K141, 6),
IF($K141="","",
IF(_xlpm.val="","",
IF(($K141&gt;0)*($K141&lt;=15),_xlpm.val,""))))</f>
        <v/>
      </c>
      <c r="O141" s="846" t="str" cm="1">
        <f t="array" ref="O141">_xlfn.LET(
_xlpm.val,INDEX('2) Financial Arrangements'!$D$19:$P$113, _extract!$K141, 7),
IF($K141="","",
IF(_xlpm.val="","",
IF(($K141&gt;0)*($K141&lt;=15),_xlpm.val,""))))</f>
        <v/>
      </c>
      <c r="P141" s="846" t="str" cm="1">
        <f t="array" ref="P141">_xlfn.LET(
_xlpm.val,INDEX('2) Financial Arrangements'!$D$19:$P$113, _extract!$K141, 8),
IF($K141="","",
IF(_xlpm.val="","",
IF(($K141&gt;0)*($K141&lt;=15),_xlpm.val,""))))</f>
        <v/>
      </c>
      <c r="Q141" s="909" t="str" cm="1">
        <f t="array" ref="Q141">_xlfn.LET(
_xlpm.val,INDEX('2) Financial Arrangements'!$D$19:$P$113, _extract!$K141, 9),
IF($K141="","",
IF(_xlpm.val="","",
IF(($K141&gt;0)*($K141&lt;=15),_xlpm.val,""))))</f>
        <v/>
      </c>
      <c r="R141" s="846" t="str" cm="1">
        <f t="array" ref="R141">_xlfn.LET(
_xlpm.val,INDEX('2) Financial Arrangements'!$D$19:$P$113, _extract!$K141, 10),
IF($K141="","",
IF(_xlpm.val="","",
IF(($K141&gt;0)*($K141&lt;=15),_xlpm.val,""))))</f>
        <v/>
      </c>
      <c r="S141" s="838" t="str" cm="1">
        <f t="array" ref="S141">_xlfn.LET(
_xlpm.val,INDEX('2) Financial Arrangements'!$D$19:$P$113, _extract!$K141, 11),
IF($K141="","",
IF(_xlpm.val="","",
IF(($K141&gt;0)*($K141&lt;=15),_xlpm.val,""))))</f>
        <v/>
      </c>
      <c r="T141" s="838" t="str" cm="1">
        <f t="array" ref="T141">_xlfn.LET(
_xlpm.val,INDEX('2) Financial Arrangements'!$D$19:$P$113, _extract!$K141, 12),
_xlpm.val_01, IF(_xlpm.val="Yes", 1,0),
IF($K141="","",
IF(_xlpm.val="","",
IF(($K141&gt;0)*($K141&lt;=15),_xlpm.val_01,""))))</f>
        <v/>
      </c>
      <c r="U141" s="838" t="str" cm="1">
        <f t="array" ref="U141">_xlfn.LET(
_xlpm.val,INDEX('2) Financial Arrangements'!$D$19:$Q$113, _extract!$K141, 13),
_xlpm.val_01, IF(_xlpm.val="Yes", 1,0),
IF($K141="","",
IF(_xlpm.val="","",
IF(($K141&gt;0)*($K141&lt;=15),_xlpm.val_01,""))))</f>
        <v/>
      </c>
      <c r="V141" s="838" t="str" cm="1">
        <f t="array" ref="V141">_xlfn.LET(
_xlpm.val,INDEX('2) Financial Arrangements'!$D$19:$Q$113, _extract!$K141, 14),
_xlpm.val_01, IF(_xlpm.val="Yes", 1,0),
IF($K141="","",
IF(_xlpm.val="","",
IF(($K141&gt;0)*($K141&lt;=15),_xlpm.val_01,""))))</f>
        <v/>
      </c>
      <c r="W141" s="826" t="str" cm="1">
        <f t="array" ref="W141">_xlfn.LET(
_xlpm.val,INDEX('2) Financial Arrangements'!$D$19:$P$113,_extract!$K141,4),
IF($K141="","",
IF(_xlpm.val="","",
IF(($K141&gt;20)*($K141&lt;=35),_xlpm.val,""))))</f>
        <v/>
      </c>
      <c r="X141" s="844" t="str" cm="1">
        <f t="array" ref="X141">_xlfn.LET(
_xlpm.val,INDEX('2) Financial Arrangements'!$D$19:$P$113,_extract!$K141,5),
IF($K141="","",
IF(_xlpm.val="","",
IF(($K141&gt;20)*($K141&lt;=35),_xlpm.val,""))))</f>
        <v/>
      </c>
      <c r="Y141" s="826" t="str" cm="1">
        <f t="array" ref="Y141">_xlfn.LET(
_xlpm.val,INDEX('2) Financial Arrangements'!$D$19:$P$113,_extract!$K141,6),
IF($K141="","",
IF(_xlpm.val="","",
IF(($K141&gt;20)*($K141&lt;=35),_xlpm.val,""))))</f>
        <v/>
      </c>
      <c r="Z141" s="826" t="str" cm="1">
        <f t="array" ref="Z141">_xlfn.LET(
_xlpm.val,INDEX('2) Financial Arrangements'!$D$19:$P$113,_extract!$K141,7),
IF($K141="","",
IF(_xlpm.val="","",
IF(($K141&gt;20)*($K141&lt;=35),_xlpm.val,""))))</f>
        <v/>
      </c>
      <c r="AA141" s="826" t="str" cm="1">
        <f t="array" ref="AA141">_xlfn.LET(
_xlpm.val,INDEX('2) Financial Arrangements'!$D$19:$P$113,_extract!$K141,8),
IF($K141="","",
IF(_xlpm.val="","",
IF(($K141&gt;20)*($K141&lt;=35),_xlpm.val,""))))</f>
        <v/>
      </c>
      <c r="AB141" s="843" t="str" cm="1">
        <f t="array" ref="AB141">_xlfn.LET(
_xlpm.val,INDEX('2) Financial Arrangements'!$D$19:$P$113, _extract!$K141, 4),
IF($K141="","",
IF(_xlpm.val="","",
IF(($K141&gt;40)*($K141&lt;=55),_xlpm.val,""))))</f>
        <v/>
      </c>
      <c r="AC141" s="836" t="str" cm="1">
        <f t="array" ref="AC141">_xlfn.LET(
_xlpm.val,INDEX('2) Financial Arrangements'!$D$19:$P$113, _extract!$K141, 5),
IF($K141="","",
IF(_xlpm.val="","",
IF(($K141&gt;40)*($K141&lt;=55),_xlpm.val,""))))</f>
        <v/>
      </c>
      <c r="AD141" s="836" t="str" cm="1">
        <f t="array" ref="AD141">_xlfn.LET(
_xlpm.val,INDEX('2) Financial Arrangements'!$D$19:$P$113, _extract!$K141, 6),
IF($K141="","",
IF(_xlpm.val="","",
IF(($K141&gt;40)*($K141&lt;=55),_xlpm.val,""))))</f>
        <v/>
      </c>
      <c r="AE141" s="836" t="str" cm="1">
        <f t="array" ref="AE141">_xlfn.LET(
_xlpm.val,INDEX('2) Financial Arrangements'!$D$19:$P$113, _extract!$K141, 7),
IF($K141="","",
IF(_xlpm.val="","",
IF(($K141&gt;40)*($K141&lt;=55),_xlpm.val,""))))</f>
        <v/>
      </c>
      <c r="AF141" s="836" t="str" cm="1">
        <f t="array" ref="AF141">_xlfn.LET(
_xlpm.val,INDEX('2) Financial Arrangements'!$D$19:$P$113, _extract!$K141, 8),
IF($K141="","",
IF(_xlpm.val="","",
IF(($K141&gt;40)*($K141&lt;=55),_xlpm.val,""))))</f>
        <v/>
      </c>
      <c r="AG141" s="836" t="str" cm="1">
        <f t="array" ref="AG141">_xlfn.LET(
_xlpm.val,INDEX('2) Financial Arrangements'!$D$19:$P$113, _extract!$K141, 9),
IF($K141="","",
IF(_xlpm.val="","",
IF(($K141&gt;40)*($K141&lt;=55),_xlpm.val,""))))</f>
        <v/>
      </c>
      <c r="AH141" s="836" t="str" cm="1">
        <f t="array" ref="AH141">_xlfn.LET(
_xlpm.val,INDEX('2) Financial Arrangements'!$D$19:$P$113, _extract!$K141, 10),
IF($K141="","",
IF(_xlpm.val="","",
IF(($K141&gt;40)*($K141&lt;=55),_xlpm.val,""))))</f>
        <v/>
      </c>
      <c r="AI141" s="836" t="str" cm="1">
        <f t="array" ref="AI141">_xlfn.LET(
_xlpm.val,INDEX('2) Financial Arrangements'!$D$19:$P$113, _extract!$K141, 11),
IF($K141="","",
IF(_xlpm.val="","",
IF(($K141&gt;40)*($K141&lt;=55),_xlpm.val,""))))</f>
        <v/>
      </c>
      <c r="AJ141" s="836" t="str" cm="1">
        <f t="array" ref="AJ141">_xlfn.LET(
_xlpm.val,INDEX('2) Financial Arrangements'!$D$19:$P$113, _extract!$K141, 12),
IF($K141="","",
IF(_xlpm.val="","",
IF(($K141&gt;40)*($K141&lt;=55),_xlpm.val,""))))</f>
        <v/>
      </c>
      <c r="AK141" s="844" t="str" cm="1">
        <f t="array" ref="AK141">_xlfn.LET(
_xlpm.val,INDEX('2) Financial Arrangements'!$D$19:$P$113, _extract!$K141, 4),
IF($K141="","",
IF(_xlpm.val="","",
IF(($K141&gt;60)*($K141&lt;=75),_xlpm.val,""))))</f>
        <v/>
      </c>
      <c r="AL141" s="826" t="str" cm="1">
        <f t="array" ref="AL141">_xlfn.LET(
_xlpm.val,INDEX('2) Financial Arrangements'!$D$19:$P$113, _extract!$K141, 5),
IF($K141="","",
IF(_xlpm.val="","",
IF(($K141&gt;60)*($K141&lt;=75),_xlpm.val,""))))</f>
        <v/>
      </c>
      <c r="AM141" s="826" t="str" cm="1">
        <f t="array" ref="AM141">_xlfn.LET(
_xlpm.val,INDEX('2) Financial Arrangements'!$D$19:$P$113, _extract!$K141, 6),
_xlpm.val_01, IF(_xlpm.val="Yes", 1,0),
IF($K141="","",
IF(_xlpm.val="","",
IF(($K141&gt;60)*($K141&lt;=75),_xlpm.val_01,""))))</f>
        <v/>
      </c>
      <c r="AN141" s="826" t="str" cm="1">
        <f t="array" ref="AN141">_xlfn.LET(
_xlpm.val,INDEX('2) Financial Arrangements'!$D$19:$P$113, _extract!$K141, 7),
_xlpm.val_01, IF(_xlpm.val="Yes", 1,0),
IF($K141="","",
IF(_xlpm.val="","",
IF(($K141&gt;60)*($K141&lt;=75),_xlpm.val_01,""))))</f>
        <v/>
      </c>
      <c r="AO141" s="826" t="str" cm="1">
        <f t="array" ref="AO141">_xlfn.LET(
_xlpm.val,INDEX('2) Financial Arrangements'!$D$19:$P$113, _extract!$K141, 8),
IF($K141="","",
IF(_xlpm.val="","",
IF(($K141&gt;60)*($K141&lt;=75),_xlpm.val,""))))</f>
        <v/>
      </c>
      <c r="AP141" s="826" t="str" cm="1">
        <f t="array" ref="AP141">_xlfn.LET(
_xlpm.val,INDEX('2) Financial Arrangements'!$D$19:$P$113, _extract!$K141, 9),
_xlpm.val_01, IF(_xlpm.val="Yes", 1,0),
IF($K141="","",
IF(_xlpm.val="","",
IF(($K141&gt;60)*($K141&lt;=75),_xlpm.val_01,""))))</f>
        <v/>
      </c>
      <c r="AQ141" s="826" t="str" cm="1">
        <f t="array" ref="AQ141">_xlfn.LET(
_xlpm.val,INDEX('2) Financial Arrangements'!$D$19:$P$113, _extract!$K141, 10),
_xlpm.val_01, IF(_xlpm.val="Yes", 1,0),
IF($K141="","",
IF(_xlpm.val="","",
IF(($K141&gt;60)*($K141&lt;=75),_xlpm.val_01,""))))</f>
        <v/>
      </c>
      <c r="AR141" s="826" t="str" cm="1">
        <f t="array" ref="AR141">_xlfn.LET(
_xlpm.val,INDEX('2) Financial Arrangements'!$D$19:$P$113, _extract!$K141, 11),
_xlpm.val_01, IF(_xlpm.val="Yes", 1,0),
IF($K141="","",
IF(_xlpm.val="","",
IF(($K141&gt;60)*($K141&lt;=75),_xlpm.val_01,""))))</f>
        <v/>
      </c>
      <c r="AS141" s="826" t="str" cm="1">
        <f t="array" ref="AS141">_xlfn.LET(
_xlpm.val,INDEX('2) Financial Arrangements'!$D$19:$P$113, _extract!$K141, 12),
_xlpm.val_01, IF(_xlpm.val="Yes", 1,0),
IF($K141="","",
IF(_xlpm.val="","",
IF(($K141&gt;60)*($K141&lt;=75),_xlpm.val_01,""))))</f>
        <v/>
      </c>
      <c r="AT141" s="842" t="str" cm="1">
        <f t="array" ref="AT141">_xlfn.LET(
_xlpm.val,INDEX('2) Financial Arrangements'!$D$19:$P$113, _extract!$K141, 4),
IF($K141="","",
IF(_xlpm.val="","",
IF(($K141&gt;70)*($K141&lt;=85),_xlpm.val,""))))</f>
        <v/>
      </c>
      <c r="AU141" s="842" t="str" cm="1">
        <f t="array" ref="AU141">_xlfn.LET(
_xlpm.val,INDEX('2) Financial Arrangements'!$D$19:$P$113, _extract!$K141, 5),
IF($K141="","",
IF(_xlpm.val="","",
IF(($K141&gt;70)*($K141&lt;=85),_xlpm.val,""))))</f>
        <v/>
      </c>
      <c r="AV141" s="836" t="str" cm="1">
        <f t="array" ref="AV141">_xlfn.LET(
_xlpm.val,INDEX('2) Financial Arrangements'!$D$19:$P$113, _extract!$K141, 6),
IF($K141="","",
IF(_xlpm.val="","",
IF(($K141&gt;70)*($K141&lt;=85),_xlpm.val,""))))</f>
        <v/>
      </c>
    </row>
    <row r="142" spans="2:48" s="830" customFormat="1" x14ac:dyDescent="0.35">
      <c r="B142" s="826" t="str">
        <f t="shared" si="2"/>
        <v/>
      </c>
      <c r="C142" s="834"/>
      <c r="D142" s="826" t="str">
        <f>IF('0a) Instructions &amp; HHS Info'!$F$4="","", IF($E142="","",'0a) Instructions &amp; HHS Info'!$F$4))</f>
        <v/>
      </c>
      <c r="E142" s="827"/>
      <c r="F142" s="826" t="str">
        <f>_xlfn.LET(
_xlpm.orgRow,MATCH(E142,_ref_data!$F$19:$F$167,0),
_xlpm.orgID,INDEX(_ref_data!$E$19:$E$167,_xlpm.orgRow),
IF(E142="","",_xlpm.orgID))</f>
        <v/>
      </c>
      <c r="G142" s="826" t="str">
        <f>_xlfn.LET(
_xlpm.orgRow,MATCH(E142,_ref_data!$F$19:$F$167,0),
_xlpm.EIN,SUBSTITUTE(INDEX(_ref_data!$G$19:$G$167,_xlpm.orgRow), "-", ""),
IF(E142="","",_xlpm.EIN))</f>
        <v/>
      </c>
      <c r="H142" s="826" t="str" cm="1">
        <f t="array" ref="H142">_xlfn.LET(
_xlpm.row, MATCH(C142 &amp; E142, '2) Financial Arrangements'!$B$19:$B$113 &amp; '2) Financial Arrangements'!$D$19:$D$113, 0),
_xlpm.datum, INDEX('2) Financial Arrangements'!$D$19:$P$113, _xlpm.row, 2),
IF(_xlpm.datum="", "", _xlpm.datum))</f>
        <v/>
      </c>
      <c r="I142" s="826" t="str">
        <f>_xlfn.LET(
_xlpm.row, MATCH(H142, _ref_data!$O$19:$O$68, 0),
_xlpm.ein, INDEX(_ref_data!$P$19:$P$68, _xlpm.row),
IF(H142="", "",
IF(_xlpm.ein="", "", _xlpm.ein)))</f>
        <v/>
      </c>
      <c r="J142" s="826" t="str" cm="1">
        <f t="array" ref="J142">_xlfn.LET(
_xlpm.row, MATCH($C$80 &amp; $E$80, '2) Financial Arrangements'!$B$19:$B$113 &amp; '2) Financial Arrangements'!$D$19:$D$113, 0),
_xlpm.datum, INDEX('2) Financial Arrangements'!$D$19:$P$113, _xlpm.row, 3),
IF(E142="", "",
IF(_xlpm.datum="", "", _xlpm.datum)))</f>
        <v/>
      </c>
      <c r="K142" s="835" t="str" cm="1">
        <f t="array" ref="K142">IF($E142="", "",
_xlfn.LET(
_xlpm.row, MATCH($C142 &amp; $E142 &amp; $H142,
    '2) Financial Arrangements'!$B$19:$B$113 &amp;
    '2) Financial Arrangements'!$D$19:$D$113 &amp;
    '2) Financial Arrangements'!$E$19:$E$113, 0),
_xlpm.row)
)</f>
        <v/>
      </c>
      <c r="L142" s="838" t="str" cm="1">
        <f t="array" ref="L142">_xlfn.LET(
_xlpm.val,INDEX('2) Financial Arrangements'!$D$19:$P$113, _extract!$K142, 4),
IF($K142="","",
IF(_xlpm.val="","",
IF(($K142&gt;0)*($K142&lt;=15),_xlpm.val,""))))</f>
        <v/>
      </c>
      <c r="M142" s="845" t="str" cm="1">
        <f t="array" ref="M142">_xlfn.LET(
_xlpm.val,INDEX('2) Financial Arrangements'!$D$19:$P$113, _extract!$K142, 5),
IF($K142="","",
IF(_xlpm.val="","",
IF(($K142&gt;0)*($K142&lt;=15),_xlpm.val,""))))</f>
        <v/>
      </c>
      <c r="N142" s="845" t="str" cm="1">
        <f t="array" ref="N142">_xlfn.LET(
_xlpm.val,INDEX('2) Financial Arrangements'!$D$19:$P$113, _extract!$K142, 6),
IF($K142="","",
IF(_xlpm.val="","",
IF(($K142&gt;0)*($K142&lt;=15),_xlpm.val,""))))</f>
        <v/>
      </c>
      <c r="O142" s="846" t="str" cm="1">
        <f t="array" ref="O142">_xlfn.LET(
_xlpm.val,INDEX('2) Financial Arrangements'!$D$19:$P$113, _extract!$K142, 7),
IF($K142="","",
IF(_xlpm.val="","",
IF(($K142&gt;0)*($K142&lt;=15),_xlpm.val,""))))</f>
        <v/>
      </c>
      <c r="P142" s="846" t="str" cm="1">
        <f t="array" ref="P142">_xlfn.LET(
_xlpm.val,INDEX('2) Financial Arrangements'!$D$19:$P$113, _extract!$K142, 8),
IF($K142="","",
IF(_xlpm.val="","",
IF(($K142&gt;0)*($K142&lt;=15),_xlpm.val,""))))</f>
        <v/>
      </c>
      <c r="Q142" s="909" t="str" cm="1">
        <f t="array" ref="Q142">_xlfn.LET(
_xlpm.val,INDEX('2) Financial Arrangements'!$D$19:$P$113, _extract!$K142, 9),
IF($K142="","",
IF(_xlpm.val="","",
IF(($K142&gt;0)*($K142&lt;=15),_xlpm.val,""))))</f>
        <v/>
      </c>
      <c r="R142" s="846" t="str" cm="1">
        <f t="array" ref="R142">_xlfn.LET(
_xlpm.val,INDEX('2) Financial Arrangements'!$D$19:$P$113, _extract!$K142, 10),
IF($K142="","",
IF(_xlpm.val="","",
IF(($K142&gt;0)*($K142&lt;=15),_xlpm.val,""))))</f>
        <v/>
      </c>
      <c r="S142" s="838" t="str" cm="1">
        <f t="array" ref="S142">_xlfn.LET(
_xlpm.val,INDEX('2) Financial Arrangements'!$D$19:$P$113, _extract!$K142, 11),
IF($K142="","",
IF(_xlpm.val="","",
IF(($K142&gt;0)*($K142&lt;=15),_xlpm.val,""))))</f>
        <v/>
      </c>
      <c r="T142" s="838" t="str" cm="1">
        <f t="array" ref="T142">_xlfn.LET(
_xlpm.val,INDEX('2) Financial Arrangements'!$D$19:$P$113, _extract!$K142, 12),
_xlpm.val_01, IF(_xlpm.val="Yes", 1,0),
IF($K142="","",
IF(_xlpm.val="","",
IF(($K142&gt;0)*($K142&lt;=15),_xlpm.val_01,""))))</f>
        <v/>
      </c>
      <c r="U142" s="838" t="str" cm="1">
        <f t="array" ref="U142">_xlfn.LET(
_xlpm.val,INDEX('2) Financial Arrangements'!$D$19:$Q$113, _extract!$K142, 13),
_xlpm.val_01, IF(_xlpm.val="Yes", 1,0),
IF($K142="","",
IF(_xlpm.val="","",
IF(($K142&gt;0)*($K142&lt;=15),_xlpm.val_01,""))))</f>
        <v/>
      </c>
      <c r="V142" s="838" t="str" cm="1">
        <f t="array" ref="V142">_xlfn.LET(
_xlpm.val,INDEX('2) Financial Arrangements'!$D$19:$Q$113, _extract!$K142, 14),
_xlpm.val_01, IF(_xlpm.val="Yes", 1,0),
IF($K142="","",
IF(_xlpm.val="","",
IF(($K142&gt;0)*($K142&lt;=15),_xlpm.val_01,""))))</f>
        <v/>
      </c>
      <c r="W142" s="826" t="str" cm="1">
        <f t="array" ref="W142">_xlfn.LET(
_xlpm.val,INDEX('2) Financial Arrangements'!$D$19:$P$113,_extract!$K142,4),
IF($K142="","",
IF(_xlpm.val="","",
IF(($K142&gt;20)*($K142&lt;=35),_xlpm.val,""))))</f>
        <v/>
      </c>
      <c r="X142" s="844" t="str" cm="1">
        <f t="array" ref="X142">_xlfn.LET(
_xlpm.val,INDEX('2) Financial Arrangements'!$D$19:$P$113,_extract!$K142,5),
IF($K142="","",
IF(_xlpm.val="","",
IF(($K142&gt;20)*($K142&lt;=35),_xlpm.val,""))))</f>
        <v/>
      </c>
      <c r="Y142" s="826" t="str" cm="1">
        <f t="array" ref="Y142">_xlfn.LET(
_xlpm.val,INDEX('2) Financial Arrangements'!$D$19:$P$113,_extract!$K142,6),
IF($K142="","",
IF(_xlpm.val="","",
IF(($K142&gt;20)*($K142&lt;=35),_xlpm.val,""))))</f>
        <v/>
      </c>
      <c r="Z142" s="826" t="str" cm="1">
        <f t="array" ref="Z142">_xlfn.LET(
_xlpm.val,INDEX('2) Financial Arrangements'!$D$19:$P$113,_extract!$K142,7),
IF($K142="","",
IF(_xlpm.val="","",
IF(($K142&gt;20)*($K142&lt;=35),_xlpm.val,""))))</f>
        <v/>
      </c>
      <c r="AA142" s="826" t="str" cm="1">
        <f t="array" ref="AA142">_xlfn.LET(
_xlpm.val,INDEX('2) Financial Arrangements'!$D$19:$P$113,_extract!$K142,8),
IF($K142="","",
IF(_xlpm.val="","",
IF(($K142&gt;20)*($K142&lt;=35),_xlpm.val,""))))</f>
        <v/>
      </c>
      <c r="AB142" s="843" t="str" cm="1">
        <f t="array" ref="AB142">_xlfn.LET(
_xlpm.val,INDEX('2) Financial Arrangements'!$D$19:$P$113, _extract!$K142, 4),
IF($K142="","",
IF(_xlpm.val="","",
IF(($K142&gt;40)*($K142&lt;=55),_xlpm.val,""))))</f>
        <v/>
      </c>
      <c r="AC142" s="836" t="str" cm="1">
        <f t="array" ref="AC142">_xlfn.LET(
_xlpm.val,INDEX('2) Financial Arrangements'!$D$19:$P$113, _extract!$K142, 5),
IF($K142="","",
IF(_xlpm.val="","",
IF(($K142&gt;40)*($K142&lt;=55),_xlpm.val,""))))</f>
        <v/>
      </c>
      <c r="AD142" s="836" t="str" cm="1">
        <f t="array" ref="AD142">_xlfn.LET(
_xlpm.val,INDEX('2) Financial Arrangements'!$D$19:$P$113, _extract!$K142, 6),
IF($K142="","",
IF(_xlpm.val="","",
IF(($K142&gt;40)*($K142&lt;=55),_xlpm.val,""))))</f>
        <v/>
      </c>
      <c r="AE142" s="836" t="str" cm="1">
        <f t="array" ref="AE142">_xlfn.LET(
_xlpm.val,INDEX('2) Financial Arrangements'!$D$19:$P$113, _extract!$K142, 7),
IF($K142="","",
IF(_xlpm.val="","",
IF(($K142&gt;40)*($K142&lt;=55),_xlpm.val,""))))</f>
        <v/>
      </c>
      <c r="AF142" s="836" t="str" cm="1">
        <f t="array" ref="AF142">_xlfn.LET(
_xlpm.val,INDEX('2) Financial Arrangements'!$D$19:$P$113, _extract!$K142, 8),
IF($K142="","",
IF(_xlpm.val="","",
IF(($K142&gt;40)*($K142&lt;=55),_xlpm.val,""))))</f>
        <v/>
      </c>
      <c r="AG142" s="836" t="str" cm="1">
        <f t="array" ref="AG142">_xlfn.LET(
_xlpm.val,INDEX('2) Financial Arrangements'!$D$19:$P$113, _extract!$K142, 9),
IF($K142="","",
IF(_xlpm.val="","",
IF(($K142&gt;40)*($K142&lt;=55),_xlpm.val,""))))</f>
        <v/>
      </c>
      <c r="AH142" s="836" t="str" cm="1">
        <f t="array" ref="AH142">_xlfn.LET(
_xlpm.val,INDEX('2) Financial Arrangements'!$D$19:$P$113, _extract!$K142, 10),
IF($K142="","",
IF(_xlpm.val="","",
IF(($K142&gt;40)*($K142&lt;=55),_xlpm.val,""))))</f>
        <v/>
      </c>
      <c r="AI142" s="836" t="str" cm="1">
        <f t="array" ref="AI142">_xlfn.LET(
_xlpm.val,INDEX('2) Financial Arrangements'!$D$19:$P$113, _extract!$K142, 11),
IF($K142="","",
IF(_xlpm.val="","",
IF(($K142&gt;40)*($K142&lt;=55),_xlpm.val,""))))</f>
        <v/>
      </c>
      <c r="AJ142" s="836" t="str" cm="1">
        <f t="array" ref="AJ142">_xlfn.LET(
_xlpm.val,INDEX('2) Financial Arrangements'!$D$19:$P$113, _extract!$K142, 12),
IF($K142="","",
IF(_xlpm.val="","",
IF(($K142&gt;40)*($K142&lt;=55),_xlpm.val,""))))</f>
        <v/>
      </c>
      <c r="AK142" s="844" t="str" cm="1">
        <f t="array" ref="AK142">_xlfn.LET(
_xlpm.val,INDEX('2) Financial Arrangements'!$D$19:$P$113, _extract!$K142, 4),
IF($K142="","",
IF(_xlpm.val="","",
IF(($K142&gt;60)*($K142&lt;=75),_xlpm.val,""))))</f>
        <v/>
      </c>
      <c r="AL142" s="826" t="str" cm="1">
        <f t="array" ref="AL142">_xlfn.LET(
_xlpm.val,INDEX('2) Financial Arrangements'!$D$19:$P$113, _extract!$K142, 5),
IF($K142="","",
IF(_xlpm.val="","",
IF(($K142&gt;60)*($K142&lt;=75),_xlpm.val,""))))</f>
        <v/>
      </c>
      <c r="AM142" s="826" t="str" cm="1">
        <f t="array" ref="AM142">_xlfn.LET(
_xlpm.val,INDEX('2) Financial Arrangements'!$D$19:$P$113, _extract!$K142, 6),
_xlpm.val_01, IF(_xlpm.val="Yes", 1,0),
IF($K142="","",
IF(_xlpm.val="","",
IF(($K142&gt;60)*($K142&lt;=75),_xlpm.val_01,""))))</f>
        <v/>
      </c>
      <c r="AN142" s="826" t="str" cm="1">
        <f t="array" ref="AN142">_xlfn.LET(
_xlpm.val,INDEX('2) Financial Arrangements'!$D$19:$P$113, _extract!$K142, 7),
_xlpm.val_01, IF(_xlpm.val="Yes", 1,0),
IF($K142="","",
IF(_xlpm.val="","",
IF(($K142&gt;60)*($K142&lt;=75),_xlpm.val_01,""))))</f>
        <v/>
      </c>
      <c r="AO142" s="826" t="str" cm="1">
        <f t="array" ref="AO142">_xlfn.LET(
_xlpm.val,INDEX('2) Financial Arrangements'!$D$19:$P$113, _extract!$K142, 8),
IF($K142="","",
IF(_xlpm.val="","",
IF(($K142&gt;60)*($K142&lt;=75),_xlpm.val,""))))</f>
        <v/>
      </c>
      <c r="AP142" s="826" t="str" cm="1">
        <f t="array" ref="AP142">_xlfn.LET(
_xlpm.val,INDEX('2) Financial Arrangements'!$D$19:$P$113, _extract!$K142, 9),
_xlpm.val_01, IF(_xlpm.val="Yes", 1,0),
IF($K142="","",
IF(_xlpm.val="","",
IF(($K142&gt;60)*($K142&lt;=75),_xlpm.val_01,""))))</f>
        <v/>
      </c>
      <c r="AQ142" s="826" t="str" cm="1">
        <f t="array" ref="AQ142">_xlfn.LET(
_xlpm.val,INDEX('2) Financial Arrangements'!$D$19:$P$113, _extract!$K142, 10),
_xlpm.val_01, IF(_xlpm.val="Yes", 1,0),
IF($K142="","",
IF(_xlpm.val="","",
IF(($K142&gt;60)*($K142&lt;=75),_xlpm.val_01,""))))</f>
        <v/>
      </c>
      <c r="AR142" s="826" t="str" cm="1">
        <f t="array" ref="AR142">_xlfn.LET(
_xlpm.val,INDEX('2) Financial Arrangements'!$D$19:$P$113, _extract!$K142, 11),
_xlpm.val_01, IF(_xlpm.val="Yes", 1,0),
IF($K142="","",
IF(_xlpm.val="","",
IF(($K142&gt;60)*($K142&lt;=75),_xlpm.val_01,""))))</f>
        <v/>
      </c>
      <c r="AS142" s="826" t="str" cm="1">
        <f t="array" ref="AS142">_xlfn.LET(
_xlpm.val,INDEX('2) Financial Arrangements'!$D$19:$P$113, _extract!$K142, 12),
_xlpm.val_01, IF(_xlpm.val="Yes", 1,0),
IF($K142="","",
IF(_xlpm.val="","",
IF(($K142&gt;60)*($K142&lt;=75),_xlpm.val_01,""))))</f>
        <v/>
      </c>
      <c r="AT142" s="842" t="str" cm="1">
        <f t="array" ref="AT142">_xlfn.LET(
_xlpm.val,INDEX('2) Financial Arrangements'!$D$19:$P$113, _extract!$K142, 4),
IF($K142="","",
IF(_xlpm.val="","",
IF(($K142&gt;70)*($K142&lt;=85),_xlpm.val,""))))</f>
        <v/>
      </c>
      <c r="AU142" s="842" t="str" cm="1">
        <f t="array" ref="AU142">_xlfn.LET(
_xlpm.val,INDEX('2) Financial Arrangements'!$D$19:$P$113, _extract!$K142, 5),
IF($K142="","",
IF(_xlpm.val="","",
IF(($K142&gt;70)*($K142&lt;=85),_xlpm.val,""))))</f>
        <v/>
      </c>
      <c r="AV142" s="836" t="str" cm="1">
        <f t="array" ref="AV142">_xlfn.LET(
_xlpm.val,INDEX('2) Financial Arrangements'!$D$19:$P$113, _extract!$K142, 6),
IF($K142="","",
IF(_xlpm.val="","",
IF(($K142&gt;70)*($K142&lt;=85),_xlpm.val,""))))</f>
        <v/>
      </c>
    </row>
    <row r="143" spans="2:48" s="830" customFormat="1" x14ac:dyDescent="0.35">
      <c r="B143" s="826" t="str">
        <f t="shared" si="2"/>
        <v/>
      </c>
      <c r="C143" s="834"/>
      <c r="D143" s="826" t="str">
        <f>IF('0a) Instructions &amp; HHS Info'!$F$4="","", IF($E143="","",'0a) Instructions &amp; HHS Info'!$F$4))</f>
        <v/>
      </c>
      <c r="E143" s="827"/>
      <c r="F143" s="826" t="str">
        <f>_xlfn.LET(
_xlpm.orgRow,MATCH(E143,_ref_data!$F$19:$F$167,0),
_xlpm.orgID,INDEX(_ref_data!$E$19:$E$167,_xlpm.orgRow),
IF(E143="","",_xlpm.orgID))</f>
        <v/>
      </c>
      <c r="G143" s="826" t="str">
        <f>_xlfn.LET(
_xlpm.orgRow,MATCH(E143,_ref_data!$F$19:$F$167,0),
_xlpm.EIN,SUBSTITUTE(INDEX(_ref_data!$G$19:$G$167,_xlpm.orgRow), "-", ""),
IF(E143="","",_xlpm.EIN))</f>
        <v/>
      </c>
      <c r="H143" s="826" t="str" cm="1">
        <f t="array" ref="H143">_xlfn.LET(
_xlpm.row, MATCH(C143 &amp; E143, '2) Financial Arrangements'!$B$19:$B$113 &amp; '2) Financial Arrangements'!$D$19:$D$113, 0),
_xlpm.datum, INDEX('2) Financial Arrangements'!$D$19:$P$113, _xlpm.row, 2),
IF(_xlpm.datum="", "", _xlpm.datum))</f>
        <v/>
      </c>
      <c r="I143" s="826" t="str">
        <f>_xlfn.LET(
_xlpm.row, MATCH(H143, _ref_data!$O$19:$O$68, 0),
_xlpm.ein, INDEX(_ref_data!$P$19:$P$68, _xlpm.row),
IF(H143="", "",
IF(_xlpm.ein="", "", _xlpm.ein)))</f>
        <v/>
      </c>
      <c r="J143" s="826" t="str" cm="1">
        <f t="array" ref="J143">_xlfn.LET(
_xlpm.row, MATCH($C$80 &amp; $E$80, '2) Financial Arrangements'!$B$19:$B$113 &amp; '2) Financial Arrangements'!$D$19:$D$113, 0),
_xlpm.datum, INDEX('2) Financial Arrangements'!$D$19:$P$113, _xlpm.row, 3),
IF(E143="", "",
IF(_xlpm.datum="", "", _xlpm.datum)))</f>
        <v/>
      </c>
      <c r="K143" s="835" t="str" cm="1">
        <f t="array" ref="K143">IF($E143="", "",
_xlfn.LET(
_xlpm.row, MATCH($C143 &amp; $E143 &amp; $H143,
    '2) Financial Arrangements'!$B$19:$B$113 &amp;
    '2) Financial Arrangements'!$D$19:$D$113 &amp;
    '2) Financial Arrangements'!$E$19:$E$113, 0),
_xlpm.row)
)</f>
        <v/>
      </c>
      <c r="L143" s="838" t="str" cm="1">
        <f t="array" ref="L143">_xlfn.LET(
_xlpm.val,INDEX('2) Financial Arrangements'!$D$19:$P$113, _extract!$K143, 4),
IF($K143="","",
IF(_xlpm.val="","",
IF(($K143&gt;0)*($K143&lt;=15),_xlpm.val,""))))</f>
        <v/>
      </c>
      <c r="M143" s="845" t="str" cm="1">
        <f t="array" ref="M143">_xlfn.LET(
_xlpm.val,INDEX('2) Financial Arrangements'!$D$19:$P$113, _extract!$K143, 5),
IF($K143="","",
IF(_xlpm.val="","",
IF(($K143&gt;0)*($K143&lt;=15),_xlpm.val,""))))</f>
        <v/>
      </c>
      <c r="N143" s="845" t="str" cm="1">
        <f t="array" ref="N143">_xlfn.LET(
_xlpm.val,INDEX('2) Financial Arrangements'!$D$19:$P$113, _extract!$K143, 6),
IF($K143="","",
IF(_xlpm.val="","",
IF(($K143&gt;0)*($K143&lt;=15),_xlpm.val,""))))</f>
        <v/>
      </c>
      <c r="O143" s="846" t="str" cm="1">
        <f t="array" ref="O143">_xlfn.LET(
_xlpm.val,INDEX('2) Financial Arrangements'!$D$19:$P$113, _extract!$K143, 7),
IF($K143="","",
IF(_xlpm.val="","",
IF(($K143&gt;0)*($K143&lt;=15),_xlpm.val,""))))</f>
        <v/>
      </c>
      <c r="P143" s="846" t="str" cm="1">
        <f t="array" ref="P143">_xlfn.LET(
_xlpm.val,INDEX('2) Financial Arrangements'!$D$19:$P$113, _extract!$K143, 8),
IF($K143="","",
IF(_xlpm.val="","",
IF(($K143&gt;0)*($K143&lt;=15),_xlpm.val,""))))</f>
        <v/>
      </c>
      <c r="Q143" s="909" t="str" cm="1">
        <f t="array" ref="Q143">_xlfn.LET(
_xlpm.val,INDEX('2) Financial Arrangements'!$D$19:$P$113, _extract!$K143, 9),
IF($K143="","",
IF(_xlpm.val="","",
IF(($K143&gt;0)*($K143&lt;=15),_xlpm.val,""))))</f>
        <v/>
      </c>
      <c r="R143" s="846" t="str" cm="1">
        <f t="array" ref="R143">_xlfn.LET(
_xlpm.val,INDEX('2) Financial Arrangements'!$D$19:$P$113, _extract!$K143, 10),
IF($K143="","",
IF(_xlpm.val="","",
IF(($K143&gt;0)*($K143&lt;=15),_xlpm.val,""))))</f>
        <v/>
      </c>
      <c r="S143" s="838" t="str" cm="1">
        <f t="array" ref="S143">_xlfn.LET(
_xlpm.val,INDEX('2) Financial Arrangements'!$D$19:$P$113, _extract!$K143, 11),
IF($K143="","",
IF(_xlpm.val="","",
IF(($K143&gt;0)*($K143&lt;=15),_xlpm.val,""))))</f>
        <v/>
      </c>
      <c r="T143" s="838" t="str" cm="1">
        <f t="array" ref="T143">_xlfn.LET(
_xlpm.val,INDEX('2) Financial Arrangements'!$D$19:$P$113, _extract!$K143, 12),
_xlpm.val_01, IF(_xlpm.val="Yes", 1,0),
IF($K143="","",
IF(_xlpm.val="","",
IF(($K143&gt;0)*($K143&lt;=15),_xlpm.val_01,""))))</f>
        <v/>
      </c>
      <c r="U143" s="838" t="str" cm="1">
        <f t="array" ref="U143">_xlfn.LET(
_xlpm.val,INDEX('2) Financial Arrangements'!$D$19:$Q$113, _extract!$K143, 13),
_xlpm.val_01, IF(_xlpm.val="Yes", 1,0),
IF($K143="","",
IF(_xlpm.val="","",
IF(($K143&gt;0)*($K143&lt;=15),_xlpm.val_01,""))))</f>
        <v/>
      </c>
      <c r="V143" s="838" t="str" cm="1">
        <f t="array" ref="V143">_xlfn.LET(
_xlpm.val,INDEX('2) Financial Arrangements'!$D$19:$Q$113, _extract!$K143, 14),
_xlpm.val_01, IF(_xlpm.val="Yes", 1,0),
IF($K143="","",
IF(_xlpm.val="","",
IF(($K143&gt;0)*($K143&lt;=15),_xlpm.val_01,""))))</f>
        <v/>
      </c>
      <c r="W143" s="826" t="str" cm="1">
        <f t="array" ref="W143">_xlfn.LET(
_xlpm.val,INDEX('2) Financial Arrangements'!$D$19:$P$113,_extract!$K143,4),
IF($K143="","",
IF(_xlpm.val="","",
IF(($K143&gt;20)*($K143&lt;=35),_xlpm.val,""))))</f>
        <v/>
      </c>
      <c r="X143" s="844" t="str" cm="1">
        <f t="array" ref="X143">_xlfn.LET(
_xlpm.val,INDEX('2) Financial Arrangements'!$D$19:$P$113,_extract!$K143,5),
IF($K143="","",
IF(_xlpm.val="","",
IF(($K143&gt;20)*($K143&lt;=35),_xlpm.val,""))))</f>
        <v/>
      </c>
      <c r="Y143" s="826" t="str" cm="1">
        <f t="array" ref="Y143">_xlfn.LET(
_xlpm.val,INDEX('2) Financial Arrangements'!$D$19:$P$113,_extract!$K143,6),
IF($K143="","",
IF(_xlpm.val="","",
IF(($K143&gt;20)*($K143&lt;=35),_xlpm.val,""))))</f>
        <v/>
      </c>
      <c r="Z143" s="826" t="str" cm="1">
        <f t="array" ref="Z143">_xlfn.LET(
_xlpm.val,INDEX('2) Financial Arrangements'!$D$19:$P$113,_extract!$K143,7),
IF($K143="","",
IF(_xlpm.val="","",
IF(($K143&gt;20)*($K143&lt;=35),_xlpm.val,""))))</f>
        <v/>
      </c>
      <c r="AA143" s="826" t="str" cm="1">
        <f t="array" ref="AA143">_xlfn.LET(
_xlpm.val,INDEX('2) Financial Arrangements'!$D$19:$P$113,_extract!$K143,8),
IF($K143="","",
IF(_xlpm.val="","",
IF(($K143&gt;20)*($K143&lt;=35),_xlpm.val,""))))</f>
        <v/>
      </c>
      <c r="AB143" s="843" t="str" cm="1">
        <f t="array" ref="AB143">_xlfn.LET(
_xlpm.val,INDEX('2) Financial Arrangements'!$D$19:$P$113, _extract!$K143, 4),
IF($K143="","",
IF(_xlpm.val="","",
IF(($K143&gt;40)*($K143&lt;=55),_xlpm.val,""))))</f>
        <v/>
      </c>
      <c r="AC143" s="836" t="str" cm="1">
        <f t="array" ref="AC143">_xlfn.LET(
_xlpm.val,INDEX('2) Financial Arrangements'!$D$19:$P$113, _extract!$K143, 5),
IF($K143="","",
IF(_xlpm.val="","",
IF(($K143&gt;40)*($K143&lt;=55),_xlpm.val,""))))</f>
        <v/>
      </c>
      <c r="AD143" s="836" t="str" cm="1">
        <f t="array" ref="AD143">_xlfn.LET(
_xlpm.val,INDEX('2) Financial Arrangements'!$D$19:$P$113, _extract!$K143, 6),
IF($K143="","",
IF(_xlpm.val="","",
IF(($K143&gt;40)*($K143&lt;=55),_xlpm.val,""))))</f>
        <v/>
      </c>
      <c r="AE143" s="836" t="str" cm="1">
        <f t="array" ref="AE143">_xlfn.LET(
_xlpm.val,INDEX('2) Financial Arrangements'!$D$19:$P$113, _extract!$K143, 7),
IF($K143="","",
IF(_xlpm.val="","",
IF(($K143&gt;40)*($K143&lt;=55),_xlpm.val,""))))</f>
        <v/>
      </c>
      <c r="AF143" s="836" t="str" cm="1">
        <f t="array" ref="AF143">_xlfn.LET(
_xlpm.val,INDEX('2) Financial Arrangements'!$D$19:$P$113, _extract!$K143, 8),
IF($K143="","",
IF(_xlpm.val="","",
IF(($K143&gt;40)*($K143&lt;=55),_xlpm.val,""))))</f>
        <v/>
      </c>
      <c r="AG143" s="836" t="str" cm="1">
        <f t="array" ref="AG143">_xlfn.LET(
_xlpm.val,INDEX('2) Financial Arrangements'!$D$19:$P$113, _extract!$K143, 9),
IF($K143="","",
IF(_xlpm.val="","",
IF(($K143&gt;40)*($K143&lt;=55),_xlpm.val,""))))</f>
        <v/>
      </c>
      <c r="AH143" s="836" t="str" cm="1">
        <f t="array" ref="AH143">_xlfn.LET(
_xlpm.val,INDEX('2) Financial Arrangements'!$D$19:$P$113, _extract!$K143, 10),
IF($K143="","",
IF(_xlpm.val="","",
IF(($K143&gt;40)*($K143&lt;=55),_xlpm.val,""))))</f>
        <v/>
      </c>
      <c r="AI143" s="836" t="str" cm="1">
        <f t="array" ref="AI143">_xlfn.LET(
_xlpm.val,INDEX('2) Financial Arrangements'!$D$19:$P$113, _extract!$K143, 11),
IF($K143="","",
IF(_xlpm.val="","",
IF(($K143&gt;40)*($K143&lt;=55),_xlpm.val,""))))</f>
        <v/>
      </c>
      <c r="AJ143" s="836" t="str" cm="1">
        <f t="array" ref="AJ143">_xlfn.LET(
_xlpm.val,INDEX('2) Financial Arrangements'!$D$19:$P$113, _extract!$K143, 12),
IF($K143="","",
IF(_xlpm.val="","",
IF(($K143&gt;40)*($K143&lt;=55),_xlpm.val,""))))</f>
        <v/>
      </c>
      <c r="AK143" s="844" t="str" cm="1">
        <f t="array" ref="AK143">_xlfn.LET(
_xlpm.val,INDEX('2) Financial Arrangements'!$D$19:$P$113, _extract!$K143, 4),
IF($K143="","",
IF(_xlpm.val="","",
IF(($K143&gt;60)*($K143&lt;=75),_xlpm.val,""))))</f>
        <v/>
      </c>
      <c r="AL143" s="826" t="str" cm="1">
        <f t="array" ref="AL143">_xlfn.LET(
_xlpm.val,INDEX('2) Financial Arrangements'!$D$19:$P$113, _extract!$K143, 5),
IF($K143="","",
IF(_xlpm.val="","",
IF(($K143&gt;60)*($K143&lt;=75),_xlpm.val,""))))</f>
        <v/>
      </c>
      <c r="AM143" s="826" t="str" cm="1">
        <f t="array" ref="AM143">_xlfn.LET(
_xlpm.val,INDEX('2) Financial Arrangements'!$D$19:$P$113, _extract!$K143, 6),
_xlpm.val_01, IF(_xlpm.val="Yes", 1,0),
IF($K143="","",
IF(_xlpm.val="","",
IF(($K143&gt;60)*($K143&lt;=75),_xlpm.val_01,""))))</f>
        <v/>
      </c>
      <c r="AN143" s="826" t="str" cm="1">
        <f t="array" ref="AN143">_xlfn.LET(
_xlpm.val,INDEX('2) Financial Arrangements'!$D$19:$P$113, _extract!$K143, 7),
_xlpm.val_01, IF(_xlpm.val="Yes", 1,0),
IF($K143="","",
IF(_xlpm.val="","",
IF(($K143&gt;60)*($K143&lt;=75),_xlpm.val_01,""))))</f>
        <v/>
      </c>
      <c r="AO143" s="826" t="str" cm="1">
        <f t="array" ref="AO143">_xlfn.LET(
_xlpm.val,INDEX('2) Financial Arrangements'!$D$19:$P$113, _extract!$K143, 8),
IF($K143="","",
IF(_xlpm.val="","",
IF(($K143&gt;60)*($K143&lt;=75),_xlpm.val,""))))</f>
        <v/>
      </c>
      <c r="AP143" s="826" t="str" cm="1">
        <f t="array" ref="AP143">_xlfn.LET(
_xlpm.val,INDEX('2) Financial Arrangements'!$D$19:$P$113, _extract!$K143, 9),
_xlpm.val_01, IF(_xlpm.val="Yes", 1,0),
IF($K143="","",
IF(_xlpm.val="","",
IF(($K143&gt;60)*($K143&lt;=75),_xlpm.val_01,""))))</f>
        <v/>
      </c>
      <c r="AQ143" s="826" t="str" cm="1">
        <f t="array" ref="AQ143">_xlfn.LET(
_xlpm.val,INDEX('2) Financial Arrangements'!$D$19:$P$113, _extract!$K143, 10),
_xlpm.val_01, IF(_xlpm.val="Yes", 1,0),
IF($K143="","",
IF(_xlpm.val="","",
IF(($K143&gt;60)*($K143&lt;=75),_xlpm.val_01,""))))</f>
        <v/>
      </c>
      <c r="AR143" s="826" t="str" cm="1">
        <f t="array" ref="AR143">_xlfn.LET(
_xlpm.val,INDEX('2) Financial Arrangements'!$D$19:$P$113, _extract!$K143, 11),
_xlpm.val_01, IF(_xlpm.val="Yes", 1,0),
IF($K143="","",
IF(_xlpm.val="","",
IF(($K143&gt;60)*($K143&lt;=75),_xlpm.val_01,""))))</f>
        <v/>
      </c>
      <c r="AS143" s="826" t="str" cm="1">
        <f t="array" ref="AS143">_xlfn.LET(
_xlpm.val,INDEX('2) Financial Arrangements'!$D$19:$P$113, _extract!$K143, 12),
_xlpm.val_01, IF(_xlpm.val="Yes", 1,0),
IF($K143="","",
IF(_xlpm.val="","",
IF(($K143&gt;60)*($K143&lt;=75),_xlpm.val_01,""))))</f>
        <v/>
      </c>
      <c r="AT143" s="842" t="str" cm="1">
        <f t="array" ref="AT143">_xlfn.LET(
_xlpm.val,INDEX('2) Financial Arrangements'!$D$19:$P$113, _extract!$K143, 4),
IF($K143="","",
IF(_xlpm.val="","",
IF(($K143&gt;70)*($K143&lt;=85),_xlpm.val,""))))</f>
        <v/>
      </c>
      <c r="AU143" s="842" t="str" cm="1">
        <f t="array" ref="AU143">_xlfn.LET(
_xlpm.val,INDEX('2) Financial Arrangements'!$D$19:$P$113, _extract!$K143, 5),
IF($K143="","",
IF(_xlpm.val="","",
IF(($K143&gt;70)*($K143&lt;=85),_xlpm.val,""))))</f>
        <v/>
      </c>
      <c r="AV143" s="836" t="str" cm="1">
        <f t="array" ref="AV143">_xlfn.LET(
_xlpm.val,INDEX('2) Financial Arrangements'!$D$19:$P$113, _extract!$K143, 6),
IF($K143="","",
IF(_xlpm.val="","",
IF(($K143&gt;70)*($K143&lt;=85),_xlpm.val,""))))</f>
        <v/>
      </c>
    </row>
    <row r="144" spans="2:48" s="830" customFormat="1" x14ac:dyDescent="0.35">
      <c r="B144" s="826" t="str">
        <f t="shared" si="2"/>
        <v/>
      </c>
      <c r="C144" s="834"/>
      <c r="D144" s="826" t="str">
        <f>IF('0a) Instructions &amp; HHS Info'!$F$4="","", IF($E144="","",'0a) Instructions &amp; HHS Info'!$F$4))</f>
        <v/>
      </c>
      <c r="E144" s="827"/>
      <c r="F144" s="826" t="str">
        <f>_xlfn.LET(
_xlpm.orgRow,MATCH(E144,_ref_data!$F$19:$F$167,0),
_xlpm.orgID,INDEX(_ref_data!$E$19:$E$167,_xlpm.orgRow),
IF(E144="","",_xlpm.orgID))</f>
        <v/>
      </c>
      <c r="G144" s="826" t="str">
        <f>_xlfn.LET(
_xlpm.orgRow,MATCH(E144,_ref_data!$F$19:$F$167,0),
_xlpm.EIN,SUBSTITUTE(INDEX(_ref_data!$G$19:$G$167,_xlpm.orgRow), "-", ""),
IF(E144="","",_xlpm.EIN))</f>
        <v/>
      </c>
      <c r="H144" s="826" t="str" cm="1">
        <f t="array" ref="H144">_xlfn.LET(
_xlpm.row, MATCH(C144 &amp; E144, '2) Financial Arrangements'!$B$19:$B$113 &amp; '2) Financial Arrangements'!$D$19:$D$113, 0),
_xlpm.datum, INDEX('2) Financial Arrangements'!$D$19:$P$113, _xlpm.row, 2),
IF(_xlpm.datum="", "", _xlpm.datum))</f>
        <v/>
      </c>
      <c r="I144" s="826" t="str">
        <f>_xlfn.LET(
_xlpm.row, MATCH(H144, _ref_data!$O$19:$O$68, 0),
_xlpm.ein, INDEX(_ref_data!$P$19:$P$68, _xlpm.row),
IF(H144="", "",
IF(_xlpm.ein="", "", _xlpm.ein)))</f>
        <v/>
      </c>
      <c r="J144" s="826" t="str" cm="1">
        <f t="array" ref="J144">_xlfn.LET(
_xlpm.row, MATCH($C$80 &amp; $E$80, '2) Financial Arrangements'!$B$19:$B$113 &amp; '2) Financial Arrangements'!$D$19:$D$113, 0),
_xlpm.datum, INDEX('2) Financial Arrangements'!$D$19:$P$113, _xlpm.row, 3),
IF(E144="", "",
IF(_xlpm.datum="", "", _xlpm.datum)))</f>
        <v/>
      </c>
      <c r="K144" s="835" t="str" cm="1">
        <f t="array" ref="K144">IF($E144="", "",
_xlfn.LET(
_xlpm.row, MATCH($C144 &amp; $E144 &amp; $H144,
    '2) Financial Arrangements'!$B$19:$B$113 &amp;
    '2) Financial Arrangements'!$D$19:$D$113 &amp;
    '2) Financial Arrangements'!$E$19:$E$113, 0),
_xlpm.row)
)</f>
        <v/>
      </c>
      <c r="L144" s="838" t="str" cm="1">
        <f t="array" ref="L144">_xlfn.LET(
_xlpm.val,INDEX('2) Financial Arrangements'!$D$19:$P$113, _extract!$K144, 4),
IF($K144="","",
IF(_xlpm.val="","",
IF(($K144&gt;0)*($K144&lt;=15),_xlpm.val,""))))</f>
        <v/>
      </c>
      <c r="M144" s="845" t="str" cm="1">
        <f t="array" ref="M144">_xlfn.LET(
_xlpm.val,INDEX('2) Financial Arrangements'!$D$19:$P$113, _extract!$K144, 5),
IF($K144="","",
IF(_xlpm.val="","",
IF(($K144&gt;0)*($K144&lt;=15),_xlpm.val,""))))</f>
        <v/>
      </c>
      <c r="N144" s="845" t="str" cm="1">
        <f t="array" ref="N144">_xlfn.LET(
_xlpm.val,INDEX('2) Financial Arrangements'!$D$19:$P$113, _extract!$K144, 6),
IF($K144="","",
IF(_xlpm.val="","",
IF(($K144&gt;0)*($K144&lt;=15),_xlpm.val,""))))</f>
        <v/>
      </c>
      <c r="O144" s="846" t="str" cm="1">
        <f t="array" ref="O144">_xlfn.LET(
_xlpm.val,INDEX('2) Financial Arrangements'!$D$19:$P$113, _extract!$K144, 7),
IF($K144="","",
IF(_xlpm.val="","",
IF(($K144&gt;0)*($K144&lt;=15),_xlpm.val,""))))</f>
        <v/>
      </c>
      <c r="P144" s="846" t="str" cm="1">
        <f t="array" ref="P144">_xlfn.LET(
_xlpm.val,INDEX('2) Financial Arrangements'!$D$19:$P$113, _extract!$K144, 8),
IF($K144="","",
IF(_xlpm.val="","",
IF(($K144&gt;0)*($K144&lt;=15),_xlpm.val,""))))</f>
        <v/>
      </c>
      <c r="Q144" s="909" t="str" cm="1">
        <f t="array" ref="Q144">_xlfn.LET(
_xlpm.val,INDEX('2) Financial Arrangements'!$D$19:$P$113, _extract!$K144, 9),
IF($K144="","",
IF(_xlpm.val="","",
IF(($K144&gt;0)*($K144&lt;=15),_xlpm.val,""))))</f>
        <v/>
      </c>
      <c r="R144" s="846" t="str" cm="1">
        <f t="array" ref="R144">_xlfn.LET(
_xlpm.val,INDEX('2) Financial Arrangements'!$D$19:$P$113, _extract!$K144, 10),
IF($K144="","",
IF(_xlpm.val="","",
IF(($K144&gt;0)*($K144&lt;=15),_xlpm.val,""))))</f>
        <v/>
      </c>
      <c r="S144" s="838" t="str" cm="1">
        <f t="array" ref="S144">_xlfn.LET(
_xlpm.val,INDEX('2) Financial Arrangements'!$D$19:$P$113, _extract!$K144, 11),
IF($K144="","",
IF(_xlpm.val="","",
IF(($K144&gt;0)*($K144&lt;=15),_xlpm.val,""))))</f>
        <v/>
      </c>
      <c r="T144" s="838" t="str" cm="1">
        <f t="array" ref="T144">_xlfn.LET(
_xlpm.val,INDEX('2) Financial Arrangements'!$D$19:$P$113, _extract!$K144, 12),
_xlpm.val_01, IF(_xlpm.val="Yes", 1,0),
IF($K144="","",
IF(_xlpm.val="","",
IF(($K144&gt;0)*($K144&lt;=15),_xlpm.val_01,""))))</f>
        <v/>
      </c>
      <c r="U144" s="838" t="str" cm="1">
        <f t="array" ref="U144">_xlfn.LET(
_xlpm.val,INDEX('2) Financial Arrangements'!$D$19:$Q$113, _extract!$K144, 13),
_xlpm.val_01, IF(_xlpm.val="Yes", 1,0),
IF($K144="","",
IF(_xlpm.val="","",
IF(($K144&gt;0)*($K144&lt;=15),_xlpm.val_01,""))))</f>
        <v/>
      </c>
      <c r="V144" s="838" t="str" cm="1">
        <f t="array" ref="V144">_xlfn.LET(
_xlpm.val,INDEX('2) Financial Arrangements'!$D$19:$Q$113, _extract!$K144, 14),
_xlpm.val_01, IF(_xlpm.val="Yes", 1,0),
IF($K144="","",
IF(_xlpm.val="","",
IF(($K144&gt;0)*($K144&lt;=15),_xlpm.val_01,""))))</f>
        <v/>
      </c>
      <c r="W144" s="826" t="str" cm="1">
        <f t="array" ref="W144">_xlfn.LET(
_xlpm.val,INDEX('2) Financial Arrangements'!$D$19:$P$113,_extract!$K144,4),
IF($K144="","",
IF(_xlpm.val="","",
IF(($K144&gt;20)*($K144&lt;=35),_xlpm.val,""))))</f>
        <v/>
      </c>
      <c r="X144" s="844" t="str" cm="1">
        <f t="array" ref="X144">_xlfn.LET(
_xlpm.val,INDEX('2) Financial Arrangements'!$D$19:$P$113,_extract!$K144,5),
IF($K144="","",
IF(_xlpm.val="","",
IF(($K144&gt;20)*($K144&lt;=35),_xlpm.val,""))))</f>
        <v/>
      </c>
      <c r="Y144" s="826" t="str" cm="1">
        <f t="array" ref="Y144">_xlfn.LET(
_xlpm.val,INDEX('2) Financial Arrangements'!$D$19:$P$113,_extract!$K144,6),
IF($K144="","",
IF(_xlpm.val="","",
IF(($K144&gt;20)*($K144&lt;=35),_xlpm.val,""))))</f>
        <v/>
      </c>
      <c r="Z144" s="826" t="str" cm="1">
        <f t="array" ref="Z144">_xlfn.LET(
_xlpm.val,INDEX('2) Financial Arrangements'!$D$19:$P$113,_extract!$K144,7),
IF($K144="","",
IF(_xlpm.val="","",
IF(($K144&gt;20)*($K144&lt;=35),_xlpm.val,""))))</f>
        <v/>
      </c>
      <c r="AA144" s="826" t="str" cm="1">
        <f t="array" ref="AA144">_xlfn.LET(
_xlpm.val,INDEX('2) Financial Arrangements'!$D$19:$P$113,_extract!$K144,8),
IF($K144="","",
IF(_xlpm.val="","",
IF(($K144&gt;20)*($K144&lt;=35),_xlpm.val,""))))</f>
        <v/>
      </c>
      <c r="AB144" s="843" t="str" cm="1">
        <f t="array" ref="AB144">_xlfn.LET(
_xlpm.val,INDEX('2) Financial Arrangements'!$D$19:$P$113, _extract!$K144, 4),
IF($K144="","",
IF(_xlpm.val="","",
IF(($K144&gt;40)*($K144&lt;=55),_xlpm.val,""))))</f>
        <v/>
      </c>
      <c r="AC144" s="836" t="str" cm="1">
        <f t="array" ref="AC144">_xlfn.LET(
_xlpm.val,INDEX('2) Financial Arrangements'!$D$19:$P$113, _extract!$K144, 5),
IF($K144="","",
IF(_xlpm.val="","",
IF(($K144&gt;40)*($K144&lt;=55),_xlpm.val,""))))</f>
        <v/>
      </c>
      <c r="AD144" s="836" t="str" cm="1">
        <f t="array" ref="AD144">_xlfn.LET(
_xlpm.val,INDEX('2) Financial Arrangements'!$D$19:$P$113, _extract!$K144, 6),
IF($K144="","",
IF(_xlpm.val="","",
IF(($K144&gt;40)*($K144&lt;=55),_xlpm.val,""))))</f>
        <v/>
      </c>
      <c r="AE144" s="836" t="str" cm="1">
        <f t="array" ref="AE144">_xlfn.LET(
_xlpm.val,INDEX('2) Financial Arrangements'!$D$19:$P$113, _extract!$K144, 7),
IF($K144="","",
IF(_xlpm.val="","",
IF(($K144&gt;40)*($K144&lt;=55),_xlpm.val,""))))</f>
        <v/>
      </c>
      <c r="AF144" s="836" t="str" cm="1">
        <f t="array" ref="AF144">_xlfn.LET(
_xlpm.val,INDEX('2) Financial Arrangements'!$D$19:$P$113, _extract!$K144, 8),
IF($K144="","",
IF(_xlpm.val="","",
IF(($K144&gt;40)*($K144&lt;=55),_xlpm.val,""))))</f>
        <v/>
      </c>
      <c r="AG144" s="836" t="str" cm="1">
        <f t="array" ref="AG144">_xlfn.LET(
_xlpm.val,INDEX('2) Financial Arrangements'!$D$19:$P$113, _extract!$K144, 9),
IF($K144="","",
IF(_xlpm.val="","",
IF(($K144&gt;40)*($K144&lt;=55),_xlpm.val,""))))</f>
        <v/>
      </c>
      <c r="AH144" s="836" t="str" cm="1">
        <f t="array" ref="AH144">_xlfn.LET(
_xlpm.val,INDEX('2) Financial Arrangements'!$D$19:$P$113, _extract!$K144, 10),
IF($K144="","",
IF(_xlpm.val="","",
IF(($K144&gt;40)*($K144&lt;=55),_xlpm.val,""))))</f>
        <v/>
      </c>
      <c r="AI144" s="836" t="str" cm="1">
        <f t="array" ref="AI144">_xlfn.LET(
_xlpm.val,INDEX('2) Financial Arrangements'!$D$19:$P$113, _extract!$K144, 11),
IF($K144="","",
IF(_xlpm.val="","",
IF(($K144&gt;40)*($K144&lt;=55),_xlpm.val,""))))</f>
        <v/>
      </c>
      <c r="AJ144" s="836" t="str" cm="1">
        <f t="array" ref="AJ144">_xlfn.LET(
_xlpm.val,INDEX('2) Financial Arrangements'!$D$19:$P$113, _extract!$K144, 12),
IF($K144="","",
IF(_xlpm.val="","",
IF(($K144&gt;40)*($K144&lt;=55),_xlpm.val,""))))</f>
        <v/>
      </c>
      <c r="AK144" s="844" t="str" cm="1">
        <f t="array" ref="AK144">_xlfn.LET(
_xlpm.val,INDEX('2) Financial Arrangements'!$D$19:$P$113, _extract!$K144, 4),
IF($K144="","",
IF(_xlpm.val="","",
IF(($K144&gt;60)*($K144&lt;=75),_xlpm.val,""))))</f>
        <v/>
      </c>
      <c r="AL144" s="826" t="str" cm="1">
        <f t="array" ref="AL144">_xlfn.LET(
_xlpm.val,INDEX('2) Financial Arrangements'!$D$19:$P$113, _extract!$K144, 5),
IF($K144="","",
IF(_xlpm.val="","",
IF(($K144&gt;60)*($K144&lt;=75),_xlpm.val,""))))</f>
        <v/>
      </c>
      <c r="AM144" s="826" t="str" cm="1">
        <f t="array" ref="AM144">_xlfn.LET(
_xlpm.val,INDEX('2) Financial Arrangements'!$D$19:$P$113, _extract!$K144, 6),
_xlpm.val_01, IF(_xlpm.val="Yes", 1,0),
IF($K144="","",
IF(_xlpm.val="","",
IF(($K144&gt;60)*($K144&lt;=75),_xlpm.val_01,""))))</f>
        <v/>
      </c>
      <c r="AN144" s="826" t="str" cm="1">
        <f t="array" ref="AN144">_xlfn.LET(
_xlpm.val,INDEX('2) Financial Arrangements'!$D$19:$P$113, _extract!$K144, 7),
_xlpm.val_01, IF(_xlpm.val="Yes", 1,0),
IF($K144="","",
IF(_xlpm.val="","",
IF(($K144&gt;60)*($K144&lt;=75),_xlpm.val_01,""))))</f>
        <v/>
      </c>
      <c r="AO144" s="826" t="str" cm="1">
        <f t="array" ref="AO144">_xlfn.LET(
_xlpm.val,INDEX('2) Financial Arrangements'!$D$19:$P$113, _extract!$K144, 8),
IF($K144="","",
IF(_xlpm.val="","",
IF(($K144&gt;60)*($K144&lt;=75),_xlpm.val,""))))</f>
        <v/>
      </c>
      <c r="AP144" s="826" t="str" cm="1">
        <f t="array" ref="AP144">_xlfn.LET(
_xlpm.val,INDEX('2) Financial Arrangements'!$D$19:$P$113, _extract!$K144, 9),
_xlpm.val_01, IF(_xlpm.val="Yes", 1,0),
IF($K144="","",
IF(_xlpm.val="","",
IF(($K144&gt;60)*($K144&lt;=75),_xlpm.val_01,""))))</f>
        <v/>
      </c>
      <c r="AQ144" s="826" t="str" cm="1">
        <f t="array" ref="AQ144">_xlfn.LET(
_xlpm.val,INDEX('2) Financial Arrangements'!$D$19:$P$113, _extract!$K144, 10),
_xlpm.val_01, IF(_xlpm.val="Yes", 1,0),
IF($K144="","",
IF(_xlpm.val="","",
IF(($K144&gt;60)*($K144&lt;=75),_xlpm.val_01,""))))</f>
        <v/>
      </c>
      <c r="AR144" s="826" t="str" cm="1">
        <f t="array" ref="AR144">_xlfn.LET(
_xlpm.val,INDEX('2) Financial Arrangements'!$D$19:$P$113, _extract!$K144, 11),
_xlpm.val_01, IF(_xlpm.val="Yes", 1,0),
IF($K144="","",
IF(_xlpm.val="","",
IF(($K144&gt;60)*($K144&lt;=75),_xlpm.val_01,""))))</f>
        <v/>
      </c>
      <c r="AS144" s="826" t="str" cm="1">
        <f t="array" ref="AS144">_xlfn.LET(
_xlpm.val,INDEX('2) Financial Arrangements'!$D$19:$P$113, _extract!$K144, 12),
_xlpm.val_01, IF(_xlpm.val="Yes", 1,0),
IF($K144="","",
IF(_xlpm.val="","",
IF(($K144&gt;60)*($K144&lt;=75),_xlpm.val_01,""))))</f>
        <v/>
      </c>
      <c r="AT144" s="842" t="str" cm="1">
        <f t="array" ref="AT144">_xlfn.LET(
_xlpm.val,INDEX('2) Financial Arrangements'!$D$19:$P$113, _extract!$K144, 4),
IF($K144="","",
IF(_xlpm.val="","",
IF(($K144&gt;70)*($K144&lt;=85),_xlpm.val,""))))</f>
        <v/>
      </c>
      <c r="AU144" s="842" t="str" cm="1">
        <f t="array" ref="AU144">_xlfn.LET(
_xlpm.val,INDEX('2) Financial Arrangements'!$D$19:$P$113, _extract!$K144, 5),
IF($K144="","",
IF(_xlpm.val="","",
IF(($K144&gt;70)*($K144&lt;=85),_xlpm.val,""))))</f>
        <v/>
      </c>
      <c r="AV144" s="836" t="str" cm="1">
        <f t="array" ref="AV144">_xlfn.LET(
_xlpm.val,INDEX('2) Financial Arrangements'!$D$19:$P$113, _extract!$K144, 6),
IF($K144="","",
IF(_xlpm.val="","",
IF(($K144&gt;70)*($K144&lt;=85),_xlpm.val,""))))</f>
        <v/>
      </c>
    </row>
    <row r="145" spans="2:48" s="830" customFormat="1" x14ac:dyDescent="0.35">
      <c r="B145" s="826" t="str">
        <f t="shared" si="2"/>
        <v/>
      </c>
      <c r="C145" s="834"/>
      <c r="D145" s="826" t="str">
        <f>IF('0a) Instructions &amp; HHS Info'!$F$4="","", IF($E145="","",'0a) Instructions &amp; HHS Info'!$F$4))</f>
        <v/>
      </c>
      <c r="E145" s="827"/>
      <c r="F145" s="826" t="str">
        <f>_xlfn.LET(
_xlpm.orgRow,MATCH(E145,_ref_data!$F$19:$F$167,0),
_xlpm.orgID,INDEX(_ref_data!$E$19:$E$167,_xlpm.orgRow),
IF(E145="","",_xlpm.orgID))</f>
        <v/>
      </c>
      <c r="G145" s="826" t="str">
        <f>_xlfn.LET(
_xlpm.orgRow,MATCH(E145,_ref_data!$F$19:$F$167,0),
_xlpm.EIN,SUBSTITUTE(INDEX(_ref_data!$G$19:$G$167,_xlpm.orgRow), "-", ""),
IF(E145="","",_xlpm.EIN))</f>
        <v/>
      </c>
      <c r="H145" s="826" t="str" cm="1">
        <f t="array" ref="H145">_xlfn.LET(
_xlpm.row, MATCH(C145 &amp; E145, '2) Financial Arrangements'!$B$19:$B$113 &amp; '2) Financial Arrangements'!$D$19:$D$113, 0),
_xlpm.datum, INDEX('2) Financial Arrangements'!$D$19:$P$113, _xlpm.row, 2),
IF(_xlpm.datum="", "", _xlpm.datum))</f>
        <v/>
      </c>
      <c r="I145" s="826" t="str">
        <f>_xlfn.LET(
_xlpm.row, MATCH(H145, _ref_data!$O$19:$O$68, 0),
_xlpm.ein, INDEX(_ref_data!$P$19:$P$68, _xlpm.row),
IF(H145="", "",
IF(_xlpm.ein="", "", _xlpm.ein)))</f>
        <v/>
      </c>
      <c r="J145" s="826" t="str" cm="1">
        <f t="array" ref="J145">_xlfn.LET(
_xlpm.row, MATCH($C$80 &amp; $E$80, '2) Financial Arrangements'!$B$19:$B$113 &amp; '2) Financial Arrangements'!$D$19:$D$113, 0),
_xlpm.datum, INDEX('2) Financial Arrangements'!$D$19:$P$113, _xlpm.row, 3),
IF(E145="", "",
IF(_xlpm.datum="", "", _xlpm.datum)))</f>
        <v/>
      </c>
      <c r="K145" s="835" t="str" cm="1">
        <f t="array" ref="K145">IF($E145="", "",
_xlfn.LET(
_xlpm.row, MATCH($C145 &amp; $E145 &amp; $H145,
    '2) Financial Arrangements'!$B$19:$B$113 &amp;
    '2) Financial Arrangements'!$D$19:$D$113 &amp;
    '2) Financial Arrangements'!$E$19:$E$113, 0),
_xlpm.row)
)</f>
        <v/>
      </c>
      <c r="L145" s="838" t="str" cm="1">
        <f t="array" ref="L145">_xlfn.LET(
_xlpm.val,INDEX('2) Financial Arrangements'!$D$19:$P$113, _extract!$K145, 4),
IF($K145="","",
IF(_xlpm.val="","",
IF(($K145&gt;0)*($K145&lt;=15),_xlpm.val,""))))</f>
        <v/>
      </c>
      <c r="M145" s="845" t="str" cm="1">
        <f t="array" ref="M145">_xlfn.LET(
_xlpm.val,INDEX('2) Financial Arrangements'!$D$19:$P$113, _extract!$K145, 5),
IF($K145="","",
IF(_xlpm.val="","",
IF(($K145&gt;0)*($K145&lt;=15),_xlpm.val,""))))</f>
        <v/>
      </c>
      <c r="N145" s="845" t="str" cm="1">
        <f t="array" ref="N145">_xlfn.LET(
_xlpm.val,INDEX('2) Financial Arrangements'!$D$19:$P$113, _extract!$K145, 6),
IF($K145="","",
IF(_xlpm.val="","",
IF(($K145&gt;0)*($K145&lt;=15),_xlpm.val,""))))</f>
        <v/>
      </c>
      <c r="O145" s="846" t="str" cm="1">
        <f t="array" ref="O145">_xlfn.LET(
_xlpm.val,INDEX('2) Financial Arrangements'!$D$19:$P$113, _extract!$K145, 7),
IF($K145="","",
IF(_xlpm.val="","",
IF(($K145&gt;0)*($K145&lt;=15),_xlpm.val,""))))</f>
        <v/>
      </c>
      <c r="P145" s="846" t="str" cm="1">
        <f t="array" ref="P145">_xlfn.LET(
_xlpm.val,INDEX('2) Financial Arrangements'!$D$19:$P$113, _extract!$K145, 8),
IF($K145="","",
IF(_xlpm.val="","",
IF(($K145&gt;0)*($K145&lt;=15),_xlpm.val,""))))</f>
        <v/>
      </c>
      <c r="Q145" s="909" t="str" cm="1">
        <f t="array" ref="Q145">_xlfn.LET(
_xlpm.val,INDEX('2) Financial Arrangements'!$D$19:$P$113, _extract!$K145, 9),
IF($K145="","",
IF(_xlpm.val="","",
IF(($K145&gt;0)*($K145&lt;=15),_xlpm.val,""))))</f>
        <v/>
      </c>
      <c r="R145" s="846" t="str" cm="1">
        <f t="array" ref="R145">_xlfn.LET(
_xlpm.val,INDEX('2) Financial Arrangements'!$D$19:$P$113, _extract!$K145, 10),
IF($K145="","",
IF(_xlpm.val="","",
IF(($K145&gt;0)*($K145&lt;=15),_xlpm.val,""))))</f>
        <v/>
      </c>
      <c r="S145" s="838" t="str" cm="1">
        <f t="array" ref="S145">_xlfn.LET(
_xlpm.val,INDEX('2) Financial Arrangements'!$D$19:$P$113, _extract!$K145, 11),
IF($K145="","",
IF(_xlpm.val="","",
IF(($K145&gt;0)*($K145&lt;=15),_xlpm.val,""))))</f>
        <v/>
      </c>
      <c r="T145" s="838" t="str" cm="1">
        <f t="array" ref="T145">_xlfn.LET(
_xlpm.val,INDEX('2) Financial Arrangements'!$D$19:$P$113, _extract!$K145, 12),
_xlpm.val_01, IF(_xlpm.val="Yes", 1,0),
IF($K145="","",
IF(_xlpm.val="","",
IF(($K145&gt;0)*($K145&lt;=15),_xlpm.val_01,""))))</f>
        <v/>
      </c>
      <c r="U145" s="838" t="str" cm="1">
        <f t="array" ref="U145">_xlfn.LET(
_xlpm.val,INDEX('2) Financial Arrangements'!$D$19:$Q$113, _extract!$K145, 13),
_xlpm.val_01, IF(_xlpm.val="Yes", 1,0),
IF($K145="","",
IF(_xlpm.val="","",
IF(($K145&gt;0)*($K145&lt;=15),_xlpm.val_01,""))))</f>
        <v/>
      </c>
      <c r="V145" s="838" t="str" cm="1">
        <f t="array" ref="V145">_xlfn.LET(
_xlpm.val,INDEX('2) Financial Arrangements'!$D$19:$Q$113, _extract!$K145, 14),
_xlpm.val_01, IF(_xlpm.val="Yes", 1,0),
IF($K145="","",
IF(_xlpm.val="","",
IF(($K145&gt;0)*($K145&lt;=15),_xlpm.val_01,""))))</f>
        <v/>
      </c>
      <c r="W145" s="826" t="str" cm="1">
        <f t="array" ref="W145">_xlfn.LET(
_xlpm.val,INDEX('2) Financial Arrangements'!$D$19:$P$113,_extract!$K145,4),
IF($K145="","",
IF(_xlpm.val="","",
IF(($K145&gt;20)*($K145&lt;=35),_xlpm.val,""))))</f>
        <v/>
      </c>
      <c r="X145" s="844" t="str" cm="1">
        <f t="array" ref="X145">_xlfn.LET(
_xlpm.val,INDEX('2) Financial Arrangements'!$D$19:$P$113,_extract!$K145,5),
IF($K145="","",
IF(_xlpm.val="","",
IF(($K145&gt;20)*($K145&lt;=35),_xlpm.val,""))))</f>
        <v/>
      </c>
      <c r="Y145" s="826" t="str" cm="1">
        <f t="array" ref="Y145">_xlfn.LET(
_xlpm.val,INDEX('2) Financial Arrangements'!$D$19:$P$113,_extract!$K145,6),
IF($K145="","",
IF(_xlpm.val="","",
IF(($K145&gt;20)*($K145&lt;=35),_xlpm.val,""))))</f>
        <v/>
      </c>
      <c r="Z145" s="826" t="str" cm="1">
        <f t="array" ref="Z145">_xlfn.LET(
_xlpm.val,INDEX('2) Financial Arrangements'!$D$19:$P$113,_extract!$K145,7),
IF($K145="","",
IF(_xlpm.val="","",
IF(($K145&gt;20)*($K145&lt;=35),_xlpm.val,""))))</f>
        <v/>
      </c>
      <c r="AA145" s="826" t="str" cm="1">
        <f t="array" ref="AA145">_xlfn.LET(
_xlpm.val,INDEX('2) Financial Arrangements'!$D$19:$P$113,_extract!$K145,8),
IF($K145="","",
IF(_xlpm.val="","",
IF(($K145&gt;20)*($K145&lt;=35),_xlpm.val,""))))</f>
        <v/>
      </c>
      <c r="AB145" s="843" t="str" cm="1">
        <f t="array" ref="AB145">_xlfn.LET(
_xlpm.val,INDEX('2) Financial Arrangements'!$D$19:$P$113, _extract!$K145, 4),
IF($K145="","",
IF(_xlpm.val="","",
IF(($K145&gt;40)*($K145&lt;=55),_xlpm.val,""))))</f>
        <v/>
      </c>
      <c r="AC145" s="836" t="str" cm="1">
        <f t="array" ref="AC145">_xlfn.LET(
_xlpm.val,INDEX('2) Financial Arrangements'!$D$19:$P$113, _extract!$K145, 5),
IF($K145="","",
IF(_xlpm.val="","",
IF(($K145&gt;40)*($K145&lt;=55),_xlpm.val,""))))</f>
        <v/>
      </c>
      <c r="AD145" s="836" t="str" cm="1">
        <f t="array" ref="AD145">_xlfn.LET(
_xlpm.val,INDEX('2) Financial Arrangements'!$D$19:$P$113, _extract!$K145, 6),
IF($K145="","",
IF(_xlpm.val="","",
IF(($K145&gt;40)*($K145&lt;=55),_xlpm.val,""))))</f>
        <v/>
      </c>
      <c r="AE145" s="836" t="str" cm="1">
        <f t="array" ref="AE145">_xlfn.LET(
_xlpm.val,INDEX('2) Financial Arrangements'!$D$19:$P$113, _extract!$K145, 7),
IF($K145="","",
IF(_xlpm.val="","",
IF(($K145&gt;40)*($K145&lt;=55),_xlpm.val,""))))</f>
        <v/>
      </c>
      <c r="AF145" s="836" t="str" cm="1">
        <f t="array" ref="AF145">_xlfn.LET(
_xlpm.val,INDEX('2) Financial Arrangements'!$D$19:$P$113, _extract!$K145, 8),
IF($K145="","",
IF(_xlpm.val="","",
IF(($K145&gt;40)*($K145&lt;=55),_xlpm.val,""))))</f>
        <v/>
      </c>
      <c r="AG145" s="836" t="str" cm="1">
        <f t="array" ref="AG145">_xlfn.LET(
_xlpm.val,INDEX('2) Financial Arrangements'!$D$19:$P$113, _extract!$K145, 9),
IF($K145="","",
IF(_xlpm.val="","",
IF(($K145&gt;40)*($K145&lt;=55),_xlpm.val,""))))</f>
        <v/>
      </c>
      <c r="AH145" s="836" t="str" cm="1">
        <f t="array" ref="AH145">_xlfn.LET(
_xlpm.val,INDEX('2) Financial Arrangements'!$D$19:$P$113, _extract!$K145, 10),
IF($K145="","",
IF(_xlpm.val="","",
IF(($K145&gt;40)*($K145&lt;=55),_xlpm.val,""))))</f>
        <v/>
      </c>
      <c r="AI145" s="836" t="str" cm="1">
        <f t="array" ref="AI145">_xlfn.LET(
_xlpm.val,INDEX('2) Financial Arrangements'!$D$19:$P$113, _extract!$K145, 11),
IF($K145="","",
IF(_xlpm.val="","",
IF(($K145&gt;40)*($K145&lt;=55),_xlpm.val,""))))</f>
        <v/>
      </c>
      <c r="AJ145" s="836" t="str" cm="1">
        <f t="array" ref="AJ145">_xlfn.LET(
_xlpm.val,INDEX('2) Financial Arrangements'!$D$19:$P$113, _extract!$K145, 12),
IF($K145="","",
IF(_xlpm.val="","",
IF(($K145&gt;40)*($K145&lt;=55),_xlpm.val,""))))</f>
        <v/>
      </c>
      <c r="AK145" s="844" t="str" cm="1">
        <f t="array" ref="AK145">_xlfn.LET(
_xlpm.val,INDEX('2) Financial Arrangements'!$D$19:$P$113, _extract!$K145, 4),
IF($K145="","",
IF(_xlpm.val="","",
IF(($K145&gt;60)*($K145&lt;=75),_xlpm.val,""))))</f>
        <v/>
      </c>
      <c r="AL145" s="826" t="str" cm="1">
        <f t="array" ref="AL145">_xlfn.LET(
_xlpm.val,INDEX('2) Financial Arrangements'!$D$19:$P$113, _extract!$K145, 5),
IF($K145="","",
IF(_xlpm.val="","",
IF(($K145&gt;60)*($K145&lt;=75),_xlpm.val,""))))</f>
        <v/>
      </c>
      <c r="AM145" s="826" t="str" cm="1">
        <f t="array" ref="AM145">_xlfn.LET(
_xlpm.val,INDEX('2) Financial Arrangements'!$D$19:$P$113, _extract!$K145, 6),
_xlpm.val_01, IF(_xlpm.val="Yes", 1,0),
IF($K145="","",
IF(_xlpm.val="","",
IF(($K145&gt;60)*($K145&lt;=75),_xlpm.val_01,""))))</f>
        <v/>
      </c>
      <c r="AN145" s="826" t="str" cm="1">
        <f t="array" ref="AN145">_xlfn.LET(
_xlpm.val,INDEX('2) Financial Arrangements'!$D$19:$P$113, _extract!$K145, 7),
_xlpm.val_01, IF(_xlpm.val="Yes", 1,0),
IF($K145="","",
IF(_xlpm.val="","",
IF(($K145&gt;60)*($K145&lt;=75),_xlpm.val_01,""))))</f>
        <v/>
      </c>
      <c r="AO145" s="826" t="str" cm="1">
        <f t="array" ref="AO145">_xlfn.LET(
_xlpm.val,INDEX('2) Financial Arrangements'!$D$19:$P$113, _extract!$K145, 8),
IF($K145="","",
IF(_xlpm.val="","",
IF(($K145&gt;60)*($K145&lt;=75),_xlpm.val,""))))</f>
        <v/>
      </c>
      <c r="AP145" s="826" t="str" cm="1">
        <f t="array" ref="AP145">_xlfn.LET(
_xlpm.val,INDEX('2) Financial Arrangements'!$D$19:$P$113, _extract!$K145, 9),
_xlpm.val_01, IF(_xlpm.val="Yes", 1,0),
IF($K145="","",
IF(_xlpm.val="","",
IF(($K145&gt;60)*($K145&lt;=75),_xlpm.val_01,""))))</f>
        <v/>
      </c>
      <c r="AQ145" s="826" t="str" cm="1">
        <f t="array" ref="AQ145">_xlfn.LET(
_xlpm.val,INDEX('2) Financial Arrangements'!$D$19:$P$113, _extract!$K145, 10),
_xlpm.val_01, IF(_xlpm.val="Yes", 1,0),
IF($K145="","",
IF(_xlpm.val="","",
IF(($K145&gt;60)*($K145&lt;=75),_xlpm.val_01,""))))</f>
        <v/>
      </c>
      <c r="AR145" s="826" t="str" cm="1">
        <f t="array" ref="AR145">_xlfn.LET(
_xlpm.val,INDEX('2) Financial Arrangements'!$D$19:$P$113, _extract!$K145, 11),
_xlpm.val_01, IF(_xlpm.val="Yes", 1,0),
IF($K145="","",
IF(_xlpm.val="","",
IF(($K145&gt;60)*($K145&lt;=75),_xlpm.val_01,""))))</f>
        <v/>
      </c>
      <c r="AS145" s="826" t="str" cm="1">
        <f t="array" ref="AS145">_xlfn.LET(
_xlpm.val,INDEX('2) Financial Arrangements'!$D$19:$P$113, _extract!$K145, 12),
_xlpm.val_01, IF(_xlpm.val="Yes", 1,0),
IF($K145="","",
IF(_xlpm.val="","",
IF(($K145&gt;60)*($K145&lt;=75),_xlpm.val_01,""))))</f>
        <v/>
      </c>
      <c r="AT145" s="842" t="str" cm="1">
        <f t="array" ref="AT145">_xlfn.LET(
_xlpm.val,INDEX('2) Financial Arrangements'!$D$19:$P$113, _extract!$K145, 4),
IF($K145="","",
IF(_xlpm.val="","",
IF(($K145&gt;70)*($K145&lt;=85),_xlpm.val,""))))</f>
        <v/>
      </c>
      <c r="AU145" s="842" t="str" cm="1">
        <f t="array" ref="AU145">_xlfn.LET(
_xlpm.val,INDEX('2) Financial Arrangements'!$D$19:$P$113, _extract!$K145, 5),
IF($K145="","",
IF(_xlpm.val="","",
IF(($K145&gt;70)*($K145&lt;=85),_xlpm.val,""))))</f>
        <v/>
      </c>
      <c r="AV145" s="836" t="str" cm="1">
        <f t="array" ref="AV145">_xlfn.LET(
_xlpm.val,INDEX('2) Financial Arrangements'!$D$19:$P$113, _extract!$K145, 6),
IF($K145="","",
IF(_xlpm.val="","",
IF(($K145&gt;70)*($K145&lt;=85),_xlpm.val,""))))</f>
        <v/>
      </c>
    </row>
    <row r="146" spans="2:48" s="830" customFormat="1" x14ac:dyDescent="0.35">
      <c r="B146" s="826" t="str">
        <f t="shared" si="2"/>
        <v/>
      </c>
      <c r="C146" s="834"/>
      <c r="D146" s="826" t="str">
        <f>IF('0a) Instructions &amp; HHS Info'!$F$4="","", IF($E146="","",'0a) Instructions &amp; HHS Info'!$F$4))</f>
        <v/>
      </c>
      <c r="E146" s="827"/>
      <c r="F146" s="826" t="str">
        <f>_xlfn.LET(
_xlpm.orgRow,MATCH(E146,_ref_data!$F$19:$F$167,0),
_xlpm.orgID,INDEX(_ref_data!$E$19:$E$167,_xlpm.orgRow),
IF(E146="","",_xlpm.orgID))</f>
        <v/>
      </c>
      <c r="G146" s="826" t="str">
        <f>_xlfn.LET(
_xlpm.orgRow,MATCH(E146,_ref_data!$F$19:$F$167,0),
_xlpm.EIN,SUBSTITUTE(INDEX(_ref_data!$G$19:$G$167,_xlpm.orgRow), "-", ""),
IF(E146="","",_xlpm.EIN))</f>
        <v/>
      </c>
      <c r="H146" s="826" t="str" cm="1">
        <f t="array" ref="H146">_xlfn.LET(
_xlpm.row, MATCH(C146 &amp; E146, '2) Financial Arrangements'!$B$19:$B$113 &amp; '2) Financial Arrangements'!$D$19:$D$113, 0),
_xlpm.datum, INDEX('2) Financial Arrangements'!$D$19:$P$113, _xlpm.row, 2),
IF(_xlpm.datum="", "", _xlpm.datum))</f>
        <v/>
      </c>
      <c r="I146" s="826" t="str">
        <f>_xlfn.LET(
_xlpm.row, MATCH(H146, _ref_data!$O$19:$O$68, 0),
_xlpm.ein, INDEX(_ref_data!$P$19:$P$68, _xlpm.row),
IF(H146="", "",
IF(_xlpm.ein="", "", _xlpm.ein)))</f>
        <v/>
      </c>
      <c r="J146" s="826" t="str" cm="1">
        <f t="array" ref="J146">_xlfn.LET(
_xlpm.row, MATCH($C$80 &amp; $E$80, '2) Financial Arrangements'!$B$19:$B$113 &amp; '2) Financial Arrangements'!$D$19:$D$113, 0),
_xlpm.datum, INDEX('2) Financial Arrangements'!$D$19:$P$113, _xlpm.row, 3),
IF(E146="", "",
IF(_xlpm.datum="", "", _xlpm.datum)))</f>
        <v/>
      </c>
      <c r="K146" s="835" t="str" cm="1">
        <f t="array" ref="K146">IF($E146="", "",
_xlfn.LET(
_xlpm.row, MATCH($C146 &amp; $E146 &amp; $H146,
    '2) Financial Arrangements'!$B$19:$B$113 &amp;
    '2) Financial Arrangements'!$D$19:$D$113 &amp;
    '2) Financial Arrangements'!$E$19:$E$113, 0),
_xlpm.row)
)</f>
        <v/>
      </c>
      <c r="L146" s="838" t="str" cm="1">
        <f t="array" ref="L146">_xlfn.LET(
_xlpm.val,INDEX('2) Financial Arrangements'!$D$19:$P$113, _extract!$K146, 4),
IF($K146="","",
IF(_xlpm.val="","",
IF(($K146&gt;0)*($K146&lt;=15),_xlpm.val,""))))</f>
        <v/>
      </c>
      <c r="M146" s="845" t="str" cm="1">
        <f t="array" ref="M146">_xlfn.LET(
_xlpm.val,INDEX('2) Financial Arrangements'!$D$19:$P$113, _extract!$K146, 5),
IF($K146="","",
IF(_xlpm.val="","",
IF(($K146&gt;0)*($K146&lt;=15),_xlpm.val,""))))</f>
        <v/>
      </c>
      <c r="N146" s="845" t="str" cm="1">
        <f t="array" ref="N146">_xlfn.LET(
_xlpm.val,INDEX('2) Financial Arrangements'!$D$19:$P$113, _extract!$K146, 6),
IF($K146="","",
IF(_xlpm.val="","",
IF(($K146&gt;0)*($K146&lt;=15),_xlpm.val,""))))</f>
        <v/>
      </c>
      <c r="O146" s="846" t="str" cm="1">
        <f t="array" ref="O146">_xlfn.LET(
_xlpm.val,INDEX('2) Financial Arrangements'!$D$19:$P$113, _extract!$K146, 7),
IF($K146="","",
IF(_xlpm.val="","",
IF(($K146&gt;0)*($K146&lt;=15),_xlpm.val,""))))</f>
        <v/>
      </c>
      <c r="P146" s="846" t="str" cm="1">
        <f t="array" ref="P146">_xlfn.LET(
_xlpm.val,INDEX('2) Financial Arrangements'!$D$19:$P$113, _extract!$K146, 8),
IF($K146="","",
IF(_xlpm.val="","",
IF(($K146&gt;0)*($K146&lt;=15),_xlpm.val,""))))</f>
        <v/>
      </c>
      <c r="Q146" s="909" t="str" cm="1">
        <f t="array" ref="Q146">_xlfn.LET(
_xlpm.val,INDEX('2) Financial Arrangements'!$D$19:$P$113, _extract!$K146, 9),
IF($K146="","",
IF(_xlpm.val="","",
IF(($K146&gt;0)*($K146&lt;=15),_xlpm.val,""))))</f>
        <v/>
      </c>
      <c r="R146" s="846" t="str" cm="1">
        <f t="array" ref="R146">_xlfn.LET(
_xlpm.val,INDEX('2) Financial Arrangements'!$D$19:$P$113, _extract!$K146, 10),
IF($K146="","",
IF(_xlpm.val="","",
IF(($K146&gt;0)*($K146&lt;=15),_xlpm.val,""))))</f>
        <v/>
      </c>
      <c r="S146" s="838" t="str" cm="1">
        <f t="array" ref="S146">_xlfn.LET(
_xlpm.val,INDEX('2) Financial Arrangements'!$D$19:$P$113, _extract!$K146, 11),
IF($K146="","",
IF(_xlpm.val="","",
IF(($K146&gt;0)*($K146&lt;=15),_xlpm.val,""))))</f>
        <v/>
      </c>
      <c r="T146" s="838" t="str" cm="1">
        <f t="array" ref="T146">_xlfn.LET(
_xlpm.val,INDEX('2) Financial Arrangements'!$D$19:$P$113, _extract!$K146, 12),
_xlpm.val_01, IF(_xlpm.val="Yes", 1,0),
IF($K146="","",
IF(_xlpm.val="","",
IF(($K146&gt;0)*($K146&lt;=15),_xlpm.val_01,""))))</f>
        <v/>
      </c>
      <c r="U146" s="838" t="str" cm="1">
        <f t="array" ref="U146">_xlfn.LET(
_xlpm.val,INDEX('2) Financial Arrangements'!$D$19:$Q$113, _extract!$K146, 13),
_xlpm.val_01, IF(_xlpm.val="Yes", 1,0),
IF($K146="","",
IF(_xlpm.val="","",
IF(($K146&gt;0)*($K146&lt;=15),_xlpm.val_01,""))))</f>
        <v/>
      </c>
      <c r="V146" s="838" t="str" cm="1">
        <f t="array" ref="V146">_xlfn.LET(
_xlpm.val,INDEX('2) Financial Arrangements'!$D$19:$Q$113, _extract!$K146, 14),
_xlpm.val_01, IF(_xlpm.val="Yes", 1,0),
IF($K146="","",
IF(_xlpm.val="","",
IF(($K146&gt;0)*($K146&lt;=15),_xlpm.val_01,""))))</f>
        <v/>
      </c>
      <c r="W146" s="826" t="str" cm="1">
        <f t="array" ref="W146">_xlfn.LET(
_xlpm.val,INDEX('2) Financial Arrangements'!$D$19:$P$113,_extract!$K146,4),
IF($K146="","",
IF(_xlpm.val="","",
IF(($K146&gt;20)*($K146&lt;=35),_xlpm.val,""))))</f>
        <v/>
      </c>
      <c r="X146" s="844" t="str" cm="1">
        <f t="array" ref="X146">_xlfn.LET(
_xlpm.val,INDEX('2) Financial Arrangements'!$D$19:$P$113,_extract!$K146,5),
IF($K146="","",
IF(_xlpm.val="","",
IF(($K146&gt;20)*($K146&lt;=35),_xlpm.val,""))))</f>
        <v/>
      </c>
      <c r="Y146" s="826" t="str" cm="1">
        <f t="array" ref="Y146">_xlfn.LET(
_xlpm.val,INDEX('2) Financial Arrangements'!$D$19:$P$113,_extract!$K146,6),
IF($K146="","",
IF(_xlpm.val="","",
IF(($K146&gt;20)*($K146&lt;=35),_xlpm.val,""))))</f>
        <v/>
      </c>
      <c r="Z146" s="826" t="str" cm="1">
        <f t="array" ref="Z146">_xlfn.LET(
_xlpm.val,INDEX('2) Financial Arrangements'!$D$19:$P$113,_extract!$K146,7),
IF($K146="","",
IF(_xlpm.val="","",
IF(($K146&gt;20)*($K146&lt;=35),_xlpm.val,""))))</f>
        <v/>
      </c>
      <c r="AA146" s="826" t="str" cm="1">
        <f t="array" ref="AA146">_xlfn.LET(
_xlpm.val,INDEX('2) Financial Arrangements'!$D$19:$P$113,_extract!$K146,8),
IF($K146="","",
IF(_xlpm.val="","",
IF(($K146&gt;20)*($K146&lt;=35),_xlpm.val,""))))</f>
        <v/>
      </c>
      <c r="AB146" s="843" t="str" cm="1">
        <f t="array" ref="AB146">_xlfn.LET(
_xlpm.val,INDEX('2) Financial Arrangements'!$D$19:$P$113, _extract!$K146, 4),
IF($K146="","",
IF(_xlpm.val="","",
IF(($K146&gt;40)*($K146&lt;=55),_xlpm.val,""))))</f>
        <v/>
      </c>
      <c r="AC146" s="836" t="str" cm="1">
        <f t="array" ref="AC146">_xlfn.LET(
_xlpm.val,INDEX('2) Financial Arrangements'!$D$19:$P$113, _extract!$K146, 5),
IF($K146="","",
IF(_xlpm.val="","",
IF(($K146&gt;40)*($K146&lt;=55),_xlpm.val,""))))</f>
        <v/>
      </c>
      <c r="AD146" s="836" t="str" cm="1">
        <f t="array" ref="AD146">_xlfn.LET(
_xlpm.val,INDEX('2) Financial Arrangements'!$D$19:$P$113, _extract!$K146, 6),
IF($K146="","",
IF(_xlpm.val="","",
IF(($K146&gt;40)*($K146&lt;=55),_xlpm.val,""))))</f>
        <v/>
      </c>
      <c r="AE146" s="836" t="str" cm="1">
        <f t="array" ref="AE146">_xlfn.LET(
_xlpm.val,INDEX('2) Financial Arrangements'!$D$19:$P$113, _extract!$K146, 7),
IF($K146="","",
IF(_xlpm.val="","",
IF(($K146&gt;40)*($K146&lt;=55),_xlpm.val,""))))</f>
        <v/>
      </c>
      <c r="AF146" s="836" t="str" cm="1">
        <f t="array" ref="AF146">_xlfn.LET(
_xlpm.val,INDEX('2) Financial Arrangements'!$D$19:$P$113, _extract!$K146, 8),
IF($K146="","",
IF(_xlpm.val="","",
IF(($K146&gt;40)*($K146&lt;=55),_xlpm.val,""))))</f>
        <v/>
      </c>
      <c r="AG146" s="836" t="str" cm="1">
        <f t="array" ref="AG146">_xlfn.LET(
_xlpm.val,INDEX('2) Financial Arrangements'!$D$19:$P$113, _extract!$K146, 9),
IF($K146="","",
IF(_xlpm.val="","",
IF(($K146&gt;40)*($K146&lt;=55),_xlpm.val,""))))</f>
        <v/>
      </c>
      <c r="AH146" s="836" t="str" cm="1">
        <f t="array" ref="AH146">_xlfn.LET(
_xlpm.val,INDEX('2) Financial Arrangements'!$D$19:$P$113, _extract!$K146, 10),
IF($K146="","",
IF(_xlpm.val="","",
IF(($K146&gt;40)*($K146&lt;=55),_xlpm.val,""))))</f>
        <v/>
      </c>
      <c r="AI146" s="836" t="str" cm="1">
        <f t="array" ref="AI146">_xlfn.LET(
_xlpm.val,INDEX('2) Financial Arrangements'!$D$19:$P$113, _extract!$K146, 11),
IF($K146="","",
IF(_xlpm.val="","",
IF(($K146&gt;40)*($K146&lt;=55),_xlpm.val,""))))</f>
        <v/>
      </c>
      <c r="AJ146" s="836" t="str" cm="1">
        <f t="array" ref="AJ146">_xlfn.LET(
_xlpm.val,INDEX('2) Financial Arrangements'!$D$19:$P$113, _extract!$K146, 12),
IF($K146="","",
IF(_xlpm.val="","",
IF(($K146&gt;40)*($K146&lt;=55),_xlpm.val,""))))</f>
        <v/>
      </c>
      <c r="AK146" s="844" t="str" cm="1">
        <f t="array" ref="AK146">_xlfn.LET(
_xlpm.val,INDEX('2) Financial Arrangements'!$D$19:$P$113, _extract!$K146, 4),
IF($K146="","",
IF(_xlpm.val="","",
IF(($K146&gt;60)*($K146&lt;=75),_xlpm.val,""))))</f>
        <v/>
      </c>
      <c r="AL146" s="826" t="str" cm="1">
        <f t="array" ref="AL146">_xlfn.LET(
_xlpm.val,INDEX('2) Financial Arrangements'!$D$19:$P$113, _extract!$K146, 5),
IF($K146="","",
IF(_xlpm.val="","",
IF(($K146&gt;60)*($K146&lt;=75),_xlpm.val,""))))</f>
        <v/>
      </c>
      <c r="AM146" s="826" t="str" cm="1">
        <f t="array" ref="AM146">_xlfn.LET(
_xlpm.val,INDEX('2) Financial Arrangements'!$D$19:$P$113, _extract!$K146, 6),
_xlpm.val_01, IF(_xlpm.val="Yes", 1,0),
IF($K146="","",
IF(_xlpm.val="","",
IF(($K146&gt;60)*($K146&lt;=75),_xlpm.val_01,""))))</f>
        <v/>
      </c>
      <c r="AN146" s="826" t="str" cm="1">
        <f t="array" ref="AN146">_xlfn.LET(
_xlpm.val,INDEX('2) Financial Arrangements'!$D$19:$P$113, _extract!$K146, 7),
_xlpm.val_01, IF(_xlpm.val="Yes", 1,0),
IF($K146="","",
IF(_xlpm.val="","",
IF(($K146&gt;60)*($K146&lt;=75),_xlpm.val_01,""))))</f>
        <v/>
      </c>
      <c r="AO146" s="826" t="str" cm="1">
        <f t="array" ref="AO146">_xlfn.LET(
_xlpm.val,INDEX('2) Financial Arrangements'!$D$19:$P$113, _extract!$K146, 8),
IF($K146="","",
IF(_xlpm.val="","",
IF(($K146&gt;60)*($K146&lt;=75),_xlpm.val,""))))</f>
        <v/>
      </c>
      <c r="AP146" s="826" t="str" cm="1">
        <f t="array" ref="AP146">_xlfn.LET(
_xlpm.val,INDEX('2) Financial Arrangements'!$D$19:$P$113, _extract!$K146, 9),
_xlpm.val_01, IF(_xlpm.val="Yes", 1,0),
IF($K146="","",
IF(_xlpm.val="","",
IF(($K146&gt;60)*($K146&lt;=75),_xlpm.val_01,""))))</f>
        <v/>
      </c>
      <c r="AQ146" s="826" t="str" cm="1">
        <f t="array" ref="AQ146">_xlfn.LET(
_xlpm.val,INDEX('2) Financial Arrangements'!$D$19:$P$113, _extract!$K146, 10),
_xlpm.val_01, IF(_xlpm.val="Yes", 1,0),
IF($K146="","",
IF(_xlpm.val="","",
IF(($K146&gt;60)*($K146&lt;=75),_xlpm.val_01,""))))</f>
        <v/>
      </c>
      <c r="AR146" s="826" t="str" cm="1">
        <f t="array" ref="AR146">_xlfn.LET(
_xlpm.val,INDEX('2) Financial Arrangements'!$D$19:$P$113, _extract!$K146, 11),
_xlpm.val_01, IF(_xlpm.val="Yes", 1,0),
IF($K146="","",
IF(_xlpm.val="","",
IF(($K146&gt;60)*($K146&lt;=75),_xlpm.val_01,""))))</f>
        <v/>
      </c>
      <c r="AS146" s="826" t="str" cm="1">
        <f t="array" ref="AS146">_xlfn.LET(
_xlpm.val,INDEX('2) Financial Arrangements'!$D$19:$P$113, _extract!$K146, 12),
_xlpm.val_01, IF(_xlpm.val="Yes", 1,0),
IF($K146="","",
IF(_xlpm.val="","",
IF(($K146&gt;60)*($K146&lt;=75),_xlpm.val_01,""))))</f>
        <v/>
      </c>
      <c r="AT146" s="842" t="str" cm="1">
        <f t="array" ref="AT146">_xlfn.LET(
_xlpm.val,INDEX('2) Financial Arrangements'!$D$19:$P$113, _extract!$K146, 4),
IF($K146="","",
IF(_xlpm.val="","",
IF(($K146&gt;70)*($K146&lt;=85),_xlpm.val,""))))</f>
        <v/>
      </c>
      <c r="AU146" s="842" t="str" cm="1">
        <f t="array" ref="AU146">_xlfn.LET(
_xlpm.val,INDEX('2) Financial Arrangements'!$D$19:$P$113, _extract!$K146, 5),
IF($K146="","",
IF(_xlpm.val="","",
IF(($K146&gt;70)*($K146&lt;=85),_xlpm.val,""))))</f>
        <v/>
      </c>
      <c r="AV146" s="836" t="str" cm="1">
        <f t="array" ref="AV146">_xlfn.LET(
_xlpm.val,INDEX('2) Financial Arrangements'!$D$19:$P$113, _extract!$K146, 6),
IF($K146="","",
IF(_xlpm.val="","",
IF(($K146&gt;70)*($K146&lt;=85),_xlpm.val,""))))</f>
        <v/>
      </c>
    </row>
    <row r="147" spans="2:48" s="830" customFormat="1" x14ac:dyDescent="0.35">
      <c r="B147" s="826" t="str">
        <f t="shared" si="2"/>
        <v/>
      </c>
      <c r="C147" s="834"/>
      <c r="D147" s="826" t="str">
        <f>IF('0a) Instructions &amp; HHS Info'!$F$4="","", IF($E147="","",'0a) Instructions &amp; HHS Info'!$F$4))</f>
        <v/>
      </c>
      <c r="E147" s="827"/>
      <c r="F147" s="826" t="str">
        <f>_xlfn.LET(
_xlpm.orgRow,MATCH(E147,_ref_data!$F$19:$F$167,0),
_xlpm.orgID,INDEX(_ref_data!$E$19:$E$167,_xlpm.orgRow),
IF(E147="","",_xlpm.orgID))</f>
        <v/>
      </c>
      <c r="G147" s="826" t="str">
        <f>_xlfn.LET(
_xlpm.orgRow,MATCH(E147,_ref_data!$F$19:$F$167,0),
_xlpm.EIN,SUBSTITUTE(INDEX(_ref_data!$G$19:$G$167,_xlpm.orgRow), "-", ""),
IF(E147="","",_xlpm.EIN))</f>
        <v/>
      </c>
      <c r="H147" s="826" t="str" cm="1">
        <f t="array" ref="H147">_xlfn.LET(
_xlpm.row, MATCH(C147 &amp; E147, '2) Financial Arrangements'!$B$19:$B$113 &amp; '2) Financial Arrangements'!$D$19:$D$113, 0),
_xlpm.datum, INDEX('2) Financial Arrangements'!$D$19:$P$113, _xlpm.row, 2),
IF(_xlpm.datum="", "", _xlpm.datum))</f>
        <v/>
      </c>
      <c r="I147" s="826" t="str">
        <f>_xlfn.LET(
_xlpm.row, MATCH(H147, _ref_data!$O$19:$O$68, 0),
_xlpm.ein, INDEX(_ref_data!$P$19:$P$68, _xlpm.row),
IF(H147="", "",
IF(_xlpm.ein="", "", _xlpm.ein)))</f>
        <v/>
      </c>
      <c r="J147" s="826" t="str" cm="1">
        <f t="array" ref="J147">_xlfn.LET(
_xlpm.row, MATCH($C$80 &amp; $E$80, '2) Financial Arrangements'!$B$19:$B$113 &amp; '2) Financial Arrangements'!$D$19:$D$113, 0),
_xlpm.datum, INDEX('2) Financial Arrangements'!$D$19:$P$113, _xlpm.row, 3),
IF(E147="", "",
IF(_xlpm.datum="", "", _xlpm.datum)))</f>
        <v/>
      </c>
      <c r="K147" s="835" t="str" cm="1">
        <f t="array" ref="K147">IF($E147="", "",
_xlfn.LET(
_xlpm.row, MATCH($C147 &amp; $E147 &amp; $H147,
    '2) Financial Arrangements'!$B$19:$B$113 &amp;
    '2) Financial Arrangements'!$D$19:$D$113 &amp;
    '2) Financial Arrangements'!$E$19:$E$113, 0),
_xlpm.row)
)</f>
        <v/>
      </c>
      <c r="L147" s="838" t="str" cm="1">
        <f t="array" ref="L147">_xlfn.LET(
_xlpm.val,INDEX('2) Financial Arrangements'!$D$19:$P$113, _extract!$K147, 4),
IF($K147="","",
IF(_xlpm.val="","",
IF(($K147&gt;0)*($K147&lt;=15),_xlpm.val,""))))</f>
        <v/>
      </c>
      <c r="M147" s="845" t="str" cm="1">
        <f t="array" ref="M147">_xlfn.LET(
_xlpm.val,INDEX('2) Financial Arrangements'!$D$19:$P$113, _extract!$K147, 5),
IF($K147="","",
IF(_xlpm.val="","",
IF(($K147&gt;0)*($K147&lt;=15),_xlpm.val,""))))</f>
        <v/>
      </c>
      <c r="N147" s="845" t="str" cm="1">
        <f t="array" ref="N147">_xlfn.LET(
_xlpm.val,INDEX('2) Financial Arrangements'!$D$19:$P$113, _extract!$K147, 6),
IF($K147="","",
IF(_xlpm.val="","",
IF(($K147&gt;0)*($K147&lt;=15),_xlpm.val,""))))</f>
        <v/>
      </c>
      <c r="O147" s="846" t="str" cm="1">
        <f t="array" ref="O147">_xlfn.LET(
_xlpm.val,INDEX('2) Financial Arrangements'!$D$19:$P$113, _extract!$K147, 7),
IF($K147="","",
IF(_xlpm.val="","",
IF(($K147&gt;0)*($K147&lt;=15),_xlpm.val,""))))</f>
        <v/>
      </c>
      <c r="P147" s="846" t="str" cm="1">
        <f t="array" ref="P147">_xlfn.LET(
_xlpm.val,INDEX('2) Financial Arrangements'!$D$19:$P$113, _extract!$K147, 8),
IF($K147="","",
IF(_xlpm.val="","",
IF(($K147&gt;0)*($K147&lt;=15),_xlpm.val,""))))</f>
        <v/>
      </c>
      <c r="Q147" s="909" t="str" cm="1">
        <f t="array" ref="Q147">_xlfn.LET(
_xlpm.val,INDEX('2) Financial Arrangements'!$D$19:$P$113, _extract!$K147, 9),
IF($K147="","",
IF(_xlpm.val="","",
IF(($K147&gt;0)*($K147&lt;=15),_xlpm.val,""))))</f>
        <v/>
      </c>
      <c r="R147" s="846" t="str" cm="1">
        <f t="array" ref="R147">_xlfn.LET(
_xlpm.val,INDEX('2) Financial Arrangements'!$D$19:$P$113, _extract!$K147, 10),
IF($K147="","",
IF(_xlpm.val="","",
IF(($K147&gt;0)*($K147&lt;=15),_xlpm.val,""))))</f>
        <v/>
      </c>
      <c r="S147" s="838" t="str" cm="1">
        <f t="array" ref="S147">_xlfn.LET(
_xlpm.val,INDEX('2) Financial Arrangements'!$D$19:$P$113, _extract!$K147, 11),
IF($K147="","",
IF(_xlpm.val="","",
IF(($K147&gt;0)*($K147&lt;=15),_xlpm.val,""))))</f>
        <v/>
      </c>
      <c r="T147" s="838" t="str" cm="1">
        <f t="array" ref="T147">_xlfn.LET(
_xlpm.val,INDEX('2) Financial Arrangements'!$D$19:$P$113, _extract!$K147, 12),
_xlpm.val_01, IF(_xlpm.val="Yes", 1,0),
IF($K147="","",
IF(_xlpm.val="","",
IF(($K147&gt;0)*($K147&lt;=15),_xlpm.val_01,""))))</f>
        <v/>
      </c>
      <c r="U147" s="838" t="str" cm="1">
        <f t="array" ref="U147">_xlfn.LET(
_xlpm.val,INDEX('2) Financial Arrangements'!$D$19:$Q$113, _extract!$K147, 13),
_xlpm.val_01, IF(_xlpm.val="Yes", 1,0),
IF($K147="","",
IF(_xlpm.val="","",
IF(($K147&gt;0)*($K147&lt;=15),_xlpm.val_01,""))))</f>
        <v/>
      </c>
      <c r="V147" s="838" t="str" cm="1">
        <f t="array" ref="V147">_xlfn.LET(
_xlpm.val,INDEX('2) Financial Arrangements'!$D$19:$Q$113, _extract!$K147, 14),
_xlpm.val_01, IF(_xlpm.val="Yes", 1,0),
IF($K147="","",
IF(_xlpm.val="","",
IF(($K147&gt;0)*($K147&lt;=15),_xlpm.val_01,""))))</f>
        <v/>
      </c>
      <c r="W147" s="826" t="str" cm="1">
        <f t="array" ref="W147">_xlfn.LET(
_xlpm.val,INDEX('2) Financial Arrangements'!$D$19:$P$113,_extract!$K147,4),
IF($K147="","",
IF(_xlpm.val="","",
IF(($K147&gt;20)*($K147&lt;=35),_xlpm.val,""))))</f>
        <v/>
      </c>
      <c r="X147" s="844" t="str" cm="1">
        <f t="array" ref="X147">_xlfn.LET(
_xlpm.val,INDEX('2) Financial Arrangements'!$D$19:$P$113,_extract!$K147,5),
IF($K147="","",
IF(_xlpm.val="","",
IF(($K147&gt;20)*($K147&lt;=35),_xlpm.val,""))))</f>
        <v/>
      </c>
      <c r="Y147" s="826" t="str" cm="1">
        <f t="array" ref="Y147">_xlfn.LET(
_xlpm.val,INDEX('2) Financial Arrangements'!$D$19:$P$113,_extract!$K147,6),
IF($K147="","",
IF(_xlpm.val="","",
IF(($K147&gt;20)*($K147&lt;=35),_xlpm.val,""))))</f>
        <v/>
      </c>
      <c r="Z147" s="826" t="str" cm="1">
        <f t="array" ref="Z147">_xlfn.LET(
_xlpm.val,INDEX('2) Financial Arrangements'!$D$19:$P$113,_extract!$K147,7),
IF($K147="","",
IF(_xlpm.val="","",
IF(($K147&gt;20)*($K147&lt;=35),_xlpm.val,""))))</f>
        <v/>
      </c>
      <c r="AA147" s="826" t="str" cm="1">
        <f t="array" ref="AA147">_xlfn.LET(
_xlpm.val,INDEX('2) Financial Arrangements'!$D$19:$P$113,_extract!$K147,8),
IF($K147="","",
IF(_xlpm.val="","",
IF(($K147&gt;20)*($K147&lt;=35),_xlpm.val,""))))</f>
        <v/>
      </c>
      <c r="AB147" s="843" t="str" cm="1">
        <f t="array" ref="AB147">_xlfn.LET(
_xlpm.val,INDEX('2) Financial Arrangements'!$D$19:$P$113, _extract!$K147, 4),
IF($K147="","",
IF(_xlpm.val="","",
IF(($K147&gt;40)*($K147&lt;=55),_xlpm.val,""))))</f>
        <v/>
      </c>
      <c r="AC147" s="836" t="str" cm="1">
        <f t="array" ref="AC147">_xlfn.LET(
_xlpm.val,INDEX('2) Financial Arrangements'!$D$19:$P$113, _extract!$K147, 5),
IF($K147="","",
IF(_xlpm.val="","",
IF(($K147&gt;40)*($K147&lt;=55),_xlpm.val,""))))</f>
        <v/>
      </c>
      <c r="AD147" s="836" t="str" cm="1">
        <f t="array" ref="AD147">_xlfn.LET(
_xlpm.val,INDEX('2) Financial Arrangements'!$D$19:$P$113, _extract!$K147, 6),
IF($K147="","",
IF(_xlpm.val="","",
IF(($K147&gt;40)*($K147&lt;=55),_xlpm.val,""))))</f>
        <v/>
      </c>
      <c r="AE147" s="836" t="str" cm="1">
        <f t="array" ref="AE147">_xlfn.LET(
_xlpm.val,INDEX('2) Financial Arrangements'!$D$19:$P$113, _extract!$K147, 7),
IF($K147="","",
IF(_xlpm.val="","",
IF(($K147&gt;40)*($K147&lt;=55),_xlpm.val,""))))</f>
        <v/>
      </c>
      <c r="AF147" s="836" t="str" cm="1">
        <f t="array" ref="AF147">_xlfn.LET(
_xlpm.val,INDEX('2) Financial Arrangements'!$D$19:$P$113, _extract!$K147, 8),
IF($K147="","",
IF(_xlpm.val="","",
IF(($K147&gt;40)*($K147&lt;=55),_xlpm.val,""))))</f>
        <v/>
      </c>
      <c r="AG147" s="836" t="str" cm="1">
        <f t="array" ref="AG147">_xlfn.LET(
_xlpm.val,INDEX('2) Financial Arrangements'!$D$19:$P$113, _extract!$K147, 9),
IF($K147="","",
IF(_xlpm.val="","",
IF(($K147&gt;40)*($K147&lt;=55),_xlpm.val,""))))</f>
        <v/>
      </c>
      <c r="AH147" s="836" t="str" cm="1">
        <f t="array" ref="AH147">_xlfn.LET(
_xlpm.val,INDEX('2) Financial Arrangements'!$D$19:$P$113, _extract!$K147, 10),
IF($K147="","",
IF(_xlpm.val="","",
IF(($K147&gt;40)*($K147&lt;=55),_xlpm.val,""))))</f>
        <v/>
      </c>
      <c r="AI147" s="836" t="str" cm="1">
        <f t="array" ref="AI147">_xlfn.LET(
_xlpm.val,INDEX('2) Financial Arrangements'!$D$19:$P$113, _extract!$K147, 11),
IF($K147="","",
IF(_xlpm.val="","",
IF(($K147&gt;40)*($K147&lt;=55),_xlpm.val,""))))</f>
        <v/>
      </c>
      <c r="AJ147" s="836" t="str" cm="1">
        <f t="array" ref="AJ147">_xlfn.LET(
_xlpm.val,INDEX('2) Financial Arrangements'!$D$19:$P$113, _extract!$K147, 12),
IF($K147="","",
IF(_xlpm.val="","",
IF(($K147&gt;40)*($K147&lt;=55),_xlpm.val,""))))</f>
        <v/>
      </c>
      <c r="AK147" s="844" t="str" cm="1">
        <f t="array" ref="AK147">_xlfn.LET(
_xlpm.val,INDEX('2) Financial Arrangements'!$D$19:$P$113, _extract!$K147, 4),
IF($K147="","",
IF(_xlpm.val="","",
IF(($K147&gt;60)*($K147&lt;=75),_xlpm.val,""))))</f>
        <v/>
      </c>
      <c r="AL147" s="826" t="str" cm="1">
        <f t="array" ref="AL147">_xlfn.LET(
_xlpm.val,INDEX('2) Financial Arrangements'!$D$19:$P$113, _extract!$K147, 5),
IF($K147="","",
IF(_xlpm.val="","",
IF(($K147&gt;60)*($K147&lt;=75),_xlpm.val,""))))</f>
        <v/>
      </c>
      <c r="AM147" s="826" t="str" cm="1">
        <f t="array" ref="AM147">_xlfn.LET(
_xlpm.val,INDEX('2) Financial Arrangements'!$D$19:$P$113, _extract!$K147, 6),
_xlpm.val_01, IF(_xlpm.val="Yes", 1,0),
IF($K147="","",
IF(_xlpm.val="","",
IF(($K147&gt;60)*($K147&lt;=75),_xlpm.val_01,""))))</f>
        <v/>
      </c>
      <c r="AN147" s="826" t="str" cm="1">
        <f t="array" ref="AN147">_xlfn.LET(
_xlpm.val,INDEX('2) Financial Arrangements'!$D$19:$P$113, _extract!$K147, 7),
_xlpm.val_01, IF(_xlpm.val="Yes", 1,0),
IF($K147="","",
IF(_xlpm.val="","",
IF(($K147&gt;60)*($K147&lt;=75),_xlpm.val_01,""))))</f>
        <v/>
      </c>
      <c r="AO147" s="826" t="str" cm="1">
        <f t="array" ref="AO147">_xlfn.LET(
_xlpm.val,INDEX('2) Financial Arrangements'!$D$19:$P$113, _extract!$K147, 8),
IF($K147="","",
IF(_xlpm.val="","",
IF(($K147&gt;60)*($K147&lt;=75),_xlpm.val,""))))</f>
        <v/>
      </c>
      <c r="AP147" s="826" t="str" cm="1">
        <f t="array" ref="AP147">_xlfn.LET(
_xlpm.val,INDEX('2) Financial Arrangements'!$D$19:$P$113, _extract!$K147, 9),
_xlpm.val_01, IF(_xlpm.val="Yes", 1,0),
IF($K147="","",
IF(_xlpm.val="","",
IF(($K147&gt;60)*($K147&lt;=75),_xlpm.val_01,""))))</f>
        <v/>
      </c>
      <c r="AQ147" s="826" t="str" cm="1">
        <f t="array" ref="AQ147">_xlfn.LET(
_xlpm.val,INDEX('2) Financial Arrangements'!$D$19:$P$113, _extract!$K147, 10),
_xlpm.val_01, IF(_xlpm.val="Yes", 1,0),
IF($K147="","",
IF(_xlpm.val="","",
IF(($K147&gt;60)*($K147&lt;=75),_xlpm.val_01,""))))</f>
        <v/>
      </c>
      <c r="AR147" s="826" t="str" cm="1">
        <f t="array" ref="AR147">_xlfn.LET(
_xlpm.val,INDEX('2) Financial Arrangements'!$D$19:$P$113, _extract!$K147, 11),
_xlpm.val_01, IF(_xlpm.val="Yes", 1,0),
IF($K147="","",
IF(_xlpm.val="","",
IF(($K147&gt;60)*($K147&lt;=75),_xlpm.val_01,""))))</f>
        <v/>
      </c>
      <c r="AS147" s="826" t="str" cm="1">
        <f t="array" ref="AS147">_xlfn.LET(
_xlpm.val,INDEX('2) Financial Arrangements'!$D$19:$P$113, _extract!$K147, 12),
_xlpm.val_01, IF(_xlpm.val="Yes", 1,0),
IF($K147="","",
IF(_xlpm.val="","",
IF(($K147&gt;60)*($K147&lt;=75),_xlpm.val_01,""))))</f>
        <v/>
      </c>
      <c r="AT147" s="842" t="str" cm="1">
        <f t="array" ref="AT147">_xlfn.LET(
_xlpm.val,INDEX('2) Financial Arrangements'!$D$19:$P$113, _extract!$K147, 4),
IF($K147="","",
IF(_xlpm.val="","",
IF(($K147&gt;70)*($K147&lt;=85),_xlpm.val,""))))</f>
        <v/>
      </c>
      <c r="AU147" s="842" t="str" cm="1">
        <f t="array" ref="AU147">_xlfn.LET(
_xlpm.val,INDEX('2) Financial Arrangements'!$D$19:$P$113, _extract!$K147, 5),
IF($K147="","",
IF(_xlpm.val="","",
IF(($K147&gt;70)*($K147&lt;=85),_xlpm.val,""))))</f>
        <v/>
      </c>
      <c r="AV147" s="836" t="str" cm="1">
        <f t="array" ref="AV147">_xlfn.LET(
_xlpm.val,INDEX('2) Financial Arrangements'!$D$19:$P$113, _extract!$K147, 6),
IF($K147="","",
IF(_xlpm.val="","",
IF(($K147&gt;70)*($K147&lt;=85),_xlpm.val,""))))</f>
        <v/>
      </c>
    </row>
    <row r="148" spans="2:48" s="830" customFormat="1" x14ac:dyDescent="0.35">
      <c r="B148" s="826" t="str">
        <f t="shared" si="2"/>
        <v/>
      </c>
      <c r="C148" s="834"/>
      <c r="D148" s="826" t="str">
        <f>IF('0a) Instructions &amp; HHS Info'!$F$4="","", IF($E148="","",'0a) Instructions &amp; HHS Info'!$F$4))</f>
        <v/>
      </c>
      <c r="E148" s="827"/>
      <c r="F148" s="826" t="str">
        <f>_xlfn.LET(
_xlpm.orgRow,MATCH(E148,_ref_data!$F$19:$F$167,0),
_xlpm.orgID,INDEX(_ref_data!$E$19:$E$167,_xlpm.orgRow),
IF(E148="","",_xlpm.orgID))</f>
        <v/>
      </c>
      <c r="G148" s="826" t="str">
        <f>_xlfn.LET(
_xlpm.orgRow,MATCH(E148,_ref_data!$F$19:$F$167,0),
_xlpm.EIN,SUBSTITUTE(INDEX(_ref_data!$G$19:$G$167,_xlpm.orgRow), "-", ""),
IF(E148="","",_xlpm.EIN))</f>
        <v/>
      </c>
      <c r="H148" s="826" t="str" cm="1">
        <f t="array" ref="H148">_xlfn.LET(
_xlpm.row, MATCH(C148 &amp; E148, '2) Financial Arrangements'!$B$19:$B$113 &amp; '2) Financial Arrangements'!$D$19:$D$113, 0),
_xlpm.datum, INDEX('2) Financial Arrangements'!$D$19:$P$113, _xlpm.row, 2),
IF(_xlpm.datum="", "", _xlpm.datum))</f>
        <v/>
      </c>
      <c r="I148" s="826" t="str">
        <f>_xlfn.LET(
_xlpm.row, MATCH(H148, _ref_data!$O$19:$O$68, 0),
_xlpm.ein, INDEX(_ref_data!$P$19:$P$68, _xlpm.row),
IF(H148="", "",
IF(_xlpm.ein="", "", _xlpm.ein)))</f>
        <v/>
      </c>
      <c r="J148" s="826" t="str" cm="1">
        <f t="array" ref="J148">_xlfn.LET(
_xlpm.row, MATCH($C$80 &amp; $E$80, '2) Financial Arrangements'!$B$19:$B$113 &amp; '2) Financial Arrangements'!$D$19:$D$113, 0),
_xlpm.datum, INDEX('2) Financial Arrangements'!$D$19:$P$113, _xlpm.row, 3),
IF(E148="", "",
IF(_xlpm.datum="", "", _xlpm.datum)))</f>
        <v/>
      </c>
      <c r="K148" s="835" t="str" cm="1">
        <f t="array" ref="K148">IF($E148="", "",
_xlfn.LET(
_xlpm.row, MATCH($C148 &amp; $E148 &amp; $H148,
    '2) Financial Arrangements'!$B$19:$B$113 &amp;
    '2) Financial Arrangements'!$D$19:$D$113 &amp;
    '2) Financial Arrangements'!$E$19:$E$113, 0),
_xlpm.row)
)</f>
        <v/>
      </c>
      <c r="L148" s="838" t="str" cm="1">
        <f t="array" ref="L148">_xlfn.LET(
_xlpm.val,INDEX('2) Financial Arrangements'!$D$19:$P$113, _extract!$K148, 4),
IF($K148="","",
IF(_xlpm.val="","",
IF(($K148&gt;0)*($K148&lt;=15),_xlpm.val,""))))</f>
        <v/>
      </c>
      <c r="M148" s="845" t="str" cm="1">
        <f t="array" ref="M148">_xlfn.LET(
_xlpm.val,INDEX('2) Financial Arrangements'!$D$19:$P$113, _extract!$K148, 5),
IF($K148="","",
IF(_xlpm.val="","",
IF(($K148&gt;0)*($K148&lt;=15),_xlpm.val,""))))</f>
        <v/>
      </c>
      <c r="N148" s="845" t="str" cm="1">
        <f t="array" ref="N148">_xlfn.LET(
_xlpm.val,INDEX('2) Financial Arrangements'!$D$19:$P$113, _extract!$K148, 6),
IF($K148="","",
IF(_xlpm.val="","",
IF(($K148&gt;0)*($K148&lt;=15),_xlpm.val,""))))</f>
        <v/>
      </c>
      <c r="O148" s="846" t="str" cm="1">
        <f t="array" ref="O148">_xlfn.LET(
_xlpm.val,INDEX('2) Financial Arrangements'!$D$19:$P$113, _extract!$K148, 7),
IF($K148="","",
IF(_xlpm.val="","",
IF(($K148&gt;0)*($K148&lt;=15),_xlpm.val,""))))</f>
        <v/>
      </c>
      <c r="P148" s="846" t="str" cm="1">
        <f t="array" ref="P148">_xlfn.LET(
_xlpm.val,INDEX('2) Financial Arrangements'!$D$19:$P$113, _extract!$K148, 8),
IF($K148="","",
IF(_xlpm.val="","",
IF(($K148&gt;0)*($K148&lt;=15),_xlpm.val,""))))</f>
        <v/>
      </c>
      <c r="Q148" s="909" t="str" cm="1">
        <f t="array" ref="Q148">_xlfn.LET(
_xlpm.val,INDEX('2) Financial Arrangements'!$D$19:$P$113, _extract!$K148, 9),
IF($K148="","",
IF(_xlpm.val="","",
IF(($K148&gt;0)*($K148&lt;=15),_xlpm.val,""))))</f>
        <v/>
      </c>
      <c r="R148" s="846" t="str" cm="1">
        <f t="array" ref="R148">_xlfn.LET(
_xlpm.val,INDEX('2) Financial Arrangements'!$D$19:$P$113, _extract!$K148, 10),
IF($K148="","",
IF(_xlpm.val="","",
IF(($K148&gt;0)*($K148&lt;=15),_xlpm.val,""))))</f>
        <v/>
      </c>
      <c r="S148" s="838" t="str" cm="1">
        <f t="array" ref="S148">_xlfn.LET(
_xlpm.val,INDEX('2) Financial Arrangements'!$D$19:$P$113, _extract!$K148, 11),
IF($K148="","",
IF(_xlpm.val="","",
IF(($K148&gt;0)*($K148&lt;=15),_xlpm.val,""))))</f>
        <v/>
      </c>
      <c r="T148" s="838" t="str" cm="1">
        <f t="array" ref="T148">_xlfn.LET(
_xlpm.val,INDEX('2) Financial Arrangements'!$D$19:$P$113, _extract!$K148, 12),
_xlpm.val_01, IF(_xlpm.val="Yes", 1,0),
IF($K148="","",
IF(_xlpm.val="","",
IF(($K148&gt;0)*($K148&lt;=15),_xlpm.val_01,""))))</f>
        <v/>
      </c>
      <c r="U148" s="838" t="str" cm="1">
        <f t="array" ref="U148">_xlfn.LET(
_xlpm.val,INDEX('2) Financial Arrangements'!$D$19:$Q$113, _extract!$K148, 13),
_xlpm.val_01, IF(_xlpm.val="Yes", 1,0),
IF($K148="","",
IF(_xlpm.val="","",
IF(($K148&gt;0)*($K148&lt;=15),_xlpm.val_01,""))))</f>
        <v/>
      </c>
      <c r="V148" s="838" t="str" cm="1">
        <f t="array" ref="V148">_xlfn.LET(
_xlpm.val,INDEX('2) Financial Arrangements'!$D$19:$Q$113, _extract!$K148, 14),
_xlpm.val_01, IF(_xlpm.val="Yes", 1,0),
IF($K148="","",
IF(_xlpm.val="","",
IF(($K148&gt;0)*($K148&lt;=15),_xlpm.val_01,""))))</f>
        <v/>
      </c>
      <c r="W148" s="826" t="str" cm="1">
        <f t="array" ref="W148">_xlfn.LET(
_xlpm.val,INDEX('2) Financial Arrangements'!$D$19:$P$113,_extract!$K148,4),
IF($K148="","",
IF(_xlpm.val="","",
IF(($K148&gt;20)*($K148&lt;=35),_xlpm.val,""))))</f>
        <v/>
      </c>
      <c r="X148" s="844" t="str" cm="1">
        <f t="array" ref="X148">_xlfn.LET(
_xlpm.val,INDEX('2) Financial Arrangements'!$D$19:$P$113,_extract!$K148,5),
IF($K148="","",
IF(_xlpm.val="","",
IF(($K148&gt;20)*($K148&lt;=35),_xlpm.val,""))))</f>
        <v/>
      </c>
      <c r="Y148" s="826" t="str" cm="1">
        <f t="array" ref="Y148">_xlfn.LET(
_xlpm.val,INDEX('2) Financial Arrangements'!$D$19:$P$113,_extract!$K148,6),
IF($K148="","",
IF(_xlpm.val="","",
IF(($K148&gt;20)*($K148&lt;=35),_xlpm.val,""))))</f>
        <v/>
      </c>
      <c r="Z148" s="826" t="str" cm="1">
        <f t="array" ref="Z148">_xlfn.LET(
_xlpm.val,INDEX('2) Financial Arrangements'!$D$19:$P$113,_extract!$K148,7),
IF($K148="","",
IF(_xlpm.val="","",
IF(($K148&gt;20)*($K148&lt;=35),_xlpm.val,""))))</f>
        <v/>
      </c>
      <c r="AA148" s="826" t="str" cm="1">
        <f t="array" ref="AA148">_xlfn.LET(
_xlpm.val,INDEX('2) Financial Arrangements'!$D$19:$P$113,_extract!$K148,8),
IF($K148="","",
IF(_xlpm.val="","",
IF(($K148&gt;20)*($K148&lt;=35),_xlpm.val,""))))</f>
        <v/>
      </c>
      <c r="AB148" s="843" t="str" cm="1">
        <f t="array" ref="AB148">_xlfn.LET(
_xlpm.val,INDEX('2) Financial Arrangements'!$D$19:$P$113, _extract!$K148, 4),
IF($K148="","",
IF(_xlpm.val="","",
IF(($K148&gt;40)*($K148&lt;=55),_xlpm.val,""))))</f>
        <v/>
      </c>
      <c r="AC148" s="836" t="str" cm="1">
        <f t="array" ref="AC148">_xlfn.LET(
_xlpm.val,INDEX('2) Financial Arrangements'!$D$19:$P$113, _extract!$K148, 5),
IF($K148="","",
IF(_xlpm.val="","",
IF(($K148&gt;40)*($K148&lt;=55),_xlpm.val,""))))</f>
        <v/>
      </c>
      <c r="AD148" s="836" t="str" cm="1">
        <f t="array" ref="AD148">_xlfn.LET(
_xlpm.val,INDEX('2) Financial Arrangements'!$D$19:$P$113, _extract!$K148, 6),
IF($K148="","",
IF(_xlpm.val="","",
IF(($K148&gt;40)*($K148&lt;=55),_xlpm.val,""))))</f>
        <v/>
      </c>
      <c r="AE148" s="836" t="str" cm="1">
        <f t="array" ref="AE148">_xlfn.LET(
_xlpm.val,INDEX('2) Financial Arrangements'!$D$19:$P$113, _extract!$K148, 7),
IF($K148="","",
IF(_xlpm.val="","",
IF(($K148&gt;40)*($K148&lt;=55),_xlpm.val,""))))</f>
        <v/>
      </c>
      <c r="AF148" s="836" t="str" cm="1">
        <f t="array" ref="AF148">_xlfn.LET(
_xlpm.val,INDEX('2) Financial Arrangements'!$D$19:$P$113, _extract!$K148, 8),
IF($K148="","",
IF(_xlpm.val="","",
IF(($K148&gt;40)*($K148&lt;=55),_xlpm.val,""))))</f>
        <v/>
      </c>
      <c r="AG148" s="836" t="str" cm="1">
        <f t="array" ref="AG148">_xlfn.LET(
_xlpm.val,INDEX('2) Financial Arrangements'!$D$19:$P$113, _extract!$K148, 9),
IF($K148="","",
IF(_xlpm.val="","",
IF(($K148&gt;40)*($K148&lt;=55),_xlpm.val,""))))</f>
        <v/>
      </c>
      <c r="AH148" s="836" t="str" cm="1">
        <f t="array" ref="AH148">_xlfn.LET(
_xlpm.val,INDEX('2) Financial Arrangements'!$D$19:$P$113, _extract!$K148, 10),
IF($K148="","",
IF(_xlpm.val="","",
IF(($K148&gt;40)*($K148&lt;=55),_xlpm.val,""))))</f>
        <v/>
      </c>
      <c r="AI148" s="836" t="str" cm="1">
        <f t="array" ref="AI148">_xlfn.LET(
_xlpm.val,INDEX('2) Financial Arrangements'!$D$19:$P$113, _extract!$K148, 11),
IF($K148="","",
IF(_xlpm.val="","",
IF(($K148&gt;40)*($K148&lt;=55),_xlpm.val,""))))</f>
        <v/>
      </c>
      <c r="AJ148" s="836" t="str" cm="1">
        <f t="array" ref="AJ148">_xlfn.LET(
_xlpm.val,INDEX('2) Financial Arrangements'!$D$19:$P$113, _extract!$K148, 12),
IF($K148="","",
IF(_xlpm.val="","",
IF(($K148&gt;40)*($K148&lt;=55),_xlpm.val,""))))</f>
        <v/>
      </c>
      <c r="AK148" s="844" t="str" cm="1">
        <f t="array" ref="AK148">_xlfn.LET(
_xlpm.val,INDEX('2) Financial Arrangements'!$D$19:$P$113, _extract!$K148, 4),
IF($K148="","",
IF(_xlpm.val="","",
IF(($K148&gt;60)*($K148&lt;=75),_xlpm.val,""))))</f>
        <v/>
      </c>
      <c r="AL148" s="826" t="str" cm="1">
        <f t="array" ref="AL148">_xlfn.LET(
_xlpm.val,INDEX('2) Financial Arrangements'!$D$19:$P$113, _extract!$K148, 5),
IF($K148="","",
IF(_xlpm.val="","",
IF(($K148&gt;60)*($K148&lt;=75),_xlpm.val,""))))</f>
        <v/>
      </c>
      <c r="AM148" s="826" t="str" cm="1">
        <f t="array" ref="AM148">_xlfn.LET(
_xlpm.val,INDEX('2) Financial Arrangements'!$D$19:$P$113, _extract!$K148, 6),
_xlpm.val_01, IF(_xlpm.val="Yes", 1,0),
IF($K148="","",
IF(_xlpm.val="","",
IF(($K148&gt;60)*($K148&lt;=75),_xlpm.val_01,""))))</f>
        <v/>
      </c>
      <c r="AN148" s="826" t="str" cm="1">
        <f t="array" ref="AN148">_xlfn.LET(
_xlpm.val,INDEX('2) Financial Arrangements'!$D$19:$P$113, _extract!$K148, 7),
_xlpm.val_01, IF(_xlpm.val="Yes", 1,0),
IF($K148="","",
IF(_xlpm.val="","",
IF(($K148&gt;60)*($K148&lt;=75),_xlpm.val_01,""))))</f>
        <v/>
      </c>
      <c r="AO148" s="826" t="str" cm="1">
        <f t="array" ref="AO148">_xlfn.LET(
_xlpm.val,INDEX('2) Financial Arrangements'!$D$19:$P$113, _extract!$K148, 8),
IF($K148="","",
IF(_xlpm.val="","",
IF(($K148&gt;60)*($K148&lt;=75),_xlpm.val,""))))</f>
        <v/>
      </c>
      <c r="AP148" s="826" t="str" cm="1">
        <f t="array" ref="AP148">_xlfn.LET(
_xlpm.val,INDEX('2) Financial Arrangements'!$D$19:$P$113, _extract!$K148, 9),
_xlpm.val_01, IF(_xlpm.val="Yes", 1,0),
IF($K148="","",
IF(_xlpm.val="","",
IF(($K148&gt;60)*($K148&lt;=75),_xlpm.val_01,""))))</f>
        <v/>
      </c>
      <c r="AQ148" s="826" t="str" cm="1">
        <f t="array" ref="AQ148">_xlfn.LET(
_xlpm.val,INDEX('2) Financial Arrangements'!$D$19:$P$113, _extract!$K148, 10),
_xlpm.val_01, IF(_xlpm.val="Yes", 1,0),
IF($K148="","",
IF(_xlpm.val="","",
IF(($K148&gt;60)*($K148&lt;=75),_xlpm.val_01,""))))</f>
        <v/>
      </c>
      <c r="AR148" s="826" t="str" cm="1">
        <f t="array" ref="AR148">_xlfn.LET(
_xlpm.val,INDEX('2) Financial Arrangements'!$D$19:$P$113, _extract!$K148, 11),
_xlpm.val_01, IF(_xlpm.val="Yes", 1,0),
IF($K148="","",
IF(_xlpm.val="","",
IF(($K148&gt;60)*($K148&lt;=75),_xlpm.val_01,""))))</f>
        <v/>
      </c>
      <c r="AS148" s="826" t="str" cm="1">
        <f t="array" ref="AS148">_xlfn.LET(
_xlpm.val,INDEX('2) Financial Arrangements'!$D$19:$P$113, _extract!$K148, 12),
_xlpm.val_01, IF(_xlpm.val="Yes", 1,0),
IF($K148="","",
IF(_xlpm.val="","",
IF(($K148&gt;60)*($K148&lt;=75),_xlpm.val_01,""))))</f>
        <v/>
      </c>
      <c r="AT148" s="842" t="str" cm="1">
        <f t="array" ref="AT148">_xlfn.LET(
_xlpm.val,INDEX('2) Financial Arrangements'!$D$19:$P$113, _extract!$K148, 4),
IF($K148="","",
IF(_xlpm.val="","",
IF(($K148&gt;70)*($K148&lt;=85),_xlpm.val,""))))</f>
        <v/>
      </c>
      <c r="AU148" s="842" t="str" cm="1">
        <f t="array" ref="AU148">_xlfn.LET(
_xlpm.val,INDEX('2) Financial Arrangements'!$D$19:$P$113, _extract!$K148, 5),
IF($K148="","",
IF(_xlpm.val="","",
IF(($K148&gt;70)*($K148&lt;=85),_xlpm.val,""))))</f>
        <v/>
      </c>
      <c r="AV148" s="836" t="str" cm="1">
        <f t="array" ref="AV148">_xlfn.LET(
_xlpm.val,INDEX('2) Financial Arrangements'!$D$19:$P$113, _extract!$K148, 6),
IF($K148="","",
IF(_xlpm.val="","",
IF(($K148&gt;70)*($K148&lt;=85),_xlpm.val,""))))</f>
        <v/>
      </c>
    </row>
    <row r="149" spans="2:48" s="830" customFormat="1" x14ac:dyDescent="0.35">
      <c r="B149" s="826" t="str">
        <f t="shared" si="2"/>
        <v/>
      </c>
      <c r="C149" s="834"/>
      <c r="D149" s="826" t="str">
        <f>IF('0a) Instructions &amp; HHS Info'!$F$4="","", IF($E149="","",'0a) Instructions &amp; HHS Info'!$F$4))</f>
        <v/>
      </c>
      <c r="E149" s="827"/>
      <c r="F149" s="826" t="str">
        <f>_xlfn.LET(
_xlpm.orgRow,MATCH(E149,_ref_data!$F$19:$F$167,0),
_xlpm.orgID,INDEX(_ref_data!$E$19:$E$167,_xlpm.orgRow),
IF(E149="","",_xlpm.orgID))</f>
        <v/>
      </c>
      <c r="G149" s="826" t="str">
        <f>_xlfn.LET(
_xlpm.orgRow,MATCH(E149,_ref_data!$F$19:$F$167,0),
_xlpm.EIN,SUBSTITUTE(INDEX(_ref_data!$G$19:$G$167,_xlpm.orgRow), "-", ""),
IF(E149="","",_xlpm.EIN))</f>
        <v/>
      </c>
      <c r="H149" s="826" t="str" cm="1">
        <f t="array" ref="H149">_xlfn.LET(
_xlpm.row, MATCH(C149 &amp; E149, '2) Financial Arrangements'!$B$19:$B$113 &amp; '2) Financial Arrangements'!$D$19:$D$113, 0),
_xlpm.datum, INDEX('2) Financial Arrangements'!$D$19:$P$113, _xlpm.row, 2),
IF(_xlpm.datum="", "", _xlpm.datum))</f>
        <v/>
      </c>
      <c r="I149" s="826" t="str">
        <f>_xlfn.LET(
_xlpm.row, MATCH(H149, _ref_data!$O$19:$O$68, 0),
_xlpm.ein, INDEX(_ref_data!$P$19:$P$68, _xlpm.row),
IF(H149="", "",
IF(_xlpm.ein="", "", _xlpm.ein)))</f>
        <v/>
      </c>
      <c r="J149" s="826" t="str" cm="1">
        <f t="array" ref="J149">_xlfn.LET(
_xlpm.row, MATCH($C$80 &amp; $E$80, '2) Financial Arrangements'!$B$19:$B$113 &amp; '2) Financial Arrangements'!$D$19:$D$113, 0),
_xlpm.datum, INDEX('2) Financial Arrangements'!$D$19:$P$113, _xlpm.row, 3),
IF(E149="", "",
IF(_xlpm.datum="", "", _xlpm.datum)))</f>
        <v/>
      </c>
      <c r="K149" s="835" t="str" cm="1">
        <f t="array" ref="K149">IF($E149="", "",
_xlfn.LET(
_xlpm.row, MATCH($C149 &amp; $E149 &amp; $H149,
    '2) Financial Arrangements'!$B$19:$B$113 &amp;
    '2) Financial Arrangements'!$D$19:$D$113 &amp;
    '2) Financial Arrangements'!$E$19:$E$113, 0),
_xlpm.row)
)</f>
        <v/>
      </c>
      <c r="L149" s="838" t="str" cm="1">
        <f t="array" ref="L149">_xlfn.LET(
_xlpm.val,INDEX('2) Financial Arrangements'!$D$19:$P$113, _extract!$K149, 4),
IF($K149="","",
IF(_xlpm.val="","",
IF(($K149&gt;0)*($K149&lt;=15),_xlpm.val,""))))</f>
        <v/>
      </c>
      <c r="M149" s="845" t="str" cm="1">
        <f t="array" ref="M149">_xlfn.LET(
_xlpm.val,INDEX('2) Financial Arrangements'!$D$19:$P$113, _extract!$K149, 5),
IF($K149="","",
IF(_xlpm.val="","",
IF(($K149&gt;0)*($K149&lt;=15),_xlpm.val,""))))</f>
        <v/>
      </c>
      <c r="N149" s="845" t="str" cm="1">
        <f t="array" ref="N149">_xlfn.LET(
_xlpm.val,INDEX('2) Financial Arrangements'!$D$19:$P$113, _extract!$K149, 6),
IF($K149="","",
IF(_xlpm.val="","",
IF(($K149&gt;0)*($K149&lt;=15),_xlpm.val,""))))</f>
        <v/>
      </c>
      <c r="O149" s="846" t="str" cm="1">
        <f t="array" ref="O149">_xlfn.LET(
_xlpm.val,INDEX('2) Financial Arrangements'!$D$19:$P$113, _extract!$K149, 7),
IF($K149="","",
IF(_xlpm.val="","",
IF(($K149&gt;0)*($K149&lt;=15),_xlpm.val,""))))</f>
        <v/>
      </c>
      <c r="P149" s="846" t="str" cm="1">
        <f t="array" ref="P149">_xlfn.LET(
_xlpm.val,INDEX('2) Financial Arrangements'!$D$19:$P$113, _extract!$K149, 8),
IF($K149="","",
IF(_xlpm.val="","",
IF(($K149&gt;0)*($K149&lt;=15),_xlpm.val,""))))</f>
        <v/>
      </c>
      <c r="Q149" s="909" t="str" cm="1">
        <f t="array" ref="Q149">_xlfn.LET(
_xlpm.val,INDEX('2) Financial Arrangements'!$D$19:$P$113, _extract!$K149, 9),
IF($K149="","",
IF(_xlpm.val="","",
IF(($K149&gt;0)*($K149&lt;=15),_xlpm.val,""))))</f>
        <v/>
      </c>
      <c r="R149" s="846" t="str" cm="1">
        <f t="array" ref="R149">_xlfn.LET(
_xlpm.val,INDEX('2) Financial Arrangements'!$D$19:$P$113, _extract!$K149, 10),
IF($K149="","",
IF(_xlpm.val="","",
IF(($K149&gt;0)*($K149&lt;=15),_xlpm.val,""))))</f>
        <v/>
      </c>
      <c r="S149" s="838" t="str" cm="1">
        <f t="array" ref="S149">_xlfn.LET(
_xlpm.val,INDEX('2) Financial Arrangements'!$D$19:$P$113, _extract!$K149, 11),
IF($K149="","",
IF(_xlpm.val="","",
IF(($K149&gt;0)*($K149&lt;=15),_xlpm.val,""))))</f>
        <v/>
      </c>
      <c r="T149" s="838" t="str" cm="1">
        <f t="array" ref="T149">_xlfn.LET(
_xlpm.val,INDEX('2) Financial Arrangements'!$D$19:$P$113, _extract!$K149, 12),
_xlpm.val_01, IF(_xlpm.val="Yes", 1,0),
IF($K149="","",
IF(_xlpm.val="","",
IF(($K149&gt;0)*($K149&lt;=15),_xlpm.val_01,""))))</f>
        <v/>
      </c>
      <c r="U149" s="838" t="str" cm="1">
        <f t="array" ref="U149">_xlfn.LET(
_xlpm.val,INDEX('2) Financial Arrangements'!$D$19:$Q$113, _extract!$K149, 13),
_xlpm.val_01, IF(_xlpm.val="Yes", 1,0),
IF($K149="","",
IF(_xlpm.val="","",
IF(($K149&gt;0)*($K149&lt;=15),_xlpm.val_01,""))))</f>
        <v/>
      </c>
      <c r="V149" s="838" t="str" cm="1">
        <f t="array" ref="V149">_xlfn.LET(
_xlpm.val,INDEX('2) Financial Arrangements'!$D$19:$Q$113, _extract!$K149, 14),
_xlpm.val_01, IF(_xlpm.val="Yes", 1,0),
IF($K149="","",
IF(_xlpm.val="","",
IF(($K149&gt;0)*($K149&lt;=15),_xlpm.val_01,""))))</f>
        <v/>
      </c>
      <c r="W149" s="826" t="str" cm="1">
        <f t="array" ref="W149">_xlfn.LET(
_xlpm.val,INDEX('2) Financial Arrangements'!$D$19:$P$113,_extract!$K149,4),
IF($K149="","",
IF(_xlpm.val="","",
IF(($K149&gt;20)*($K149&lt;=35),_xlpm.val,""))))</f>
        <v/>
      </c>
      <c r="X149" s="844" t="str" cm="1">
        <f t="array" ref="X149">_xlfn.LET(
_xlpm.val,INDEX('2) Financial Arrangements'!$D$19:$P$113,_extract!$K149,5),
IF($K149="","",
IF(_xlpm.val="","",
IF(($K149&gt;20)*($K149&lt;=35),_xlpm.val,""))))</f>
        <v/>
      </c>
      <c r="Y149" s="826" t="str" cm="1">
        <f t="array" ref="Y149">_xlfn.LET(
_xlpm.val,INDEX('2) Financial Arrangements'!$D$19:$P$113,_extract!$K149,6),
IF($K149="","",
IF(_xlpm.val="","",
IF(($K149&gt;20)*($K149&lt;=35),_xlpm.val,""))))</f>
        <v/>
      </c>
      <c r="Z149" s="826" t="str" cm="1">
        <f t="array" ref="Z149">_xlfn.LET(
_xlpm.val,INDEX('2) Financial Arrangements'!$D$19:$P$113,_extract!$K149,7),
IF($K149="","",
IF(_xlpm.val="","",
IF(($K149&gt;20)*($K149&lt;=35),_xlpm.val,""))))</f>
        <v/>
      </c>
      <c r="AA149" s="826" t="str" cm="1">
        <f t="array" ref="AA149">_xlfn.LET(
_xlpm.val,INDEX('2) Financial Arrangements'!$D$19:$P$113,_extract!$K149,8),
IF($K149="","",
IF(_xlpm.val="","",
IF(($K149&gt;20)*($K149&lt;=35),_xlpm.val,""))))</f>
        <v/>
      </c>
      <c r="AB149" s="843" t="str" cm="1">
        <f t="array" ref="AB149">_xlfn.LET(
_xlpm.val,INDEX('2) Financial Arrangements'!$D$19:$P$113, _extract!$K149, 4),
IF($K149="","",
IF(_xlpm.val="","",
IF(($K149&gt;40)*($K149&lt;=55),_xlpm.val,""))))</f>
        <v/>
      </c>
      <c r="AC149" s="836" t="str" cm="1">
        <f t="array" ref="AC149">_xlfn.LET(
_xlpm.val,INDEX('2) Financial Arrangements'!$D$19:$P$113, _extract!$K149, 5),
IF($K149="","",
IF(_xlpm.val="","",
IF(($K149&gt;40)*($K149&lt;=55),_xlpm.val,""))))</f>
        <v/>
      </c>
      <c r="AD149" s="836" t="str" cm="1">
        <f t="array" ref="AD149">_xlfn.LET(
_xlpm.val,INDEX('2) Financial Arrangements'!$D$19:$P$113, _extract!$K149, 6),
IF($K149="","",
IF(_xlpm.val="","",
IF(($K149&gt;40)*($K149&lt;=55),_xlpm.val,""))))</f>
        <v/>
      </c>
      <c r="AE149" s="836" t="str" cm="1">
        <f t="array" ref="AE149">_xlfn.LET(
_xlpm.val,INDEX('2) Financial Arrangements'!$D$19:$P$113, _extract!$K149, 7),
IF($K149="","",
IF(_xlpm.val="","",
IF(($K149&gt;40)*($K149&lt;=55),_xlpm.val,""))))</f>
        <v/>
      </c>
      <c r="AF149" s="836" t="str" cm="1">
        <f t="array" ref="AF149">_xlfn.LET(
_xlpm.val,INDEX('2) Financial Arrangements'!$D$19:$P$113, _extract!$K149, 8),
IF($K149="","",
IF(_xlpm.val="","",
IF(($K149&gt;40)*($K149&lt;=55),_xlpm.val,""))))</f>
        <v/>
      </c>
      <c r="AG149" s="836" t="str" cm="1">
        <f t="array" ref="AG149">_xlfn.LET(
_xlpm.val,INDEX('2) Financial Arrangements'!$D$19:$P$113, _extract!$K149, 9),
IF($K149="","",
IF(_xlpm.val="","",
IF(($K149&gt;40)*($K149&lt;=55),_xlpm.val,""))))</f>
        <v/>
      </c>
      <c r="AH149" s="836" t="str" cm="1">
        <f t="array" ref="AH149">_xlfn.LET(
_xlpm.val,INDEX('2) Financial Arrangements'!$D$19:$P$113, _extract!$K149, 10),
IF($K149="","",
IF(_xlpm.val="","",
IF(($K149&gt;40)*($K149&lt;=55),_xlpm.val,""))))</f>
        <v/>
      </c>
      <c r="AI149" s="836" t="str" cm="1">
        <f t="array" ref="AI149">_xlfn.LET(
_xlpm.val,INDEX('2) Financial Arrangements'!$D$19:$P$113, _extract!$K149, 11),
IF($K149="","",
IF(_xlpm.val="","",
IF(($K149&gt;40)*($K149&lt;=55),_xlpm.val,""))))</f>
        <v/>
      </c>
      <c r="AJ149" s="836" t="str" cm="1">
        <f t="array" ref="AJ149">_xlfn.LET(
_xlpm.val,INDEX('2) Financial Arrangements'!$D$19:$P$113, _extract!$K149, 12),
IF($K149="","",
IF(_xlpm.val="","",
IF(($K149&gt;40)*($K149&lt;=55),_xlpm.val,""))))</f>
        <v/>
      </c>
      <c r="AK149" s="844" t="str" cm="1">
        <f t="array" ref="AK149">_xlfn.LET(
_xlpm.val,INDEX('2) Financial Arrangements'!$D$19:$P$113, _extract!$K149, 4),
IF($K149="","",
IF(_xlpm.val="","",
IF(($K149&gt;60)*($K149&lt;=75),_xlpm.val,""))))</f>
        <v/>
      </c>
      <c r="AL149" s="826" t="str" cm="1">
        <f t="array" ref="AL149">_xlfn.LET(
_xlpm.val,INDEX('2) Financial Arrangements'!$D$19:$P$113, _extract!$K149, 5),
IF($K149="","",
IF(_xlpm.val="","",
IF(($K149&gt;60)*($K149&lt;=75),_xlpm.val,""))))</f>
        <v/>
      </c>
      <c r="AM149" s="826" t="str" cm="1">
        <f t="array" ref="AM149">_xlfn.LET(
_xlpm.val,INDEX('2) Financial Arrangements'!$D$19:$P$113, _extract!$K149, 6),
_xlpm.val_01, IF(_xlpm.val="Yes", 1,0),
IF($K149="","",
IF(_xlpm.val="","",
IF(($K149&gt;60)*($K149&lt;=75),_xlpm.val_01,""))))</f>
        <v/>
      </c>
      <c r="AN149" s="826" t="str" cm="1">
        <f t="array" ref="AN149">_xlfn.LET(
_xlpm.val,INDEX('2) Financial Arrangements'!$D$19:$P$113, _extract!$K149, 7),
_xlpm.val_01, IF(_xlpm.val="Yes", 1,0),
IF($K149="","",
IF(_xlpm.val="","",
IF(($K149&gt;60)*($K149&lt;=75),_xlpm.val_01,""))))</f>
        <v/>
      </c>
      <c r="AO149" s="826" t="str" cm="1">
        <f t="array" ref="AO149">_xlfn.LET(
_xlpm.val,INDEX('2) Financial Arrangements'!$D$19:$P$113, _extract!$K149, 8),
IF($K149="","",
IF(_xlpm.val="","",
IF(($K149&gt;60)*($K149&lt;=75),_xlpm.val,""))))</f>
        <v/>
      </c>
      <c r="AP149" s="826" t="str" cm="1">
        <f t="array" ref="AP149">_xlfn.LET(
_xlpm.val,INDEX('2) Financial Arrangements'!$D$19:$P$113, _extract!$K149, 9),
_xlpm.val_01, IF(_xlpm.val="Yes", 1,0),
IF($K149="","",
IF(_xlpm.val="","",
IF(($K149&gt;60)*($K149&lt;=75),_xlpm.val_01,""))))</f>
        <v/>
      </c>
      <c r="AQ149" s="826" t="str" cm="1">
        <f t="array" ref="AQ149">_xlfn.LET(
_xlpm.val,INDEX('2) Financial Arrangements'!$D$19:$P$113, _extract!$K149, 10),
_xlpm.val_01, IF(_xlpm.val="Yes", 1,0),
IF($K149="","",
IF(_xlpm.val="","",
IF(($K149&gt;60)*($K149&lt;=75),_xlpm.val_01,""))))</f>
        <v/>
      </c>
      <c r="AR149" s="826" t="str" cm="1">
        <f t="array" ref="AR149">_xlfn.LET(
_xlpm.val,INDEX('2) Financial Arrangements'!$D$19:$P$113, _extract!$K149, 11),
_xlpm.val_01, IF(_xlpm.val="Yes", 1,0),
IF($K149="","",
IF(_xlpm.val="","",
IF(($K149&gt;60)*($K149&lt;=75),_xlpm.val_01,""))))</f>
        <v/>
      </c>
      <c r="AS149" s="826" t="str" cm="1">
        <f t="array" ref="AS149">_xlfn.LET(
_xlpm.val,INDEX('2) Financial Arrangements'!$D$19:$P$113, _extract!$K149, 12),
_xlpm.val_01, IF(_xlpm.val="Yes", 1,0),
IF($K149="","",
IF(_xlpm.val="","",
IF(($K149&gt;60)*($K149&lt;=75),_xlpm.val_01,""))))</f>
        <v/>
      </c>
      <c r="AT149" s="842" t="str" cm="1">
        <f t="array" ref="AT149">_xlfn.LET(
_xlpm.val,INDEX('2) Financial Arrangements'!$D$19:$P$113, _extract!$K149, 4),
IF($K149="","",
IF(_xlpm.val="","",
IF(($K149&gt;70)*($K149&lt;=85),_xlpm.val,""))))</f>
        <v/>
      </c>
      <c r="AU149" s="842" t="str" cm="1">
        <f t="array" ref="AU149">_xlfn.LET(
_xlpm.val,INDEX('2) Financial Arrangements'!$D$19:$P$113, _extract!$K149, 5),
IF($K149="","",
IF(_xlpm.val="","",
IF(($K149&gt;70)*($K149&lt;=85),_xlpm.val,""))))</f>
        <v/>
      </c>
      <c r="AV149" s="836" t="str" cm="1">
        <f t="array" ref="AV149">_xlfn.LET(
_xlpm.val,INDEX('2) Financial Arrangements'!$D$19:$P$113, _extract!$K149, 6),
IF($K149="","",
IF(_xlpm.val="","",
IF(($K149&gt;70)*($K149&lt;=85),_xlpm.val,""))))</f>
        <v/>
      </c>
    </row>
    <row r="150" spans="2:48" s="830" customFormat="1" x14ac:dyDescent="0.35">
      <c r="B150" s="826" t="str">
        <f t="shared" si="2"/>
        <v/>
      </c>
      <c r="C150" s="834"/>
      <c r="D150" s="826" t="str">
        <f>IF('0a) Instructions &amp; HHS Info'!$F$4="","", IF($E150="","",'0a) Instructions &amp; HHS Info'!$F$4))</f>
        <v/>
      </c>
      <c r="E150" s="827"/>
      <c r="F150" s="826" t="str">
        <f>_xlfn.LET(
_xlpm.orgRow,MATCH(E150,_ref_data!$F$19:$F$167,0),
_xlpm.orgID,INDEX(_ref_data!$E$19:$E$167,_xlpm.orgRow),
IF(E150="","",_xlpm.orgID))</f>
        <v/>
      </c>
      <c r="G150" s="826" t="str">
        <f>_xlfn.LET(
_xlpm.orgRow,MATCH(E150,_ref_data!$F$19:$F$167,0),
_xlpm.EIN,SUBSTITUTE(INDEX(_ref_data!$G$19:$G$167,_xlpm.orgRow), "-", ""),
IF(E150="","",_xlpm.EIN))</f>
        <v/>
      </c>
      <c r="H150" s="826" t="str" cm="1">
        <f t="array" ref="H150">_xlfn.LET(
_xlpm.row, MATCH(C150 &amp; E150, '2) Financial Arrangements'!$B$19:$B$113 &amp; '2) Financial Arrangements'!$D$19:$D$113, 0),
_xlpm.datum, INDEX('2) Financial Arrangements'!$D$19:$P$113, _xlpm.row, 2),
IF(_xlpm.datum="", "", _xlpm.datum))</f>
        <v/>
      </c>
      <c r="I150" s="826" t="str">
        <f>_xlfn.LET(
_xlpm.row, MATCH(H150, _ref_data!$O$19:$O$68, 0),
_xlpm.ein, INDEX(_ref_data!$P$19:$P$68, _xlpm.row),
IF(H150="", "",
IF(_xlpm.ein="", "", _xlpm.ein)))</f>
        <v/>
      </c>
      <c r="J150" s="826" t="str" cm="1">
        <f t="array" ref="J150">_xlfn.LET(
_xlpm.row, MATCH($C$80 &amp; $E$80, '2) Financial Arrangements'!$B$19:$B$113 &amp; '2) Financial Arrangements'!$D$19:$D$113, 0),
_xlpm.datum, INDEX('2) Financial Arrangements'!$D$19:$P$113, _xlpm.row, 3),
IF(E150="", "",
IF(_xlpm.datum="", "", _xlpm.datum)))</f>
        <v/>
      </c>
      <c r="K150" s="835" t="str" cm="1">
        <f t="array" ref="K150">IF($E150="", "",
_xlfn.LET(
_xlpm.row, MATCH($C150 &amp; $E150 &amp; $H150,
    '2) Financial Arrangements'!$B$19:$B$113 &amp;
    '2) Financial Arrangements'!$D$19:$D$113 &amp;
    '2) Financial Arrangements'!$E$19:$E$113, 0),
_xlpm.row)
)</f>
        <v/>
      </c>
      <c r="L150" s="838" t="str" cm="1">
        <f t="array" ref="L150">_xlfn.LET(
_xlpm.val,INDEX('2) Financial Arrangements'!$D$19:$P$113, _extract!$K150, 4),
IF($K150="","",
IF(_xlpm.val="","",
IF(($K150&gt;0)*($K150&lt;=15),_xlpm.val,""))))</f>
        <v/>
      </c>
      <c r="M150" s="845" t="str" cm="1">
        <f t="array" ref="M150">_xlfn.LET(
_xlpm.val,INDEX('2) Financial Arrangements'!$D$19:$P$113, _extract!$K150, 5),
IF($K150="","",
IF(_xlpm.val="","",
IF(($K150&gt;0)*($K150&lt;=15),_xlpm.val,""))))</f>
        <v/>
      </c>
      <c r="N150" s="845" t="str" cm="1">
        <f t="array" ref="N150">_xlfn.LET(
_xlpm.val,INDEX('2) Financial Arrangements'!$D$19:$P$113, _extract!$K150, 6),
IF($K150="","",
IF(_xlpm.val="","",
IF(($K150&gt;0)*($K150&lt;=15),_xlpm.val,""))))</f>
        <v/>
      </c>
      <c r="O150" s="846" t="str" cm="1">
        <f t="array" ref="O150">_xlfn.LET(
_xlpm.val,INDEX('2) Financial Arrangements'!$D$19:$P$113, _extract!$K150, 7),
IF($K150="","",
IF(_xlpm.val="","",
IF(($K150&gt;0)*($K150&lt;=15),_xlpm.val,""))))</f>
        <v/>
      </c>
      <c r="P150" s="846" t="str" cm="1">
        <f t="array" ref="P150">_xlfn.LET(
_xlpm.val,INDEX('2) Financial Arrangements'!$D$19:$P$113, _extract!$K150, 8),
IF($K150="","",
IF(_xlpm.val="","",
IF(($K150&gt;0)*($K150&lt;=15),_xlpm.val,""))))</f>
        <v/>
      </c>
      <c r="Q150" s="909" t="str" cm="1">
        <f t="array" ref="Q150">_xlfn.LET(
_xlpm.val,INDEX('2) Financial Arrangements'!$D$19:$P$113, _extract!$K150, 9),
IF($K150="","",
IF(_xlpm.val="","",
IF(($K150&gt;0)*($K150&lt;=15),_xlpm.val,""))))</f>
        <v/>
      </c>
      <c r="R150" s="846" t="str" cm="1">
        <f t="array" ref="R150">_xlfn.LET(
_xlpm.val,INDEX('2) Financial Arrangements'!$D$19:$P$113, _extract!$K150, 10),
IF($K150="","",
IF(_xlpm.val="","",
IF(($K150&gt;0)*($K150&lt;=15),_xlpm.val,""))))</f>
        <v/>
      </c>
      <c r="S150" s="838" t="str" cm="1">
        <f t="array" ref="S150">_xlfn.LET(
_xlpm.val,INDEX('2) Financial Arrangements'!$D$19:$P$113, _extract!$K150, 11),
IF($K150="","",
IF(_xlpm.val="","",
IF(($K150&gt;0)*($K150&lt;=15),_xlpm.val,""))))</f>
        <v/>
      </c>
      <c r="T150" s="838" t="str" cm="1">
        <f t="array" ref="T150">_xlfn.LET(
_xlpm.val,INDEX('2) Financial Arrangements'!$D$19:$P$113, _extract!$K150, 12),
_xlpm.val_01, IF(_xlpm.val="Yes", 1,0),
IF($K150="","",
IF(_xlpm.val="","",
IF(($K150&gt;0)*($K150&lt;=15),_xlpm.val_01,""))))</f>
        <v/>
      </c>
      <c r="U150" s="838" t="str" cm="1">
        <f t="array" ref="U150">_xlfn.LET(
_xlpm.val,INDEX('2) Financial Arrangements'!$D$19:$Q$113, _extract!$K150, 13),
_xlpm.val_01, IF(_xlpm.val="Yes", 1,0),
IF($K150="","",
IF(_xlpm.val="","",
IF(($K150&gt;0)*($K150&lt;=15),_xlpm.val_01,""))))</f>
        <v/>
      </c>
      <c r="V150" s="838" t="str" cm="1">
        <f t="array" ref="V150">_xlfn.LET(
_xlpm.val,INDEX('2) Financial Arrangements'!$D$19:$Q$113, _extract!$K150, 14),
_xlpm.val_01, IF(_xlpm.val="Yes", 1,0),
IF($K150="","",
IF(_xlpm.val="","",
IF(($K150&gt;0)*($K150&lt;=15),_xlpm.val_01,""))))</f>
        <v/>
      </c>
      <c r="W150" s="826" t="str" cm="1">
        <f t="array" ref="W150">_xlfn.LET(
_xlpm.val,INDEX('2) Financial Arrangements'!$D$19:$P$113,_extract!$K150,4),
IF($K150="","",
IF(_xlpm.val="","",
IF(($K150&gt;20)*($K150&lt;=35),_xlpm.val,""))))</f>
        <v/>
      </c>
      <c r="X150" s="844" t="str" cm="1">
        <f t="array" ref="X150">_xlfn.LET(
_xlpm.val,INDEX('2) Financial Arrangements'!$D$19:$P$113,_extract!$K150,5),
IF($K150="","",
IF(_xlpm.val="","",
IF(($K150&gt;20)*($K150&lt;=35),_xlpm.val,""))))</f>
        <v/>
      </c>
      <c r="Y150" s="826" t="str" cm="1">
        <f t="array" ref="Y150">_xlfn.LET(
_xlpm.val,INDEX('2) Financial Arrangements'!$D$19:$P$113,_extract!$K150,6),
IF($K150="","",
IF(_xlpm.val="","",
IF(($K150&gt;20)*($K150&lt;=35),_xlpm.val,""))))</f>
        <v/>
      </c>
      <c r="Z150" s="826" t="str" cm="1">
        <f t="array" ref="Z150">_xlfn.LET(
_xlpm.val,INDEX('2) Financial Arrangements'!$D$19:$P$113,_extract!$K150,7),
IF($K150="","",
IF(_xlpm.val="","",
IF(($K150&gt;20)*($K150&lt;=35),_xlpm.val,""))))</f>
        <v/>
      </c>
      <c r="AA150" s="826" t="str" cm="1">
        <f t="array" ref="AA150">_xlfn.LET(
_xlpm.val,INDEX('2) Financial Arrangements'!$D$19:$P$113,_extract!$K150,8),
IF($K150="","",
IF(_xlpm.val="","",
IF(($K150&gt;20)*($K150&lt;=35),_xlpm.val,""))))</f>
        <v/>
      </c>
      <c r="AB150" s="843" t="str" cm="1">
        <f t="array" ref="AB150">_xlfn.LET(
_xlpm.val,INDEX('2) Financial Arrangements'!$D$19:$P$113, _extract!$K150, 4),
IF($K150="","",
IF(_xlpm.val="","",
IF(($K150&gt;40)*($K150&lt;=55),_xlpm.val,""))))</f>
        <v/>
      </c>
      <c r="AC150" s="836" t="str" cm="1">
        <f t="array" ref="AC150">_xlfn.LET(
_xlpm.val,INDEX('2) Financial Arrangements'!$D$19:$P$113, _extract!$K150, 5),
IF($K150="","",
IF(_xlpm.val="","",
IF(($K150&gt;40)*($K150&lt;=55),_xlpm.val,""))))</f>
        <v/>
      </c>
      <c r="AD150" s="836" t="str" cm="1">
        <f t="array" ref="AD150">_xlfn.LET(
_xlpm.val,INDEX('2) Financial Arrangements'!$D$19:$P$113, _extract!$K150, 6),
IF($K150="","",
IF(_xlpm.val="","",
IF(($K150&gt;40)*($K150&lt;=55),_xlpm.val,""))))</f>
        <v/>
      </c>
      <c r="AE150" s="836" t="str" cm="1">
        <f t="array" ref="AE150">_xlfn.LET(
_xlpm.val,INDEX('2) Financial Arrangements'!$D$19:$P$113, _extract!$K150, 7),
IF($K150="","",
IF(_xlpm.val="","",
IF(($K150&gt;40)*($K150&lt;=55),_xlpm.val,""))))</f>
        <v/>
      </c>
      <c r="AF150" s="836" t="str" cm="1">
        <f t="array" ref="AF150">_xlfn.LET(
_xlpm.val,INDEX('2) Financial Arrangements'!$D$19:$P$113, _extract!$K150, 8),
IF($K150="","",
IF(_xlpm.val="","",
IF(($K150&gt;40)*($K150&lt;=55),_xlpm.val,""))))</f>
        <v/>
      </c>
      <c r="AG150" s="836" t="str" cm="1">
        <f t="array" ref="AG150">_xlfn.LET(
_xlpm.val,INDEX('2) Financial Arrangements'!$D$19:$P$113, _extract!$K150, 9),
IF($K150="","",
IF(_xlpm.val="","",
IF(($K150&gt;40)*($K150&lt;=55),_xlpm.val,""))))</f>
        <v/>
      </c>
      <c r="AH150" s="836" t="str" cm="1">
        <f t="array" ref="AH150">_xlfn.LET(
_xlpm.val,INDEX('2) Financial Arrangements'!$D$19:$P$113, _extract!$K150, 10),
IF($K150="","",
IF(_xlpm.val="","",
IF(($K150&gt;40)*($K150&lt;=55),_xlpm.val,""))))</f>
        <v/>
      </c>
      <c r="AI150" s="836" t="str" cm="1">
        <f t="array" ref="AI150">_xlfn.LET(
_xlpm.val,INDEX('2) Financial Arrangements'!$D$19:$P$113, _extract!$K150, 11),
IF($K150="","",
IF(_xlpm.val="","",
IF(($K150&gt;40)*($K150&lt;=55),_xlpm.val,""))))</f>
        <v/>
      </c>
      <c r="AJ150" s="836" t="str" cm="1">
        <f t="array" ref="AJ150">_xlfn.LET(
_xlpm.val,INDEX('2) Financial Arrangements'!$D$19:$P$113, _extract!$K150, 12),
IF($K150="","",
IF(_xlpm.val="","",
IF(($K150&gt;40)*($K150&lt;=55),_xlpm.val,""))))</f>
        <v/>
      </c>
      <c r="AK150" s="844" t="str" cm="1">
        <f t="array" ref="AK150">_xlfn.LET(
_xlpm.val,INDEX('2) Financial Arrangements'!$D$19:$P$113, _extract!$K150, 4),
IF($K150="","",
IF(_xlpm.val="","",
IF(($K150&gt;60)*($K150&lt;=75),_xlpm.val,""))))</f>
        <v/>
      </c>
      <c r="AL150" s="826" t="str" cm="1">
        <f t="array" ref="AL150">_xlfn.LET(
_xlpm.val,INDEX('2) Financial Arrangements'!$D$19:$P$113, _extract!$K150, 5),
IF($K150="","",
IF(_xlpm.val="","",
IF(($K150&gt;60)*($K150&lt;=75),_xlpm.val,""))))</f>
        <v/>
      </c>
      <c r="AM150" s="826" t="str" cm="1">
        <f t="array" ref="AM150">_xlfn.LET(
_xlpm.val,INDEX('2) Financial Arrangements'!$D$19:$P$113, _extract!$K150, 6),
_xlpm.val_01, IF(_xlpm.val="Yes", 1,0),
IF($K150="","",
IF(_xlpm.val="","",
IF(($K150&gt;60)*($K150&lt;=75),_xlpm.val_01,""))))</f>
        <v/>
      </c>
      <c r="AN150" s="826" t="str" cm="1">
        <f t="array" ref="AN150">_xlfn.LET(
_xlpm.val,INDEX('2) Financial Arrangements'!$D$19:$P$113, _extract!$K150, 7),
_xlpm.val_01, IF(_xlpm.val="Yes", 1,0),
IF($K150="","",
IF(_xlpm.val="","",
IF(($K150&gt;60)*($K150&lt;=75),_xlpm.val_01,""))))</f>
        <v/>
      </c>
      <c r="AO150" s="826" t="str" cm="1">
        <f t="array" ref="AO150">_xlfn.LET(
_xlpm.val,INDEX('2) Financial Arrangements'!$D$19:$P$113, _extract!$K150, 8),
IF($K150="","",
IF(_xlpm.val="","",
IF(($K150&gt;60)*($K150&lt;=75),_xlpm.val,""))))</f>
        <v/>
      </c>
      <c r="AP150" s="826" t="str" cm="1">
        <f t="array" ref="AP150">_xlfn.LET(
_xlpm.val,INDEX('2) Financial Arrangements'!$D$19:$P$113, _extract!$K150, 9),
_xlpm.val_01, IF(_xlpm.val="Yes", 1,0),
IF($K150="","",
IF(_xlpm.val="","",
IF(($K150&gt;60)*($K150&lt;=75),_xlpm.val_01,""))))</f>
        <v/>
      </c>
      <c r="AQ150" s="826" t="str" cm="1">
        <f t="array" ref="AQ150">_xlfn.LET(
_xlpm.val,INDEX('2) Financial Arrangements'!$D$19:$P$113, _extract!$K150, 10),
_xlpm.val_01, IF(_xlpm.val="Yes", 1,0),
IF($K150="","",
IF(_xlpm.val="","",
IF(($K150&gt;60)*($K150&lt;=75),_xlpm.val_01,""))))</f>
        <v/>
      </c>
      <c r="AR150" s="826" t="str" cm="1">
        <f t="array" ref="AR150">_xlfn.LET(
_xlpm.val,INDEX('2) Financial Arrangements'!$D$19:$P$113, _extract!$K150, 11),
_xlpm.val_01, IF(_xlpm.val="Yes", 1,0),
IF($K150="","",
IF(_xlpm.val="","",
IF(($K150&gt;60)*($K150&lt;=75),_xlpm.val_01,""))))</f>
        <v/>
      </c>
      <c r="AS150" s="826" t="str" cm="1">
        <f t="array" ref="AS150">_xlfn.LET(
_xlpm.val,INDEX('2) Financial Arrangements'!$D$19:$P$113, _extract!$K150, 12),
_xlpm.val_01, IF(_xlpm.val="Yes", 1,0),
IF($K150="","",
IF(_xlpm.val="","",
IF(($K150&gt;60)*($K150&lt;=75),_xlpm.val_01,""))))</f>
        <v/>
      </c>
      <c r="AT150" s="842" t="str" cm="1">
        <f t="array" ref="AT150">_xlfn.LET(
_xlpm.val,INDEX('2) Financial Arrangements'!$D$19:$P$113, _extract!$K150, 4),
IF($K150="","",
IF(_xlpm.val="","",
IF(($K150&gt;70)*($K150&lt;=85),_xlpm.val,""))))</f>
        <v/>
      </c>
      <c r="AU150" s="842" t="str" cm="1">
        <f t="array" ref="AU150">_xlfn.LET(
_xlpm.val,INDEX('2) Financial Arrangements'!$D$19:$P$113, _extract!$K150, 5),
IF($K150="","",
IF(_xlpm.val="","",
IF(($K150&gt;70)*($K150&lt;=85),_xlpm.val,""))))</f>
        <v/>
      </c>
      <c r="AV150" s="836" t="str" cm="1">
        <f t="array" ref="AV150">_xlfn.LET(
_xlpm.val,INDEX('2) Financial Arrangements'!$D$19:$P$113, _extract!$K150, 6),
IF($K150="","",
IF(_xlpm.val="","",
IF(($K150&gt;70)*($K150&lt;=85),_xlpm.val,""))))</f>
        <v/>
      </c>
    </row>
    <row r="151" spans="2:48" s="830" customFormat="1" x14ac:dyDescent="0.35">
      <c r="B151" s="826" t="str">
        <f t="shared" si="2"/>
        <v/>
      </c>
      <c r="C151" s="834"/>
      <c r="D151" s="826" t="str">
        <f>IF('0a) Instructions &amp; HHS Info'!$F$4="","", IF($E151="","",'0a) Instructions &amp; HHS Info'!$F$4))</f>
        <v/>
      </c>
      <c r="E151" s="827"/>
      <c r="F151" s="826" t="str">
        <f>_xlfn.LET(
_xlpm.orgRow,MATCH(E151,_ref_data!$F$19:$F$167,0),
_xlpm.orgID,INDEX(_ref_data!$E$19:$E$167,_xlpm.orgRow),
IF(E151="","",_xlpm.orgID))</f>
        <v/>
      </c>
      <c r="G151" s="826" t="str">
        <f>_xlfn.LET(
_xlpm.orgRow,MATCH(E151,_ref_data!$F$19:$F$167,0),
_xlpm.EIN,SUBSTITUTE(INDEX(_ref_data!$G$19:$G$167,_xlpm.orgRow), "-", ""),
IF(E151="","",_xlpm.EIN))</f>
        <v/>
      </c>
      <c r="H151" s="826" t="str" cm="1">
        <f t="array" ref="H151">_xlfn.LET(
_xlpm.row, MATCH(C151 &amp; E151, '2) Financial Arrangements'!$B$19:$B$113 &amp; '2) Financial Arrangements'!$D$19:$D$113, 0),
_xlpm.datum, INDEX('2) Financial Arrangements'!$D$19:$P$113, _xlpm.row, 2),
IF(_xlpm.datum="", "", _xlpm.datum))</f>
        <v/>
      </c>
      <c r="I151" s="826" t="str">
        <f>_xlfn.LET(
_xlpm.row, MATCH(H151, _ref_data!$O$19:$O$68, 0),
_xlpm.ein, INDEX(_ref_data!$P$19:$P$68, _xlpm.row),
IF(H151="", "",
IF(_xlpm.ein="", "", _xlpm.ein)))</f>
        <v/>
      </c>
      <c r="J151" s="826" t="str" cm="1">
        <f t="array" ref="J151">_xlfn.LET(
_xlpm.row, MATCH($C$80 &amp; $E$80, '2) Financial Arrangements'!$B$19:$B$113 &amp; '2) Financial Arrangements'!$D$19:$D$113, 0),
_xlpm.datum, INDEX('2) Financial Arrangements'!$D$19:$P$113, _xlpm.row, 3),
IF(E151="", "",
IF(_xlpm.datum="", "", _xlpm.datum)))</f>
        <v/>
      </c>
      <c r="K151" s="835" t="str" cm="1">
        <f t="array" ref="K151">IF($E151="", "",
_xlfn.LET(
_xlpm.row, MATCH($C151 &amp; $E151 &amp; $H151,
    '2) Financial Arrangements'!$B$19:$B$113 &amp;
    '2) Financial Arrangements'!$D$19:$D$113 &amp;
    '2) Financial Arrangements'!$E$19:$E$113, 0),
_xlpm.row)
)</f>
        <v/>
      </c>
      <c r="L151" s="838" t="str" cm="1">
        <f t="array" ref="L151">_xlfn.LET(
_xlpm.val,INDEX('2) Financial Arrangements'!$D$19:$P$113, _extract!$K151, 4),
IF($K151="","",
IF(_xlpm.val="","",
IF(($K151&gt;0)*($K151&lt;=15),_xlpm.val,""))))</f>
        <v/>
      </c>
      <c r="M151" s="845" t="str" cm="1">
        <f t="array" ref="M151">_xlfn.LET(
_xlpm.val,INDEX('2) Financial Arrangements'!$D$19:$P$113, _extract!$K151, 5),
IF($K151="","",
IF(_xlpm.val="","",
IF(($K151&gt;0)*($K151&lt;=15),_xlpm.val,""))))</f>
        <v/>
      </c>
      <c r="N151" s="845" t="str" cm="1">
        <f t="array" ref="N151">_xlfn.LET(
_xlpm.val,INDEX('2) Financial Arrangements'!$D$19:$P$113, _extract!$K151, 6),
IF($K151="","",
IF(_xlpm.val="","",
IF(($K151&gt;0)*($K151&lt;=15),_xlpm.val,""))))</f>
        <v/>
      </c>
      <c r="O151" s="846" t="str" cm="1">
        <f t="array" ref="O151">_xlfn.LET(
_xlpm.val,INDEX('2) Financial Arrangements'!$D$19:$P$113, _extract!$K151, 7),
IF($K151="","",
IF(_xlpm.val="","",
IF(($K151&gt;0)*($K151&lt;=15),_xlpm.val,""))))</f>
        <v/>
      </c>
      <c r="P151" s="846" t="str" cm="1">
        <f t="array" ref="P151">_xlfn.LET(
_xlpm.val,INDEX('2) Financial Arrangements'!$D$19:$P$113, _extract!$K151, 8),
IF($K151="","",
IF(_xlpm.val="","",
IF(($K151&gt;0)*($K151&lt;=15),_xlpm.val,""))))</f>
        <v/>
      </c>
      <c r="Q151" s="909" t="str" cm="1">
        <f t="array" ref="Q151">_xlfn.LET(
_xlpm.val,INDEX('2) Financial Arrangements'!$D$19:$P$113, _extract!$K151, 9),
IF($K151="","",
IF(_xlpm.val="","",
IF(($K151&gt;0)*($K151&lt;=15),_xlpm.val,""))))</f>
        <v/>
      </c>
      <c r="R151" s="846" t="str" cm="1">
        <f t="array" ref="R151">_xlfn.LET(
_xlpm.val,INDEX('2) Financial Arrangements'!$D$19:$P$113, _extract!$K151, 10),
IF($K151="","",
IF(_xlpm.val="","",
IF(($K151&gt;0)*($K151&lt;=15),_xlpm.val,""))))</f>
        <v/>
      </c>
      <c r="S151" s="838" t="str" cm="1">
        <f t="array" ref="S151">_xlfn.LET(
_xlpm.val,INDEX('2) Financial Arrangements'!$D$19:$P$113, _extract!$K151, 11),
IF($K151="","",
IF(_xlpm.val="","",
IF(($K151&gt;0)*($K151&lt;=15),_xlpm.val,""))))</f>
        <v/>
      </c>
      <c r="T151" s="838" t="str" cm="1">
        <f t="array" ref="T151">_xlfn.LET(
_xlpm.val,INDEX('2) Financial Arrangements'!$D$19:$P$113, _extract!$K151, 12),
_xlpm.val_01, IF(_xlpm.val="Yes", 1,0),
IF($K151="","",
IF(_xlpm.val="","",
IF(($K151&gt;0)*($K151&lt;=15),_xlpm.val_01,""))))</f>
        <v/>
      </c>
      <c r="U151" s="838" t="str" cm="1">
        <f t="array" ref="U151">_xlfn.LET(
_xlpm.val,INDEX('2) Financial Arrangements'!$D$19:$Q$113, _extract!$K151, 13),
_xlpm.val_01, IF(_xlpm.val="Yes", 1,0),
IF($K151="","",
IF(_xlpm.val="","",
IF(($K151&gt;0)*($K151&lt;=15),_xlpm.val_01,""))))</f>
        <v/>
      </c>
      <c r="V151" s="838" t="str" cm="1">
        <f t="array" ref="V151">_xlfn.LET(
_xlpm.val,INDEX('2) Financial Arrangements'!$D$19:$Q$113, _extract!$K151, 14),
_xlpm.val_01, IF(_xlpm.val="Yes", 1,0),
IF($K151="","",
IF(_xlpm.val="","",
IF(($K151&gt;0)*($K151&lt;=15),_xlpm.val_01,""))))</f>
        <v/>
      </c>
      <c r="W151" s="826" t="str" cm="1">
        <f t="array" ref="W151">_xlfn.LET(
_xlpm.val,INDEX('2) Financial Arrangements'!$D$19:$P$113,_extract!$K151,4),
IF($K151="","",
IF(_xlpm.val="","",
IF(($K151&gt;20)*($K151&lt;=35),_xlpm.val,""))))</f>
        <v/>
      </c>
      <c r="X151" s="844" t="str" cm="1">
        <f t="array" ref="X151">_xlfn.LET(
_xlpm.val,INDEX('2) Financial Arrangements'!$D$19:$P$113,_extract!$K151,5),
IF($K151="","",
IF(_xlpm.val="","",
IF(($K151&gt;20)*($K151&lt;=35),_xlpm.val,""))))</f>
        <v/>
      </c>
      <c r="Y151" s="826" t="str" cm="1">
        <f t="array" ref="Y151">_xlfn.LET(
_xlpm.val,INDEX('2) Financial Arrangements'!$D$19:$P$113,_extract!$K151,6),
IF($K151="","",
IF(_xlpm.val="","",
IF(($K151&gt;20)*($K151&lt;=35),_xlpm.val,""))))</f>
        <v/>
      </c>
      <c r="Z151" s="826" t="str" cm="1">
        <f t="array" ref="Z151">_xlfn.LET(
_xlpm.val,INDEX('2) Financial Arrangements'!$D$19:$P$113,_extract!$K151,7),
IF($K151="","",
IF(_xlpm.val="","",
IF(($K151&gt;20)*($K151&lt;=35),_xlpm.val,""))))</f>
        <v/>
      </c>
      <c r="AA151" s="826" t="str" cm="1">
        <f t="array" ref="AA151">_xlfn.LET(
_xlpm.val,INDEX('2) Financial Arrangements'!$D$19:$P$113,_extract!$K151,8),
IF($K151="","",
IF(_xlpm.val="","",
IF(($K151&gt;20)*($K151&lt;=35),_xlpm.val,""))))</f>
        <v/>
      </c>
      <c r="AB151" s="843" t="str" cm="1">
        <f t="array" ref="AB151">_xlfn.LET(
_xlpm.val,INDEX('2) Financial Arrangements'!$D$19:$P$113, _extract!$K151, 4),
IF($K151="","",
IF(_xlpm.val="","",
IF(($K151&gt;40)*($K151&lt;=55),_xlpm.val,""))))</f>
        <v/>
      </c>
      <c r="AC151" s="836" t="str" cm="1">
        <f t="array" ref="AC151">_xlfn.LET(
_xlpm.val,INDEX('2) Financial Arrangements'!$D$19:$P$113, _extract!$K151, 5),
IF($K151="","",
IF(_xlpm.val="","",
IF(($K151&gt;40)*($K151&lt;=55),_xlpm.val,""))))</f>
        <v/>
      </c>
      <c r="AD151" s="836" t="str" cm="1">
        <f t="array" ref="AD151">_xlfn.LET(
_xlpm.val,INDEX('2) Financial Arrangements'!$D$19:$P$113, _extract!$K151, 6),
IF($K151="","",
IF(_xlpm.val="","",
IF(($K151&gt;40)*($K151&lt;=55),_xlpm.val,""))))</f>
        <v/>
      </c>
      <c r="AE151" s="836" t="str" cm="1">
        <f t="array" ref="AE151">_xlfn.LET(
_xlpm.val,INDEX('2) Financial Arrangements'!$D$19:$P$113, _extract!$K151, 7),
IF($K151="","",
IF(_xlpm.val="","",
IF(($K151&gt;40)*($K151&lt;=55),_xlpm.val,""))))</f>
        <v/>
      </c>
      <c r="AF151" s="836" t="str" cm="1">
        <f t="array" ref="AF151">_xlfn.LET(
_xlpm.val,INDEX('2) Financial Arrangements'!$D$19:$P$113, _extract!$K151, 8),
IF($K151="","",
IF(_xlpm.val="","",
IF(($K151&gt;40)*($K151&lt;=55),_xlpm.val,""))))</f>
        <v/>
      </c>
      <c r="AG151" s="836" t="str" cm="1">
        <f t="array" ref="AG151">_xlfn.LET(
_xlpm.val,INDEX('2) Financial Arrangements'!$D$19:$P$113, _extract!$K151, 9),
IF($K151="","",
IF(_xlpm.val="","",
IF(($K151&gt;40)*($K151&lt;=55),_xlpm.val,""))))</f>
        <v/>
      </c>
      <c r="AH151" s="836" t="str" cm="1">
        <f t="array" ref="AH151">_xlfn.LET(
_xlpm.val,INDEX('2) Financial Arrangements'!$D$19:$P$113, _extract!$K151, 10),
IF($K151="","",
IF(_xlpm.val="","",
IF(($K151&gt;40)*($K151&lt;=55),_xlpm.val,""))))</f>
        <v/>
      </c>
      <c r="AI151" s="836" t="str" cm="1">
        <f t="array" ref="AI151">_xlfn.LET(
_xlpm.val,INDEX('2) Financial Arrangements'!$D$19:$P$113, _extract!$K151, 11),
IF($K151="","",
IF(_xlpm.val="","",
IF(($K151&gt;40)*($K151&lt;=55),_xlpm.val,""))))</f>
        <v/>
      </c>
      <c r="AJ151" s="836" t="str" cm="1">
        <f t="array" ref="AJ151">_xlfn.LET(
_xlpm.val,INDEX('2) Financial Arrangements'!$D$19:$P$113, _extract!$K151, 12),
IF($K151="","",
IF(_xlpm.val="","",
IF(($K151&gt;40)*($K151&lt;=55),_xlpm.val,""))))</f>
        <v/>
      </c>
      <c r="AK151" s="844" t="str" cm="1">
        <f t="array" ref="AK151">_xlfn.LET(
_xlpm.val,INDEX('2) Financial Arrangements'!$D$19:$P$113, _extract!$K151, 4),
IF($K151="","",
IF(_xlpm.val="","",
IF(($K151&gt;60)*($K151&lt;=75),_xlpm.val,""))))</f>
        <v/>
      </c>
      <c r="AL151" s="826" t="str" cm="1">
        <f t="array" ref="AL151">_xlfn.LET(
_xlpm.val,INDEX('2) Financial Arrangements'!$D$19:$P$113, _extract!$K151, 5),
IF($K151="","",
IF(_xlpm.val="","",
IF(($K151&gt;60)*($K151&lt;=75),_xlpm.val,""))))</f>
        <v/>
      </c>
      <c r="AM151" s="826" t="str" cm="1">
        <f t="array" ref="AM151">_xlfn.LET(
_xlpm.val,INDEX('2) Financial Arrangements'!$D$19:$P$113, _extract!$K151, 6),
_xlpm.val_01, IF(_xlpm.val="Yes", 1,0),
IF($K151="","",
IF(_xlpm.val="","",
IF(($K151&gt;60)*($K151&lt;=75),_xlpm.val_01,""))))</f>
        <v/>
      </c>
      <c r="AN151" s="826" t="str" cm="1">
        <f t="array" ref="AN151">_xlfn.LET(
_xlpm.val,INDEX('2) Financial Arrangements'!$D$19:$P$113, _extract!$K151, 7),
_xlpm.val_01, IF(_xlpm.val="Yes", 1,0),
IF($K151="","",
IF(_xlpm.val="","",
IF(($K151&gt;60)*($K151&lt;=75),_xlpm.val_01,""))))</f>
        <v/>
      </c>
      <c r="AO151" s="826" t="str" cm="1">
        <f t="array" ref="AO151">_xlfn.LET(
_xlpm.val,INDEX('2) Financial Arrangements'!$D$19:$P$113, _extract!$K151, 8),
IF($K151="","",
IF(_xlpm.val="","",
IF(($K151&gt;60)*($K151&lt;=75),_xlpm.val,""))))</f>
        <v/>
      </c>
      <c r="AP151" s="826" t="str" cm="1">
        <f t="array" ref="AP151">_xlfn.LET(
_xlpm.val,INDEX('2) Financial Arrangements'!$D$19:$P$113, _extract!$K151, 9),
_xlpm.val_01, IF(_xlpm.val="Yes", 1,0),
IF($K151="","",
IF(_xlpm.val="","",
IF(($K151&gt;60)*($K151&lt;=75),_xlpm.val_01,""))))</f>
        <v/>
      </c>
      <c r="AQ151" s="826" t="str" cm="1">
        <f t="array" ref="AQ151">_xlfn.LET(
_xlpm.val,INDEX('2) Financial Arrangements'!$D$19:$P$113, _extract!$K151, 10),
_xlpm.val_01, IF(_xlpm.val="Yes", 1,0),
IF($K151="","",
IF(_xlpm.val="","",
IF(($K151&gt;60)*($K151&lt;=75),_xlpm.val_01,""))))</f>
        <v/>
      </c>
      <c r="AR151" s="826" t="str" cm="1">
        <f t="array" ref="AR151">_xlfn.LET(
_xlpm.val,INDEX('2) Financial Arrangements'!$D$19:$P$113, _extract!$K151, 11),
_xlpm.val_01, IF(_xlpm.val="Yes", 1,0),
IF($K151="","",
IF(_xlpm.val="","",
IF(($K151&gt;60)*($K151&lt;=75),_xlpm.val_01,""))))</f>
        <v/>
      </c>
      <c r="AS151" s="826" t="str" cm="1">
        <f t="array" ref="AS151">_xlfn.LET(
_xlpm.val,INDEX('2) Financial Arrangements'!$D$19:$P$113, _extract!$K151, 12),
_xlpm.val_01, IF(_xlpm.val="Yes", 1,0),
IF($K151="","",
IF(_xlpm.val="","",
IF(($K151&gt;60)*($K151&lt;=75),_xlpm.val_01,""))))</f>
        <v/>
      </c>
      <c r="AT151" s="842" t="str" cm="1">
        <f t="array" ref="AT151">_xlfn.LET(
_xlpm.val,INDEX('2) Financial Arrangements'!$D$19:$P$113, _extract!$K151, 4),
IF($K151="","",
IF(_xlpm.val="","",
IF(($K151&gt;70)*($K151&lt;=85),_xlpm.val,""))))</f>
        <v/>
      </c>
      <c r="AU151" s="842" t="str" cm="1">
        <f t="array" ref="AU151">_xlfn.LET(
_xlpm.val,INDEX('2) Financial Arrangements'!$D$19:$P$113, _extract!$K151, 5),
IF($K151="","",
IF(_xlpm.val="","",
IF(($K151&gt;70)*($K151&lt;=85),_xlpm.val,""))))</f>
        <v/>
      </c>
      <c r="AV151" s="836" t="str" cm="1">
        <f t="array" ref="AV151">_xlfn.LET(
_xlpm.val,INDEX('2) Financial Arrangements'!$D$19:$P$113, _extract!$K151, 6),
IF($K151="","",
IF(_xlpm.val="","",
IF(($K151&gt;70)*($K151&lt;=85),_xlpm.val,""))))</f>
        <v/>
      </c>
    </row>
    <row r="152" spans="2:48" s="830" customFormat="1" x14ac:dyDescent="0.35">
      <c r="B152" s="826" t="str">
        <f t="shared" si="2"/>
        <v/>
      </c>
      <c r="C152" s="834"/>
      <c r="D152" s="826" t="str">
        <f>IF('0a) Instructions &amp; HHS Info'!$F$4="","", IF($E152="","",'0a) Instructions &amp; HHS Info'!$F$4))</f>
        <v/>
      </c>
      <c r="E152" s="827"/>
      <c r="F152" s="826" t="str">
        <f>_xlfn.LET(
_xlpm.orgRow,MATCH(E152,_ref_data!$F$19:$F$167,0),
_xlpm.orgID,INDEX(_ref_data!$E$19:$E$167,_xlpm.orgRow),
IF(E152="","",_xlpm.orgID))</f>
        <v/>
      </c>
      <c r="G152" s="826" t="str">
        <f>_xlfn.LET(
_xlpm.orgRow,MATCH(E152,_ref_data!$F$19:$F$167,0),
_xlpm.EIN,SUBSTITUTE(INDEX(_ref_data!$G$19:$G$167,_xlpm.orgRow), "-", ""),
IF(E152="","",_xlpm.EIN))</f>
        <v/>
      </c>
      <c r="H152" s="826" t="str" cm="1">
        <f t="array" ref="H152">_xlfn.LET(
_xlpm.row, MATCH(C152 &amp; E152, '2) Financial Arrangements'!$B$19:$B$113 &amp; '2) Financial Arrangements'!$D$19:$D$113, 0),
_xlpm.datum, INDEX('2) Financial Arrangements'!$D$19:$P$113, _xlpm.row, 2),
IF(_xlpm.datum="", "", _xlpm.datum))</f>
        <v/>
      </c>
      <c r="I152" s="826" t="str">
        <f>_xlfn.LET(
_xlpm.row, MATCH(H152, _ref_data!$O$19:$O$68, 0),
_xlpm.ein, INDEX(_ref_data!$P$19:$P$68, _xlpm.row),
IF(H152="", "",
IF(_xlpm.ein="", "", _xlpm.ein)))</f>
        <v/>
      </c>
      <c r="J152" s="826" t="str" cm="1">
        <f t="array" ref="J152">_xlfn.LET(
_xlpm.row, MATCH($C$80 &amp; $E$80, '2) Financial Arrangements'!$B$19:$B$113 &amp; '2) Financial Arrangements'!$D$19:$D$113, 0),
_xlpm.datum, INDEX('2) Financial Arrangements'!$D$19:$P$113, _xlpm.row, 3),
IF(E152="", "",
IF(_xlpm.datum="", "", _xlpm.datum)))</f>
        <v/>
      </c>
      <c r="K152" s="835" t="str" cm="1">
        <f t="array" ref="K152">IF($E152="", "",
_xlfn.LET(
_xlpm.row, MATCH($C152 &amp; $E152 &amp; $H152,
    '2) Financial Arrangements'!$B$19:$B$113 &amp;
    '2) Financial Arrangements'!$D$19:$D$113 &amp;
    '2) Financial Arrangements'!$E$19:$E$113, 0),
_xlpm.row)
)</f>
        <v/>
      </c>
      <c r="L152" s="838" t="str" cm="1">
        <f t="array" ref="L152">_xlfn.LET(
_xlpm.val,INDEX('2) Financial Arrangements'!$D$19:$P$113, _extract!$K152, 4),
IF($K152="","",
IF(_xlpm.val="","",
IF(($K152&gt;0)*($K152&lt;=15),_xlpm.val,""))))</f>
        <v/>
      </c>
      <c r="M152" s="845" t="str" cm="1">
        <f t="array" ref="M152">_xlfn.LET(
_xlpm.val,INDEX('2) Financial Arrangements'!$D$19:$P$113, _extract!$K152, 5),
IF($K152="","",
IF(_xlpm.val="","",
IF(($K152&gt;0)*($K152&lt;=15),_xlpm.val,""))))</f>
        <v/>
      </c>
      <c r="N152" s="845" t="str" cm="1">
        <f t="array" ref="N152">_xlfn.LET(
_xlpm.val,INDEX('2) Financial Arrangements'!$D$19:$P$113, _extract!$K152, 6),
IF($K152="","",
IF(_xlpm.val="","",
IF(($K152&gt;0)*($K152&lt;=15),_xlpm.val,""))))</f>
        <v/>
      </c>
      <c r="O152" s="846" t="str" cm="1">
        <f t="array" ref="O152">_xlfn.LET(
_xlpm.val,INDEX('2) Financial Arrangements'!$D$19:$P$113, _extract!$K152, 7),
IF($K152="","",
IF(_xlpm.val="","",
IF(($K152&gt;0)*($K152&lt;=15),_xlpm.val,""))))</f>
        <v/>
      </c>
      <c r="P152" s="846" t="str" cm="1">
        <f t="array" ref="P152">_xlfn.LET(
_xlpm.val,INDEX('2) Financial Arrangements'!$D$19:$P$113, _extract!$K152, 8),
IF($K152="","",
IF(_xlpm.val="","",
IF(($K152&gt;0)*($K152&lt;=15),_xlpm.val,""))))</f>
        <v/>
      </c>
      <c r="Q152" s="909" t="str" cm="1">
        <f t="array" ref="Q152">_xlfn.LET(
_xlpm.val,INDEX('2) Financial Arrangements'!$D$19:$P$113, _extract!$K152, 9),
IF($K152="","",
IF(_xlpm.val="","",
IF(($K152&gt;0)*($K152&lt;=15),_xlpm.val,""))))</f>
        <v/>
      </c>
      <c r="R152" s="846" t="str" cm="1">
        <f t="array" ref="R152">_xlfn.LET(
_xlpm.val,INDEX('2) Financial Arrangements'!$D$19:$P$113, _extract!$K152, 10),
IF($K152="","",
IF(_xlpm.val="","",
IF(($K152&gt;0)*($K152&lt;=15),_xlpm.val,""))))</f>
        <v/>
      </c>
      <c r="S152" s="838" t="str" cm="1">
        <f t="array" ref="S152">_xlfn.LET(
_xlpm.val,INDEX('2) Financial Arrangements'!$D$19:$P$113, _extract!$K152, 11),
IF($K152="","",
IF(_xlpm.val="","",
IF(($K152&gt;0)*($K152&lt;=15),_xlpm.val,""))))</f>
        <v/>
      </c>
      <c r="T152" s="838" t="str" cm="1">
        <f t="array" ref="T152">_xlfn.LET(
_xlpm.val,INDEX('2) Financial Arrangements'!$D$19:$P$113, _extract!$K152, 12),
_xlpm.val_01, IF(_xlpm.val="Yes", 1,0),
IF($K152="","",
IF(_xlpm.val="","",
IF(($K152&gt;0)*($K152&lt;=15),_xlpm.val_01,""))))</f>
        <v/>
      </c>
      <c r="U152" s="838" t="str" cm="1">
        <f t="array" ref="U152">_xlfn.LET(
_xlpm.val,INDEX('2) Financial Arrangements'!$D$19:$Q$113, _extract!$K152, 13),
_xlpm.val_01, IF(_xlpm.val="Yes", 1,0),
IF($K152="","",
IF(_xlpm.val="","",
IF(($K152&gt;0)*($K152&lt;=15),_xlpm.val_01,""))))</f>
        <v/>
      </c>
      <c r="V152" s="838" t="str" cm="1">
        <f t="array" ref="V152">_xlfn.LET(
_xlpm.val,INDEX('2) Financial Arrangements'!$D$19:$Q$113, _extract!$K152, 14),
_xlpm.val_01, IF(_xlpm.val="Yes", 1,0),
IF($K152="","",
IF(_xlpm.val="","",
IF(($K152&gt;0)*($K152&lt;=15),_xlpm.val_01,""))))</f>
        <v/>
      </c>
      <c r="W152" s="826" t="str" cm="1">
        <f t="array" ref="W152">_xlfn.LET(
_xlpm.val,INDEX('2) Financial Arrangements'!$D$19:$P$113,_extract!$K152,4),
IF($K152="","",
IF(_xlpm.val="","",
IF(($K152&gt;20)*($K152&lt;=35),_xlpm.val,""))))</f>
        <v/>
      </c>
      <c r="X152" s="844" t="str" cm="1">
        <f t="array" ref="X152">_xlfn.LET(
_xlpm.val,INDEX('2) Financial Arrangements'!$D$19:$P$113,_extract!$K152,5),
IF($K152="","",
IF(_xlpm.val="","",
IF(($K152&gt;20)*($K152&lt;=35),_xlpm.val,""))))</f>
        <v/>
      </c>
      <c r="Y152" s="826" t="str" cm="1">
        <f t="array" ref="Y152">_xlfn.LET(
_xlpm.val,INDEX('2) Financial Arrangements'!$D$19:$P$113,_extract!$K152,6),
IF($K152="","",
IF(_xlpm.val="","",
IF(($K152&gt;20)*($K152&lt;=35),_xlpm.val,""))))</f>
        <v/>
      </c>
      <c r="Z152" s="826" t="str" cm="1">
        <f t="array" ref="Z152">_xlfn.LET(
_xlpm.val,INDEX('2) Financial Arrangements'!$D$19:$P$113,_extract!$K152,7),
IF($K152="","",
IF(_xlpm.val="","",
IF(($K152&gt;20)*($K152&lt;=35),_xlpm.val,""))))</f>
        <v/>
      </c>
      <c r="AA152" s="826" t="str" cm="1">
        <f t="array" ref="AA152">_xlfn.LET(
_xlpm.val,INDEX('2) Financial Arrangements'!$D$19:$P$113,_extract!$K152,8),
IF($K152="","",
IF(_xlpm.val="","",
IF(($K152&gt;20)*($K152&lt;=35),_xlpm.val,""))))</f>
        <v/>
      </c>
      <c r="AB152" s="843" t="str" cm="1">
        <f t="array" ref="AB152">_xlfn.LET(
_xlpm.val,INDEX('2) Financial Arrangements'!$D$19:$P$113, _extract!$K152, 4),
IF($K152="","",
IF(_xlpm.val="","",
IF(($K152&gt;40)*($K152&lt;=55),_xlpm.val,""))))</f>
        <v/>
      </c>
      <c r="AC152" s="836" t="str" cm="1">
        <f t="array" ref="AC152">_xlfn.LET(
_xlpm.val,INDEX('2) Financial Arrangements'!$D$19:$P$113, _extract!$K152, 5),
IF($K152="","",
IF(_xlpm.val="","",
IF(($K152&gt;40)*($K152&lt;=55),_xlpm.val,""))))</f>
        <v/>
      </c>
      <c r="AD152" s="836" t="str" cm="1">
        <f t="array" ref="AD152">_xlfn.LET(
_xlpm.val,INDEX('2) Financial Arrangements'!$D$19:$P$113, _extract!$K152, 6),
IF($K152="","",
IF(_xlpm.val="","",
IF(($K152&gt;40)*($K152&lt;=55),_xlpm.val,""))))</f>
        <v/>
      </c>
      <c r="AE152" s="836" t="str" cm="1">
        <f t="array" ref="AE152">_xlfn.LET(
_xlpm.val,INDEX('2) Financial Arrangements'!$D$19:$P$113, _extract!$K152, 7),
IF($K152="","",
IF(_xlpm.val="","",
IF(($K152&gt;40)*($K152&lt;=55),_xlpm.val,""))))</f>
        <v/>
      </c>
      <c r="AF152" s="836" t="str" cm="1">
        <f t="array" ref="AF152">_xlfn.LET(
_xlpm.val,INDEX('2) Financial Arrangements'!$D$19:$P$113, _extract!$K152, 8),
IF($K152="","",
IF(_xlpm.val="","",
IF(($K152&gt;40)*($K152&lt;=55),_xlpm.val,""))))</f>
        <v/>
      </c>
      <c r="AG152" s="836" t="str" cm="1">
        <f t="array" ref="AG152">_xlfn.LET(
_xlpm.val,INDEX('2) Financial Arrangements'!$D$19:$P$113, _extract!$K152, 9),
IF($K152="","",
IF(_xlpm.val="","",
IF(($K152&gt;40)*($K152&lt;=55),_xlpm.val,""))))</f>
        <v/>
      </c>
      <c r="AH152" s="836" t="str" cm="1">
        <f t="array" ref="AH152">_xlfn.LET(
_xlpm.val,INDEX('2) Financial Arrangements'!$D$19:$P$113, _extract!$K152, 10),
IF($K152="","",
IF(_xlpm.val="","",
IF(($K152&gt;40)*($K152&lt;=55),_xlpm.val,""))))</f>
        <v/>
      </c>
      <c r="AI152" s="836" t="str" cm="1">
        <f t="array" ref="AI152">_xlfn.LET(
_xlpm.val,INDEX('2) Financial Arrangements'!$D$19:$P$113, _extract!$K152, 11),
IF($K152="","",
IF(_xlpm.val="","",
IF(($K152&gt;40)*($K152&lt;=55),_xlpm.val,""))))</f>
        <v/>
      </c>
      <c r="AJ152" s="836" t="str" cm="1">
        <f t="array" ref="AJ152">_xlfn.LET(
_xlpm.val,INDEX('2) Financial Arrangements'!$D$19:$P$113, _extract!$K152, 12),
IF($K152="","",
IF(_xlpm.val="","",
IF(($K152&gt;40)*($K152&lt;=55),_xlpm.val,""))))</f>
        <v/>
      </c>
      <c r="AK152" s="844" t="str" cm="1">
        <f t="array" ref="AK152">_xlfn.LET(
_xlpm.val,INDEX('2) Financial Arrangements'!$D$19:$P$113, _extract!$K152, 4),
IF($K152="","",
IF(_xlpm.val="","",
IF(($K152&gt;60)*($K152&lt;=75),_xlpm.val,""))))</f>
        <v/>
      </c>
      <c r="AL152" s="826" t="str" cm="1">
        <f t="array" ref="AL152">_xlfn.LET(
_xlpm.val,INDEX('2) Financial Arrangements'!$D$19:$P$113, _extract!$K152, 5),
IF($K152="","",
IF(_xlpm.val="","",
IF(($K152&gt;60)*($K152&lt;=75),_xlpm.val,""))))</f>
        <v/>
      </c>
      <c r="AM152" s="826" t="str" cm="1">
        <f t="array" ref="AM152">_xlfn.LET(
_xlpm.val,INDEX('2) Financial Arrangements'!$D$19:$P$113, _extract!$K152, 6),
_xlpm.val_01, IF(_xlpm.val="Yes", 1,0),
IF($K152="","",
IF(_xlpm.val="","",
IF(($K152&gt;60)*($K152&lt;=75),_xlpm.val_01,""))))</f>
        <v/>
      </c>
      <c r="AN152" s="826" t="str" cm="1">
        <f t="array" ref="AN152">_xlfn.LET(
_xlpm.val,INDEX('2) Financial Arrangements'!$D$19:$P$113, _extract!$K152, 7),
_xlpm.val_01, IF(_xlpm.val="Yes", 1,0),
IF($K152="","",
IF(_xlpm.val="","",
IF(($K152&gt;60)*($K152&lt;=75),_xlpm.val_01,""))))</f>
        <v/>
      </c>
      <c r="AO152" s="826" t="str" cm="1">
        <f t="array" ref="AO152">_xlfn.LET(
_xlpm.val,INDEX('2) Financial Arrangements'!$D$19:$P$113, _extract!$K152, 8),
IF($K152="","",
IF(_xlpm.val="","",
IF(($K152&gt;60)*($K152&lt;=75),_xlpm.val,""))))</f>
        <v/>
      </c>
      <c r="AP152" s="826" t="str" cm="1">
        <f t="array" ref="AP152">_xlfn.LET(
_xlpm.val,INDEX('2) Financial Arrangements'!$D$19:$P$113, _extract!$K152, 9),
_xlpm.val_01, IF(_xlpm.val="Yes", 1,0),
IF($K152="","",
IF(_xlpm.val="","",
IF(($K152&gt;60)*($K152&lt;=75),_xlpm.val_01,""))))</f>
        <v/>
      </c>
      <c r="AQ152" s="826" t="str" cm="1">
        <f t="array" ref="AQ152">_xlfn.LET(
_xlpm.val,INDEX('2) Financial Arrangements'!$D$19:$P$113, _extract!$K152, 10),
_xlpm.val_01, IF(_xlpm.val="Yes", 1,0),
IF($K152="","",
IF(_xlpm.val="","",
IF(($K152&gt;60)*($K152&lt;=75),_xlpm.val_01,""))))</f>
        <v/>
      </c>
      <c r="AR152" s="826" t="str" cm="1">
        <f t="array" ref="AR152">_xlfn.LET(
_xlpm.val,INDEX('2) Financial Arrangements'!$D$19:$P$113, _extract!$K152, 11),
_xlpm.val_01, IF(_xlpm.val="Yes", 1,0),
IF($K152="","",
IF(_xlpm.val="","",
IF(($K152&gt;60)*($K152&lt;=75),_xlpm.val_01,""))))</f>
        <v/>
      </c>
      <c r="AS152" s="826" t="str" cm="1">
        <f t="array" ref="AS152">_xlfn.LET(
_xlpm.val,INDEX('2) Financial Arrangements'!$D$19:$P$113, _extract!$K152, 12),
_xlpm.val_01, IF(_xlpm.val="Yes", 1,0),
IF($K152="","",
IF(_xlpm.val="","",
IF(($K152&gt;60)*($K152&lt;=75),_xlpm.val_01,""))))</f>
        <v/>
      </c>
      <c r="AT152" s="842" t="str" cm="1">
        <f t="array" ref="AT152">_xlfn.LET(
_xlpm.val,INDEX('2) Financial Arrangements'!$D$19:$P$113, _extract!$K152, 4),
IF($K152="","",
IF(_xlpm.val="","",
IF(($K152&gt;70)*($K152&lt;=85),_xlpm.val,""))))</f>
        <v/>
      </c>
      <c r="AU152" s="842" t="str" cm="1">
        <f t="array" ref="AU152">_xlfn.LET(
_xlpm.val,INDEX('2) Financial Arrangements'!$D$19:$P$113, _extract!$K152, 5),
IF($K152="","",
IF(_xlpm.val="","",
IF(($K152&gt;70)*($K152&lt;=85),_xlpm.val,""))))</f>
        <v/>
      </c>
      <c r="AV152" s="836" t="str" cm="1">
        <f t="array" ref="AV152">_xlfn.LET(
_xlpm.val,INDEX('2) Financial Arrangements'!$D$19:$P$113, _extract!$K152, 6),
IF($K152="","",
IF(_xlpm.val="","",
IF(($K152&gt;70)*($K152&lt;=85),_xlpm.val,""))))</f>
        <v/>
      </c>
    </row>
    <row r="153" spans="2:48" s="830" customFormat="1" x14ac:dyDescent="0.35">
      <c r="B153" s="826" t="str">
        <f t="shared" si="2"/>
        <v/>
      </c>
      <c r="C153" s="834"/>
      <c r="D153" s="826" t="str">
        <f>IF('0a) Instructions &amp; HHS Info'!$F$4="","", IF($E153="","",'0a) Instructions &amp; HHS Info'!$F$4))</f>
        <v/>
      </c>
      <c r="E153" s="827"/>
      <c r="F153" s="826" t="str">
        <f>_xlfn.LET(
_xlpm.orgRow,MATCH(E153,_ref_data!$F$19:$F$167,0),
_xlpm.orgID,INDEX(_ref_data!$E$19:$E$167,_xlpm.orgRow),
IF(E153="","",_xlpm.orgID))</f>
        <v/>
      </c>
      <c r="G153" s="826" t="str">
        <f>_xlfn.LET(
_xlpm.orgRow,MATCH(E153,_ref_data!$F$19:$F$167,0),
_xlpm.EIN,SUBSTITUTE(INDEX(_ref_data!$G$19:$G$167,_xlpm.orgRow), "-", ""),
IF(E153="","",_xlpm.EIN))</f>
        <v/>
      </c>
      <c r="H153" s="826" t="str" cm="1">
        <f t="array" ref="H153">_xlfn.LET(
_xlpm.row, MATCH(C153 &amp; E153, '2) Financial Arrangements'!$B$19:$B$113 &amp; '2) Financial Arrangements'!$D$19:$D$113, 0),
_xlpm.datum, INDEX('2) Financial Arrangements'!$D$19:$P$113, _xlpm.row, 2),
IF(_xlpm.datum="", "", _xlpm.datum))</f>
        <v/>
      </c>
      <c r="I153" s="826" t="str">
        <f>_xlfn.LET(
_xlpm.row, MATCH(H153, _ref_data!$O$19:$O$68, 0),
_xlpm.ein, INDEX(_ref_data!$P$19:$P$68, _xlpm.row),
IF(H153="", "",
IF(_xlpm.ein="", "", _xlpm.ein)))</f>
        <v/>
      </c>
      <c r="J153" s="826" t="str" cm="1">
        <f t="array" ref="J153">_xlfn.LET(
_xlpm.row, MATCH($C$80 &amp; $E$80, '2) Financial Arrangements'!$B$19:$B$113 &amp; '2) Financial Arrangements'!$D$19:$D$113, 0),
_xlpm.datum, INDEX('2) Financial Arrangements'!$D$19:$P$113, _xlpm.row, 3),
IF(E153="", "",
IF(_xlpm.datum="", "", _xlpm.datum)))</f>
        <v/>
      </c>
      <c r="K153" s="835" t="str" cm="1">
        <f t="array" ref="K153">IF($E153="", "",
_xlfn.LET(
_xlpm.row, MATCH($C153 &amp; $E153 &amp; $H153,
    '2) Financial Arrangements'!$B$19:$B$113 &amp;
    '2) Financial Arrangements'!$D$19:$D$113 &amp;
    '2) Financial Arrangements'!$E$19:$E$113, 0),
_xlpm.row)
)</f>
        <v/>
      </c>
      <c r="L153" s="838" t="str" cm="1">
        <f t="array" ref="L153">_xlfn.LET(
_xlpm.val,INDEX('2) Financial Arrangements'!$D$19:$P$113, _extract!$K153, 4),
IF($K153="","",
IF(_xlpm.val="","",
IF(($K153&gt;0)*($K153&lt;=15),_xlpm.val,""))))</f>
        <v/>
      </c>
      <c r="M153" s="845" t="str" cm="1">
        <f t="array" ref="M153">_xlfn.LET(
_xlpm.val,INDEX('2) Financial Arrangements'!$D$19:$P$113, _extract!$K153, 5),
IF($K153="","",
IF(_xlpm.val="","",
IF(($K153&gt;0)*($K153&lt;=15),_xlpm.val,""))))</f>
        <v/>
      </c>
      <c r="N153" s="845" t="str" cm="1">
        <f t="array" ref="N153">_xlfn.LET(
_xlpm.val,INDEX('2) Financial Arrangements'!$D$19:$P$113, _extract!$K153, 6),
IF($K153="","",
IF(_xlpm.val="","",
IF(($K153&gt;0)*($K153&lt;=15),_xlpm.val,""))))</f>
        <v/>
      </c>
      <c r="O153" s="846" t="str" cm="1">
        <f t="array" ref="O153">_xlfn.LET(
_xlpm.val,INDEX('2) Financial Arrangements'!$D$19:$P$113, _extract!$K153, 7),
IF($K153="","",
IF(_xlpm.val="","",
IF(($K153&gt;0)*($K153&lt;=15),_xlpm.val,""))))</f>
        <v/>
      </c>
      <c r="P153" s="846" t="str" cm="1">
        <f t="array" ref="P153">_xlfn.LET(
_xlpm.val,INDEX('2) Financial Arrangements'!$D$19:$P$113, _extract!$K153, 8),
IF($K153="","",
IF(_xlpm.val="","",
IF(($K153&gt;0)*($K153&lt;=15),_xlpm.val,""))))</f>
        <v/>
      </c>
      <c r="Q153" s="909" t="str" cm="1">
        <f t="array" ref="Q153">_xlfn.LET(
_xlpm.val,INDEX('2) Financial Arrangements'!$D$19:$P$113, _extract!$K153, 9),
IF($K153="","",
IF(_xlpm.val="","",
IF(($K153&gt;0)*($K153&lt;=15),_xlpm.val,""))))</f>
        <v/>
      </c>
      <c r="R153" s="846" t="str" cm="1">
        <f t="array" ref="R153">_xlfn.LET(
_xlpm.val,INDEX('2) Financial Arrangements'!$D$19:$P$113, _extract!$K153, 10),
IF($K153="","",
IF(_xlpm.val="","",
IF(($K153&gt;0)*($K153&lt;=15),_xlpm.val,""))))</f>
        <v/>
      </c>
      <c r="S153" s="838" t="str" cm="1">
        <f t="array" ref="S153">_xlfn.LET(
_xlpm.val,INDEX('2) Financial Arrangements'!$D$19:$P$113, _extract!$K153, 11),
IF($K153="","",
IF(_xlpm.val="","",
IF(($K153&gt;0)*($K153&lt;=15),_xlpm.val,""))))</f>
        <v/>
      </c>
      <c r="T153" s="838" t="str" cm="1">
        <f t="array" ref="T153">_xlfn.LET(
_xlpm.val,INDEX('2) Financial Arrangements'!$D$19:$P$113, _extract!$K153, 12),
_xlpm.val_01, IF(_xlpm.val="Yes", 1,0),
IF($K153="","",
IF(_xlpm.val="","",
IF(($K153&gt;0)*($K153&lt;=15),_xlpm.val_01,""))))</f>
        <v/>
      </c>
      <c r="U153" s="838" t="str" cm="1">
        <f t="array" ref="U153">_xlfn.LET(
_xlpm.val,INDEX('2) Financial Arrangements'!$D$19:$Q$113, _extract!$K153, 13),
_xlpm.val_01, IF(_xlpm.val="Yes", 1,0),
IF($K153="","",
IF(_xlpm.val="","",
IF(($K153&gt;0)*($K153&lt;=15),_xlpm.val_01,""))))</f>
        <v/>
      </c>
      <c r="V153" s="838" t="str" cm="1">
        <f t="array" ref="V153">_xlfn.LET(
_xlpm.val,INDEX('2) Financial Arrangements'!$D$19:$Q$113, _extract!$K153, 14),
_xlpm.val_01, IF(_xlpm.val="Yes", 1,0),
IF($K153="","",
IF(_xlpm.val="","",
IF(($K153&gt;0)*($K153&lt;=15),_xlpm.val_01,""))))</f>
        <v/>
      </c>
      <c r="W153" s="826" t="str" cm="1">
        <f t="array" ref="W153">_xlfn.LET(
_xlpm.val,INDEX('2) Financial Arrangements'!$D$19:$P$113,_extract!$K153,4),
IF($K153="","",
IF(_xlpm.val="","",
IF(($K153&gt;20)*($K153&lt;=35),_xlpm.val,""))))</f>
        <v/>
      </c>
      <c r="X153" s="844" t="str" cm="1">
        <f t="array" ref="X153">_xlfn.LET(
_xlpm.val,INDEX('2) Financial Arrangements'!$D$19:$P$113,_extract!$K153,5),
IF($K153="","",
IF(_xlpm.val="","",
IF(($K153&gt;20)*($K153&lt;=35),_xlpm.val,""))))</f>
        <v/>
      </c>
      <c r="Y153" s="826" t="str" cm="1">
        <f t="array" ref="Y153">_xlfn.LET(
_xlpm.val,INDEX('2) Financial Arrangements'!$D$19:$P$113,_extract!$K153,6),
IF($K153="","",
IF(_xlpm.val="","",
IF(($K153&gt;20)*($K153&lt;=35),_xlpm.val,""))))</f>
        <v/>
      </c>
      <c r="Z153" s="826" t="str" cm="1">
        <f t="array" ref="Z153">_xlfn.LET(
_xlpm.val,INDEX('2) Financial Arrangements'!$D$19:$P$113,_extract!$K153,7),
IF($K153="","",
IF(_xlpm.val="","",
IF(($K153&gt;20)*($K153&lt;=35),_xlpm.val,""))))</f>
        <v/>
      </c>
      <c r="AA153" s="826" t="str" cm="1">
        <f t="array" ref="AA153">_xlfn.LET(
_xlpm.val,INDEX('2) Financial Arrangements'!$D$19:$P$113,_extract!$K153,8),
IF($K153="","",
IF(_xlpm.val="","",
IF(($K153&gt;20)*($K153&lt;=35),_xlpm.val,""))))</f>
        <v/>
      </c>
      <c r="AB153" s="843" t="str" cm="1">
        <f t="array" ref="AB153">_xlfn.LET(
_xlpm.val,INDEX('2) Financial Arrangements'!$D$19:$P$113, _extract!$K153, 4),
IF($K153="","",
IF(_xlpm.val="","",
IF(($K153&gt;40)*($K153&lt;=55),_xlpm.val,""))))</f>
        <v/>
      </c>
      <c r="AC153" s="836" t="str" cm="1">
        <f t="array" ref="AC153">_xlfn.LET(
_xlpm.val,INDEX('2) Financial Arrangements'!$D$19:$P$113, _extract!$K153, 5),
IF($K153="","",
IF(_xlpm.val="","",
IF(($K153&gt;40)*($K153&lt;=55),_xlpm.val,""))))</f>
        <v/>
      </c>
      <c r="AD153" s="836" t="str" cm="1">
        <f t="array" ref="AD153">_xlfn.LET(
_xlpm.val,INDEX('2) Financial Arrangements'!$D$19:$P$113, _extract!$K153, 6),
IF($K153="","",
IF(_xlpm.val="","",
IF(($K153&gt;40)*($K153&lt;=55),_xlpm.val,""))))</f>
        <v/>
      </c>
      <c r="AE153" s="836" t="str" cm="1">
        <f t="array" ref="AE153">_xlfn.LET(
_xlpm.val,INDEX('2) Financial Arrangements'!$D$19:$P$113, _extract!$K153, 7),
IF($K153="","",
IF(_xlpm.val="","",
IF(($K153&gt;40)*($K153&lt;=55),_xlpm.val,""))))</f>
        <v/>
      </c>
      <c r="AF153" s="836" t="str" cm="1">
        <f t="array" ref="AF153">_xlfn.LET(
_xlpm.val,INDEX('2) Financial Arrangements'!$D$19:$P$113, _extract!$K153, 8),
IF($K153="","",
IF(_xlpm.val="","",
IF(($K153&gt;40)*($K153&lt;=55),_xlpm.val,""))))</f>
        <v/>
      </c>
      <c r="AG153" s="836" t="str" cm="1">
        <f t="array" ref="AG153">_xlfn.LET(
_xlpm.val,INDEX('2) Financial Arrangements'!$D$19:$P$113, _extract!$K153, 9),
IF($K153="","",
IF(_xlpm.val="","",
IF(($K153&gt;40)*($K153&lt;=55),_xlpm.val,""))))</f>
        <v/>
      </c>
      <c r="AH153" s="836" t="str" cm="1">
        <f t="array" ref="AH153">_xlfn.LET(
_xlpm.val,INDEX('2) Financial Arrangements'!$D$19:$P$113, _extract!$K153, 10),
IF($K153="","",
IF(_xlpm.val="","",
IF(($K153&gt;40)*($K153&lt;=55),_xlpm.val,""))))</f>
        <v/>
      </c>
      <c r="AI153" s="836" t="str" cm="1">
        <f t="array" ref="AI153">_xlfn.LET(
_xlpm.val,INDEX('2) Financial Arrangements'!$D$19:$P$113, _extract!$K153, 11),
IF($K153="","",
IF(_xlpm.val="","",
IF(($K153&gt;40)*($K153&lt;=55),_xlpm.val,""))))</f>
        <v/>
      </c>
      <c r="AJ153" s="836" t="str" cm="1">
        <f t="array" ref="AJ153">_xlfn.LET(
_xlpm.val,INDEX('2) Financial Arrangements'!$D$19:$P$113, _extract!$K153, 12),
IF($K153="","",
IF(_xlpm.val="","",
IF(($K153&gt;40)*($K153&lt;=55),_xlpm.val,""))))</f>
        <v/>
      </c>
      <c r="AK153" s="844" t="str" cm="1">
        <f t="array" ref="AK153">_xlfn.LET(
_xlpm.val,INDEX('2) Financial Arrangements'!$D$19:$P$113, _extract!$K153, 4),
IF($K153="","",
IF(_xlpm.val="","",
IF(($K153&gt;60)*($K153&lt;=75),_xlpm.val,""))))</f>
        <v/>
      </c>
      <c r="AL153" s="826" t="str" cm="1">
        <f t="array" ref="AL153">_xlfn.LET(
_xlpm.val,INDEX('2) Financial Arrangements'!$D$19:$P$113, _extract!$K153, 5),
IF($K153="","",
IF(_xlpm.val="","",
IF(($K153&gt;60)*($K153&lt;=75),_xlpm.val,""))))</f>
        <v/>
      </c>
      <c r="AM153" s="826" t="str" cm="1">
        <f t="array" ref="AM153">_xlfn.LET(
_xlpm.val,INDEX('2) Financial Arrangements'!$D$19:$P$113, _extract!$K153, 6),
_xlpm.val_01, IF(_xlpm.val="Yes", 1,0),
IF($K153="","",
IF(_xlpm.val="","",
IF(($K153&gt;60)*($K153&lt;=75),_xlpm.val_01,""))))</f>
        <v/>
      </c>
      <c r="AN153" s="826" t="str" cm="1">
        <f t="array" ref="AN153">_xlfn.LET(
_xlpm.val,INDEX('2) Financial Arrangements'!$D$19:$P$113, _extract!$K153, 7),
_xlpm.val_01, IF(_xlpm.val="Yes", 1,0),
IF($K153="","",
IF(_xlpm.val="","",
IF(($K153&gt;60)*($K153&lt;=75),_xlpm.val_01,""))))</f>
        <v/>
      </c>
      <c r="AO153" s="826" t="str" cm="1">
        <f t="array" ref="AO153">_xlfn.LET(
_xlpm.val,INDEX('2) Financial Arrangements'!$D$19:$P$113, _extract!$K153, 8),
IF($K153="","",
IF(_xlpm.val="","",
IF(($K153&gt;60)*($K153&lt;=75),_xlpm.val,""))))</f>
        <v/>
      </c>
      <c r="AP153" s="826" t="str" cm="1">
        <f t="array" ref="AP153">_xlfn.LET(
_xlpm.val,INDEX('2) Financial Arrangements'!$D$19:$P$113, _extract!$K153, 9),
_xlpm.val_01, IF(_xlpm.val="Yes", 1,0),
IF($K153="","",
IF(_xlpm.val="","",
IF(($K153&gt;60)*($K153&lt;=75),_xlpm.val_01,""))))</f>
        <v/>
      </c>
      <c r="AQ153" s="826" t="str" cm="1">
        <f t="array" ref="AQ153">_xlfn.LET(
_xlpm.val,INDEX('2) Financial Arrangements'!$D$19:$P$113, _extract!$K153, 10),
_xlpm.val_01, IF(_xlpm.val="Yes", 1,0),
IF($K153="","",
IF(_xlpm.val="","",
IF(($K153&gt;60)*($K153&lt;=75),_xlpm.val_01,""))))</f>
        <v/>
      </c>
      <c r="AR153" s="826" t="str" cm="1">
        <f t="array" ref="AR153">_xlfn.LET(
_xlpm.val,INDEX('2) Financial Arrangements'!$D$19:$P$113, _extract!$K153, 11),
_xlpm.val_01, IF(_xlpm.val="Yes", 1,0),
IF($K153="","",
IF(_xlpm.val="","",
IF(($K153&gt;60)*($K153&lt;=75),_xlpm.val_01,""))))</f>
        <v/>
      </c>
      <c r="AS153" s="826" t="str" cm="1">
        <f t="array" ref="AS153">_xlfn.LET(
_xlpm.val,INDEX('2) Financial Arrangements'!$D$19:$P$113, _extract!$K153, 12),
_xlpm.val_01, IF(_xlpm.val="Yes", 1,0),
IF($K153="","",
IF(_xlpm.val="","",
IF(($K153&gt;60)*($K153&lt;=75),_xlpm.val_01,""))))</f>
        <v/>
      </c>
      <c r="AT153" s="842" t="str" cm="1">
        <f t="array" ref="AT153">_xlfn.LET(
_xlpm.val,INDEX('2) Financial Arrangements'!$D$19:$P$113, _extract!$K153, 4),
IF($K153="","",
IF(_xlpm.val="","",
IF(($K153&gt;70)*($K153&lt;=85),_xlpm.val,""))))</f>
        <v/>
      </c>
      <c r="AU153" s="842" t="str" cm="1">
        <f t="array" ref="AU153">_xlfn.LET(
_xlpm.val,INDEX('2) Financial Arrangements'!$D$19:$P$113, _extract!$K153, 5),
IF($K153="","",
IF(_xlpm.val="","",
IF(($K153&gt;70)*($K153&lt;=85),_xlpm.val,""))))</f>
        <v/>
      </c>
      <c r="AV153" s="836" t="str" cm="1">
        <f t="array" ref="AV153">_xlfn.LET(
_xlpm.val,INDEX('2) Financial Arrangements'!$D$19:$P$113, _extract!$K153, 6),
IF($K153="","",
IF(_xlpm.val="","",
IF(($K153&gt;70)*($K153&lt;=85),_xlpm.val,""))))</f>
        <v/>
      </c>
    </row>
    <row r="154" spans="2:48" s="830" customFormat="1" x14ac:dyDescent="0.35">
      <c r="B154" s="826" t="str">
        <f t="shared" si="2"/>
        <v/>
      </c>
      <c r="C154" s="834"/>
      <c r="D154" s="826" t="str">
        <f>IF('0a) Instructions &amp; HHS Info'!$F$4="","", IF($E154="","",'0a) Instructions &amp; HHS Info'!$F$4))</f>
        <v/>
      </c>
      <c r="E154" s="827"/>
      <c r="F154" s="826" t="str">
        <f>_xlfn.LET(
_xlpm.orgRow,MATCH(E154,_ref_data!$F$19:$F$167,0),
_xlpm.orgID,INDEX(_ref_data!$E$19:$E$167,_xlpm.orgRow),
IF(E154="","",_xlpm.orgID))</f>
        <v/>
      </c>
      <c r="G154" s="826" t="str">
        <f>_xlfn.LET(
_xlpm.orgRow,MATCH(E154,_ref_data!$F$19:$F$167,0),
_xlpm.EIN,SUBSTITUTE(INDEX(_ref_data!$G$19:$G$167,_xlpm.orgRow), "-", ""),
IF(E154="","",_xlpm.EIN))</f>
        <v/>
      </c>
      <c r="H154" s="826" t="str" cm="1">
        <f t="array" ref="H154">_xlfn.LET(
_xlpm.row, MATCH(C154 &amp; E154, '2) Financial Arrangements'!$B$19:$B$113 &amp; '2) Financial Arrangements'!$D$19:$D$113, 0),
_xlpm.datum, INDEX('2) Financial Arrangements'!$D$19:$P$113, _xlpm.row, 2),
IF(_xlpm.datum="", "", _xlpm.datum))</f>
        <v/>
      </c>
      <c r="I154" s="826" t="str">
        <f>_xlfn.LET(
_xlpm.row, MATCH(H154, _ref_data!$O$19:$O$68, 0),
_xlpm.ein, INDEX(_ref_data!$P$19:$P$68, _xlpm.row),
IF(H154="", "",
IF(_xlpm.ein="", "", _xlpm.ein)))</f>
        <v/>
      </c>
      <c r="J154" s="826" t="str" cm="1">
        <f t="array" ref="J154">_xlfn.LET(
_xlpm.row, MATCH($C$80 &amp; $E$80, '2) Financial Arrangements'!$B$19:$B$113 &amp; '2) Financial Arrangements'!$D$19:$D$113, 0),
_xlpm.datum, INDEX('2) Financial Arrangements'!$D$19:$P$113, _xlpm.row, 3),
IF(E154="", "",
IF(_xlpm.datum="", "", _xlpm.datum)))</f>
        <v/>
      </c>
      <c r="K154" s="835" t="str" cm="1">
        <f t="array" ref="K154">IF($E154="", "",
_xlfn.LET(
_xlpm.row, MATCH($C154 &amp; $E154 &amp; $H154,
    '2) Financial Arrangements'!$B$19:$B$113 &amp;
    '2) Financial Arrangements'!$D$19:$D$113 &amp;
    '2) Financial Arrangements'!$E$19:$E$113, 0),
_xlpm.row)
)</f>
        <v/>
      </c>
      <c r="L154" s="838" t="str" cm="1">
        <f t="array" ref="L154">_xlfn.LET(
_xlpm.val,INDEX('2) Financial Arrangements'!$D$19:$P$113, _extract!$K154, 4),
IF($K154="","",
IF(_xlpm.val="","",
IF(($K154&gt;0)*($K154&lt;=15),_xlpm.val,""))))</f>
        <v/>
      </c>
      <c r="M154" s="845" t="str" cm="1">
        <f t="array" ref="M154">_xlfn.LET(
_xlpm.val,INDEX('2) Financial Arrangements'!$D$19:$P$113, _extract!$K154, 5),
IF($K154="","",
IF(_xlpm.val="","",
IF(($K154&gt;0)*($K154&lt;=15),_xlpm.val,""))))</f>
        <v/>
      </c>
      <c r="N154" s="845" t="str" cm="1">
        <f t="array" ref="N154">_xlfn.LET(
_xlpm.val,INDEX('2) Financial Arrangements'!$D$19:$P$113, _extract!$K154, 6),
IF($K154="","",
IF(_xlpm.val="","",
IF(($K154&gt;0)*($K154&lt;=15),_xlpm.val,""))))</f>
        <v/>
      </c>
      <c r="O154" s="846" t="str" cm="1">
        <f t="array" ref="O154">_xlfn.LET(
_xlpm.val,INDEX('2) Financial Arrangements'!$D$19:$P$113, _extract!$K154, 7),
IF($K154="","",
IF(_xlpm.val="","",
IF(($K154&gt;0)*($K154&lt;=15),_xlpm.val,""))))</f>
        <v/>
      </c>
      <c r="P154" s="846" t="str" cm="1">
        <f t="array" ref="P154">_xlfn.LET(
_xlpm.val,INDEX('2) Financial Arrangements'!$D$19:$P$113, _extract!$K154, 8),
IF($K154="","",
IF(_xlpm.val="","",
IF(($K154&gt;0)*($K154&lt;=15),_xlpm.val,""))))</f>
        <v/>
      </c>
      <c r="Q154" s="909" t="str" cm="1">
        <f t="array" ref="Q154">_xlfn.LET(
_xlpm.val,INDEX('2) Financial Arrangements'!$D$19:$P$113, _extract!$K154, 9),
IF($K154="","",
IF(_xlpm.val="","",
IF(($K154&gt;0)*($K154&lt;=15),_xlpm.val,""))))</f>
        <v/>
      </c>
      <c r="R154" s="846" t="str" cm="1">
        <f t="array" ref="R154">_xlfn.LET(
_xlpm.val,INDEX('2) Financial Arrangements'!$D$19:$P$113, _extract!$K154, 10),
IF($K154="","",
IF(_xlpm.val="","",
IF(($K154&gt;0)*($K154&lt;=15),_xlpm.val,""))))</f>
        <v/>
      </c>
      <c r="S154" s="838" t="str" cm="1">
        <f t="array" ref="S154">_xlfn.LET(
_xlpm.val,INDEX('2) Financial Arrangements'!$D$19:$P$113, _extract!$K154, 11),
IF($K154="","",
IF(_xlpm.val="","",
IF(($K154&gt;0)*($K154&lt;=15),_xlpm.val,""))))</f>
        <v/>
      </c>
      <c r="T154" s="838" t="str" cm="1">
        <f t="array" ref="T154">_xlfn.LET(
_xlpm.val,INDEX('2) Financial Arrangements'!$D$19:$P$113, _extract!$K154, 12),
_xlpm.val_01, IF(_xlpm.val="Yes", 1,0),
IF($K154="","",
IF(_xlpm.val="","",
IF(($K154&gt;0)*($K154&lt;=15),_xlpm.val_01,""))))</f>
        <v/>
      </c>
      <c r="U154" s="838" t="str" cm="1">
        <f t="array" ref="U154">_xlfn.LET(
_xlpm.val,INDEX('2) Financial Arrangements'!$D$19:$Q$113, _extract!$K154, 13),
_xlpm.val_01, IF(_xlpm.val="Yes", 1,0),
IF($K154="","",
IF(_xlpm.val="","",
IF(($K154&gt;0)*($K154&lt;=15),_xlpm.val_01,""))))</f>
        <v/>
      </c>
      <c r="V154" s="838" t="str" cm="1">
        <f t="array" ref="V154">_xlfn.LET(
_xlpm.val,INDEX('2) Financial Arrangements'!$D$19:$Q$113, _extract!$K154, 14),
_xlpm.val_01, IF(_xlpm.val="Yes", 1,0),
IF($K154="","",
IF(_xlpm.val="","",
IF(($K154&gt;0)*($K154&lt;=15),_xlpm.val_01,""))))</f>
        <v/>
      </c>
      <c r="W154" s="826" t="str" cm="1">
        <f t="array" ref="W154">_xlfn.LET(
_xlpm.val,INDEX('2) Financial Arrangements'!$D$19:$P$113,_extract!$K154,4),
IF($K154="","",
IF(_xlpm.val="","",
IF(($K154&gt;20)*($K154&lt;=35),_xlpm.val,""))))</f>
        <v/>
      </c>
      <c r="X154" s="844" t="str" cm="1">
        <f t="array" ref="X154">_xlfn.LET(
_xlpm.val,INDEX('2) Financial Arrangements'!$D$19:$P$113,_extract!$K154,5),
IF($K154="","",
IF(_xlpm.val="","",
IF(($K154&gt;20)*($K154&lt;=35),_xlpm.val,""))))</f>
        <v/>
      </c>
      <c r="Y154" s="826" t="str" cm="1">
        <f t="array" ref="Y154">_xlfn.LET(
_xlpm.val,INDEX('2) Financial Arrangements'!$D$19:$P$113,_extract!$K154,6),
IF($K154="","",
IF(_xlpm.val="","",
IF(($K154&gt;20)*($K154&lt;=35),_xlpm.val,""))))</f>
        <v/>
      </c>
      <c r="Z154" s="826" t="str" cm="1">
        <f t="array" ref="Z154">_xlfn.LET(
_xlpm.val,INDEX('2) Financial Arrangements'!$D$19:$P$113,_extract!$K154,7),
IF($K154="","",
IF(_xlpm.val="","",
IF(($K154&gt;20)*($K154&lt;=35),_xlpm.val,""))))</f>
        <v/>
      </c>
      <c r="AA154" s="826" t="str" cm="1">
        <f t="array" ref="AA154">_xlfn.LET(
_xlpm.val,INDEX('2) Financial Arrangements'!$D$19:$P$113,_extract!$K154,8),
IF($K154="","",
IF(_xlpm.val="","",
IF(($K154&gt;20)*($K154&lt;=35),_xlpm.val,""))))</f>
        <v/>
      </c>
      <c r="AB154" s="843" t="str" cm="1">
        <f t="array" ref="AB154">_xlfn.LET(
_xlpm.val,INDEX('2) Financial Arrangements'!$D$19:$P$113, _extract!$K154, 4),
IF($K154="","",
IF(_xlpm.val="","",
IF(($K154&gt;40)*($K154&lt;=55),_xlpm.val,""))))</f>
        <v/>
      </c>
      <c r="AC154" s="836" t="str" cm="1">
        <f t="array" ref="AC154">_xlfn.LET(
_xlpm.val,INDEX('2) Financial Arrangements'!$D$19:$P$113, _extract!$K154, 5),
IF($K154="","",
IF(_xlpm.val="","",
IF(($K154&gt;40)*($K154&lt;=55),_xlpm.val,""))))</f>
        <v/>
      </c>
      <c r="AD154" s="836" t="str" cm="1">
        <f t="array" ref="AD154">_xlfn.LET(
_xlpm.val,INDEX('2) Financial Arrangements'!$D$19:$P$113, _extract!$K154, 6),
IF($K154="","",
IF(_xlpm.val="","",
IF(($K154&gt;40)*($K154&lt;=55),_xlpm.val,""))))</f>
        <v/>
      </c>
      <c r="AE154" s="836" t="str" cm="1">
        <f t="array" ref="AE154">_xlfn.LET(
_xlpm.val,INDEX('2) Financial Arrangements'!$D$19:$P$113, _extract!$K154, 7),
IF($K154="","",
IF(_xlpm.val="","",
IF(($K154&gt;40)*($K154&lt;=55),_xlpm.val,""))))</f>
        <v/>
      </c>
      <c r="AF154" s="836" t="str" cm="1">
        <f t="array" ref="AF154">_xlfn.LET(
_xlpm.val,INDEX('2) Financial Arrangements'!$D$19:$P$113, _extract!$K154, 8),
IF($K154="","",
IF(_xlpm.val="","",
IF(($K154&gt;40)*($K154&lt;=55),_xlpm.val,""))))</f>
        <v/>
      </c>
      <c r="AG154" s="836" t="str" cm="1">
        <f t="array" ref="AG154">_xlfn.LET(
_xlpm.val,INDEX('2) Financial Arrangements'!$D$19:$P$113, _extract!$K154, 9),
IF($K154="","",
IF(_xlpm.val="","",
IF(($K154&gt;40)*($K154&lt;=55),_xlpm.val,""))))</f>
        <v/>
      </c>
      <c r="AH154" s="836" t="str" cm="1">
        <f t="array" ref="AH154">_xlfn.LET(
_xlpm.val,INDEX('2) Financial Arrangements'!$D$19:$P$113, _extract!$K154, 10),
IF($K154="","",
IF(_xlpm.val="","",
IF(($K154&gt;40)*($K154&lt;=55),_xlpm.val,""))))</f>
        <v/>
      </c>
      <c r="AI154" s="836" t="str" cm="1">
        <f t="array" ref="AI154">_xlfn.LET(
_xlpm.val,INDEX('2) Financial Arrangements'!$D$19:$P$113, _extract!$K154, 11),
IF($K154="","",
IF(_xlpm.val="","",
IF(($K154&gt;40)*($K154&lt;=55),_xlpm.val,""))))</f>
        <v/>
      </c>
      <c r="AJ154" s="836" t="str" cm="1">
        <f t="array" ref="AJ154">_xlfn.LET(
_xlpm.val,INDEX('2) Financial Arrangements'!$D$19:$P$113, _extract!$K154, 12),
IF($K154="","",
IF(_xlpm.val="","",
IF(($K154&gt;40)*($K154&lt;=55),_xlpm.val,""))))</f>
        <v/>
      </c>
      <c r="AK154" s="844" t="str" cm="1">
        <f t="array" ref="AK154">_xlfn.LET(
_xlpm.val,INDEX('2) Financial Arrangements'!$D$19:$P$113, _extract!$K154, 4),
IF($K154="","",
IF(_xlpm.val="","",
IF(($K154&gt;60)*($K154&lt;=75),_xlpm.val,""))))</f>
        <v/>
      </c>
      <c r="AL154" s="826" t="str" cm="1">
        <f t="array" ref="AL154">_xlfn.LET(
_xlpm.val,INDEX('2) Financial Arrangements'!$D$19:$P$113, _extract!$K154, 5),
IF($K154="","",
IF(_xlpm.val="","",
IF(($K154&gt;60)*($K154&lt;=75),_xlpm.val,""))))</f>
        <v/>
      </c>
      <c r="AM154" s="826" t="str" cm="1">
        <f t="array" ref="AM154">_xlfn.LET(
_xlpm.val,INDEX('2) Financial Arrangements'!$D$19:$P$113, _extract!$K154, 6),
_xlpm.val_01, IF(_xlpm.val="Yes", 1,0),
IF($K154="","",
IF(_xlpm.val="","",
IF(($K154&gt;60)*($K154&lt;=75),_xlpm.val_01,""))))</f>
        <v/>
      </c>
      <c r="AN154" s="826" t="str" cm="1">
        <f t="array" ref="AN154">_xlfn.LET(
_xlpm.val,INDEX('2) Financial Arrangements'!$D$19:$P$113, _extract!$K154, 7),
_xlpm.val_01, IF(_xlpm.val="Yes", 1,0),
IF($K154="","",
IF(_xlpm.val="","",
IF(($K154&gt;60)*($K154&lt;=75),_xlpm.val_01,""))))</f>
        <v/>
      </c>
      <c r="AO154" s="826" t="str" cm="1">
        <f t="array" ref="AO154">_xlfn.LET(
_xlpm.val,INDEX('2) Financial Arrangements'!$D$19:$P$113, _extract!$K154, 8),
IF($K154="","",
IF(_xlpm.val="","",
IF(($K154&gt;60)*($K154&lt;=75),_xlpm.val,""))))</f>
        <v/>
      </c>
      <c r="AP154" s="826" t="str" cm="1">
        <f t="array" ref="AP154">_xlfn.LET(
_xlpm.val,INDEX('2) Financial Arrangements'!$D$19:$P$113, _extract!$K154, 9),
_xlpm.val_01, IF(_xlpm.val="Yes", 1,0),
IF($K154="","",
IF(_xlpm.val="","",
IF(($K154&gt;60)*($K154&lt;=75),_xlpm.val_01,""))))</f>
        <v/>
      </c>
      <c r="AQ154" s="826" t="str" cm="1">
        <f t="array" ref="AQ154">_xlfn.LET(
_xlpm.val,INDEX('2) Financial Arrangements'!$D$19:$P$113, _extract!$K154, 10),
_xlpm.val_01, IF(_xlpm.val="Yes", 1,0),
IF($K154="","",
IF(_xlpm.val="","",
IF(($K154&gt;60)*($K154&lt;=75),_xlpm.val_01,""))))</f>
        <v/>
      </c>
      <c r="AR154" s="826" t="str" cm="1">
        <f t="array" ref="AR154">_xlfn.LET(
_xlpm.val,INDEX('2) Financial Arrangements'!$D$19:$P$113, _extract!$K154, 11),
_xlpm.val_01, IF(_xlpm.val="Yes", 1,0),
IF($K154="","",
IF(_xlpm.val="","",
IF(($K154&gt;60)*($K154&lt;=75),_xlpm.val_01,""))))</f>
        <v/>
      </c>
      <c r="AS154" s="826" t="str" cm="1">
        <f t="array" ref="AS154">_xlfn.LET(
_xlpm.val,INDEX('2) Financial Arrangements'!$D$19:$P$113, _extract!$K154, 12),
_xlpm.val_01, IF(_xlpm.val="Yes", 1,0),
IF($K154="","",
IF(_xlpm.val="","",
IF(($K154&gt;60)*($K154&lt;=75),_xlpm.val_01,""))))</f>
        <v/>
      </c>
      <c r="AT154" s="842" t="str" cm="1">
        <f t="array" ref="AT154">_xlfn.LET(
_xlpm.val,INDEX('2) Financial Arrangements'!$D$19:$P$113, _extract!$K154, 4),
IF($K154="","",
IF(_xlpm.val="","",
IF(($K154&gt;70)*($K154&lt;=85),_xlpm.val,""))))</f>
        <v/>
      </c>
      <c r="AU154" s="842" t="str" cm="1">
        <f t="array" ref="AU154">_xlfn.LET(
_xlpm.val,INDEX('2) Financial Arrangements'!$D$19:$P$113, _extract!$K154, 5),
IF($K154="","",
IF(_xlpm.val="","",
IF(($K154&gt;70)*($K154&lt;=85),_xlpm.val,""))))</f>
        <v/>
      </c>
      <c r="AV154" s="836" t="str" cm="1">
        <f t="array" ref="AV154">_xlfn.LET(
_xlpm.val,INDEX('2) Financial Arrangements'!$D$19:$P$113, _extract!$K154, 6),
IF($K154="","",
IF(_xlpm.val="","",
IF(($K154&gt;70)*($K154&lt;=85),_xlpm.val,""))))</f>
        <v/>
      </c>
    </row>
    <row r="155" spans="2:48" s="830" customFormat="1" x14ac:dyDescent="0.35">
      <c r="B155" s="826" t="str">
        <f t="shared" si="2"/>
        <v/>
      </c>
      <c r="C155" s="834"/>
      <c r="D155" s="826" t="str">
        <f>IF('0a) Instructions &amp; HHS Info'!$F$4="","", IF($E155="","",'0a) Instructions &amp; HHS Info'!$F$4))</f>
        <v/>
      </c>
      <c r="E155" s="827"/>
      <c r="F155" s="826" t="str">
        <f>_xlfn.LET(
_xlpm.orgRow,MATCH(E155,_ref_data!$F$19:$F$167,0),
_xlpm.orgID,INDEX(_ref_data!$E$19:$E$167,_xlpm.orgRow),
IF(E155="","",_xlpm.orgID))</f>
        <v/>
      </c>
      <c r="G155" s="826" t="str">
        <f>_xlfn.LET(
_xlpm.orgRow,MATCH(E155,_ref_data!$F$19:$F$167,0),
_xlpm.EIN,SUBSTITUTE(INDEX(_ref_data!$G$19:$G$167,_xlpm.orgRow), "-", ""),
IF(E155="","",_xlpm.EIN))</f>
        <v/>
      </c>
      <c r="H155" s="826" t="str" cm="1">
        <f t="array" ref="H155">_xlfn.LET(
_xlpm.row, MATCH(C155 &amp; E155, '2) Financial Arrangements'!$B$19:$B$113 &amp; '2) Financial Arrangements'!$D$19:$D$113, 0),
_xlpm.datum, INDEX('2) Financial Arrangements'!$D$19:$P$113, _xlpm.row, 2),
IF(_xlpm.datum="", "", _xlpm.datum))</f>
        <v/>
      </c>
      <c r="I155" s="826" t="str">
        <f>_xlfn.LET(
_xlpm.row, MATCH(H155, _ref_data!$O$19:$O$68, 0),
_xlpm.ein, INDEX(_ref_data!$P$19:$P$68, _xlpm.row),
IF(H155="", "",
IF(_xlpm.ein="", "", _xlpm.ein)))</f>
        <v/>
      </c>
      <c r="J155" s="826" t="str" cm="1">
        <f t="array" ref="J155">_xlfn.LET(
_xlpm.row, MATCH($C$80 &amp; $E$80, '2) Financial Arrangements'!$B$19:$B$113 &amp; '2) Financial Arrangements'!$D$19:$D$113, 0),
_xlpm.datum, INDEX('2) Financial Arrangements'!$D$19:$P$113, _xlpm.row, 3),
IF(E155="", "",
IF(_xlpm.datum="", "", _xlpm.datum)))</f>
        <v/>
      </c>
      <c r="K155" s="835" t="str" cm="1">
        <f t="array" ref="K155">IF($E155="", "",
_xlfn.LET(
_xlpm.row, MATCH($C155 &amp; $E155 &amp; $H155,
    '2) Financial Arrangements'!$B$19:$B$113 &amp;
    '2) Financial Arrangements'!$D$19:$D$113 &amp;
    '2) Financial Arrangements'!$E$19:$E$113, 0),
_xlpm.row)
)</f>
        <v/>
      </c>
      <c r="L155" s="838" t="str" cm="1">
        <f t="array" ref="L155">_xlfn.LET(
_xlpm.val,INDEX('2) Financial Arrangements'!$D$19:$P$113, _extract!$K155, 4),
IF($K155="","",
IF(_xlpm.val="","",
IF(($K155&gt;0)*($K155&lt;=15),_xlpm.val,""))))</f>
        <v/>
      </c>
      <c r="M155" s="845" t="str" cm="1">
        <f t="array" ref="M155">_xlfn.LET(
_xlpm.val,INDEX('2) Financial Arrangements'!$D$19:$P$113, _extract!$K155, 5),
IF($K155="","",
IF(_xlpm.val="","",
IF(($K155&gt;0)*($K155&lt;=15),_xlpm.val,""))))</f>
        <v/>
      </c>
      <c r="N155" s="845" t="str" cm="1">
        <f t="array" ref="N155">_xlfn.LET(
_xlpm.val,INDEX('2) Financial Arrangements'!$D$19:$P$113, _extract!$K155, 6),
IF($K155="","",
IF(_xlpm.val="","",
IF(($K155&gt;0)*($K155&lt;=15),_xlpm.val,""))))</f>
        <v/>
      </c>
      <c r="O155" s="846" t="str" cm="1">
        <f t="array" ref="O155">_xlfn.LET(
_xlpm.val,INDEX('2) Financial Arrangements'!$D$19:$P$113, _extract!$K155, 7),
IF($K155="","",
IF(_xlpm.val="","",
IF(($K155&gt;0)*($K155&lt;=15),_xlpm.val,""))))</f>
        <v/>
      </c>
      <c r="P155" s="846" t="str" cm="1">
        <f t="array" ref="P155">_xlfn.LET(
_xlpm.val,INDEX('2) Financial Arrangements'!$D$19:$P$113, _extract!$K155, 8),
IF($K155="","",
IF(_xlpm.val="","",
IF(($K155&gt;0)*($K155&lt;=15),_xlpm.val,""))))</f>
        <v/>
      </c>
      <c r="Q155" s="909" t="str" cm="1">
        <f t="array" ref="Q155">_xlfn.LET(
_xlpm.val,INDEX('2) Financial Arrangements'!$D$19:$P$113, _extract!$K155, 9),
IF($K155="","",
IF(_xlpm.val="","",
IF(($K155&gt;0)*($K155&lt;=15),_xlpm.val,""))))</f>
        <v/>
      </c>
      <c r="R155" s="846" t="str" cm="1">
        <f t="array" ref="R155">_xlfn.LET(
_xlpm.val,INDEX('2) Financial Arrangements'!$D$19:$P$113, _extract!$K155, 10),
IF($K155="","",
IF(_xlpm.val="","",
IF(($K155&gt;0)*($K155&lt;=15),_xlpm.val,""))))</f>
        <v/>
      </c>
      <c r="S155" s="838" t="str" cm="1">
        <f t="array" ref="S155">_xlfn.LET(
_xlpm.val,INDEX('2) Financial Arrangements'!$D$19:$P$113, _extract!$K155, 11),
IF($K155="","",
IF(_xlpm.val="","",
IF(($K155&gt;0)*($K155&lt;=15),_xlpm.val,""))))</f>
        <v/>
      </c>
      <c r="T155" s="838" t="str" cm="1">
        <f t="array" ref="T155">_xlfn.LET(
_xlpm.val,INDEX('2) Financial Arrangements'!$D$19:$P$113, _extract!$K155, 12),
_xlpm.val_01, IF(_xlpm.val="Yes", 1,0),
IF($K155="","",
IF(_xlpm.val="","",
IF(($K155&gt;0)*($K155&lt;=15),_xlpm.val_01,""))))</f>
        <v/>
      </c>
      <c r="U155" s="838" t="str" cm="1">
        <f t="array" ref="U155">_xlfn.LET(
_xlpm.val,INDEX('2) Financial Arrangements'!$D$19:$Q$113, _extract!$K155, 13),
_xlpm.val_01, IF(_xlpm.val="Yes", 1,0),
IF($K155="","",
IF(_xlpm.val="","",
IF(($K155&gt;0)*($K155&lt;=15),_xlpm.val_01,""))))</f>
        <v/>
      </c>
      <c r="V155" s="838" t="str" cm="1">
        <f t="array" ref="V155">_xlfn.LET(
_xlpm.val,INDEX('2) Financial Arrangements'!$D$19:$Q$113, _extract!$K155, 14),
_xlpm.val_01, IF(_xlpm.val="Yes", 1,0),
IF($K155="","",
IF(_xlpm.val="","",
IF(($K155&gt;0)*($K155&lt;=15),_xlpm.val_01,""))))</f>
        <v/>
      </c>
      <c r="W155" s="826" t="str" cm="1">
        <f t="array" ref="W155">_xlfn.LET(
_xlpm.val,INDEX('2) Financial Arrangements'!$D$19:$P$113,_extract!$K155,4),
IF($K155="","",
IF(_xlpm.val="","",
IF(($K155&gt;20)*($K155&lt;=35),_xlpm.val,""))))</f>
        <v/>
      </c>
      <c r="X155" s="844" t="str" cm="1">
        <f t="array" ref="X155">_xlfn.LET(
_xlpm.val,INDEX('2) Financial Arrangements'!$D$19:$P$113,_extract!$K155,5),
IF($K155="","",
IF(_xlpm.val="","",
IF(($K155&gt;20)*($K155&lt;=35),_xlpm.val,""))))</f>
        <v/>
      </c>
      <c r="Y155" s="826" t="str" cm="1">
        <f t="array" ref="Y155">_xlfn.LET(
_xlpm.val,INDEX('2) Financial Arrangements'!$D$19:$P$113,_extract!$K155,6),
IF($K155="","",
IF(_xlpm.val="","",
IF(($K155&gt;20)*($K155&lt;=35),_xlpm.val,""))))</f>
        <v/>
      </c>
      <c r="Z155" s="826" t="str" cm="1">
        <f t="array" ref="Z155">_xlfn.LET(
_xlpm.val,INDEX('2) Financial Arrangements'!$D$19:$P$113,_extract!$K155,7),
IF($K155="","",
IF(_xlpm.val="","",
IF(($K155&gt;20)*($K155&lt;=35),_xlpm.val,""))))</f>
        <v/>
      </c>
      <c r="AA155" s="826" t="str" cm="1">
        <f t="array" ref="AA155">_xlfn.LET(
_xlpm.val,INDEX('2) Financial Arrangements'!$D$19:$P$113,_extract!$K155,8),
IF($K155="","",
IF(_xlpm.val="","",
IF(($K155&gt;20)*($K155&lt;=35),_xlpm.val,""))))</f>
        <v/>
      </c>
      <c r="AB155" s="843" t="str" cm="1">
        <f t="array" ref="AB155">_xlfn.LET(
_xlpm.val,INDEX('2) Financial Arrangements'!$D$19:$P$113, _extract!$K155, 4),
IF($K155="","",
IF(_xlpm.val="","",
IF(($K155&gt;40)*($K155&lt;=55),_xlpm.val,""))))</f>
        <v/>
      </c>
      <c r="AC155" s="836" t="str" cm="1">
        <f t="array" ref="AC155">_xlfn.LET(
_xlpm.val,INDEX('2) Financial Arrangements'!$D$19:$P$113, _extract!$K155, 5),
IF($K155="","",
IF(_xlpm.val="","",
IF(($K155&gt;40)*($K155&lt;=55),_xlpm.val,""))))</f>
        <v/>
      </c>
      <c r="AD155" s="836" t="str" cm="1">
        <f t="array" ref="AD155">_xlfn.LET(
_xlpm.val,INDEX('2) Financial Arrangements'!$D$19:$P$113, _extract!$K155, 6),
IF($K155="","",
IF(_xlpm.val="","",
IF(($K155&gt;40)*($K155&lt;=55),_xlpm.val,""))))</f>
        <v/>
      </c>
      <c r="AE155" s="836" t="str" cm="1">
        <f t="array" ref="AE155">_xlfn.LET(
_xlpm.val,INDEX('2) Financial Arrangements'!$D$19:$P$113, _extract!$K155, 7),
IF($K155="","",
IF(_xlpm.val="","",
IF(($K155&gt;40)*($K155&lt;=55),_xlpm.val,""))))</f>
        <v/>
      </c>
      <c r="AF155" s="836" t="str" cm="1">
        <f t="array" ref="AF155">_xlfn.LET(
_xlpm.val,INDEX('2) Financial Arrangements'!$D$19:$P$113, _extract!$K155, 8),
IF($K155="","",
IF(_xlpm.val="","",
IF(($K155&gt;40)*($K155&lt;=55),_xlpm.val,""))))</f>
        <v/>
      </c>
      <c r="AG155" s="836" t="str" cm="1">
        <f t="array" ref="AG155">_xlfn.LET(
_xlpm.val,INDEX('2) Financial Arrangements'!$D$19:$P$113, _extract!$K155, 9),
IF($K155="","",
IF(_xlpm.val="","",
IF(($K155&gt;40)*($K155&lt;=55),_xlpm.val,""))))</f>
        <v/>
      </c>
      <c r="AH155" s="836" t="str" cm="1">
        <f t="array" ref="AH155">_xlfn.LET(
_xlpm.val,INDEX('2) Financial Arrangements'!$D$19:$P$113, _extract!$K155, 10),
IF($K155="","",
IF(_xlpm.val="","",
IF(($K155&gt;40)*($K155&lt;=55),_xlpm.val,""))))</f>
        <v/>
      </c>
      <c r="AI155" s="836" t="str" cm="1">
        <f t="array" ref="AI155">_xlfn.LET(
_xlpm.val,INDEX('2) Financial Arrangements'!$D$19:$P$113, _extract!$K155, 11),
IF($K155="","",
IF(_xlpm.val="","",
IF(($K155&gt;40)*($K155&lt;=55),_xlpm.val,""))))</f>
        <v/>
      </c>
      <c r="AJ155" s="836" t="str" cm="1">
        <f t="array" ref="AJ155">_xlfn.LET(
_xlpm.val,INDEX('2) Financial Arrangements'!$D$19:$P$113, _extract!$K155, 12),
IF($K155="","",
IF(_xlpm.val="","",
IF(($K155&gt;40)*($K155&lt;=55),_xlpm.val,""))))</f>
        <v/>
      </c>
      <c r="AK155" s="844" t="str" cm="1">
        <f t="array" ref="AK155">_xlfn.LET(
_xlpm.val,INDEX('2) Financial Arrangements'!$D$19:$P$113, _extract!$K155, 4),
IF($K155="","",
IF(_xlpm.val="","",
IF(($K155&gt;60)*($K155&lt;=75),_xlpm.val,""))))</f>
        <v/>
      </c>
      <c r="AL155" s="826" t="str" cm="1">
        <f t="array" ref="AL155">_xlfn.LET(
_xlpm.val,INDEX('2) Financial Arrangements'!$D$19:$P$113, _extract!$K155, 5),
IF($K155="","",
IF(_xlpm.val="","",
IF(($K155&gt;60)*($K155&lt;=75),_xlpm.val,""))))</f>
        <v/>
      </c>
      <c r="AM155" s="826" t="str" cm="1">
        <f t="array" ref="AM155">_xlfn.LET(
_xlpm.val,INDEX('2) Financial Arrangements'!$D$19:$P$113, _extract!$K155, 6),
_xlpm.val_01, IF(_xlpm.val="Yes", 1,0),
IF($K155="","",
IF(_xlpm.val="","",
IF(($K155&gt;60)*($K155&lt;=75),_xlpm.val_01,""))))</f>
        <v/>
      </c>
      <c r="AN155" s="826" t="str" cm="1">
        <f t="array" ref="AN155">_xlfn.LET(
_xlpm.val,INDEX('2) Financial Arrangements'!$D$19:$P$113, _extract!$K155, 7),
_xlpm.val_01, IF(_xlpm.val="Yes", 1,0),
IF($K155="","",
IF(_xlpm.val="","",
IF(($K155&gt;60)*($K155&lt;=75),_xlpm.val_01,""))))</f>
        <v/>
      </c>
      <c r="AO155" s="826" t="str" cm="1">
        <f t="array" ref="AO155">_xlfn.LET(
_xlpm.val,INDEX('2) Financial Arrangements'!$D$19:$P$113, _extract!$K155, 8),
IF($K155="","",
IF(_xlpm.val="","",
IF(($K155&gt;60)*($K155&lt;=75),_xlpm.val,""))))</f>
        <v/>
      </c>
      <c r="AP155" s="826" t="str" cm="1">
        <f t="array" ref="AP155">_xlfn.LET(
_xlpm.val,INDEX('2) Financial Arrangements'!$D$19:$P$113, _extract!$K155, 9),
_xlpm.val_01, IF(_xlpm.val="Yes", 1,0),
IF($K155="","",
IF(_xlpm.val="","",
IF(($K155&gt;60)*($K155&lt;=75),_xlpm.val_01,""))))</f>
        <v/>
      </c>
      <c r="AQ155" s="826" t="str" cm="1">
        <f t="array" ref="AQ155">_xlfn.LET(
_xlpm.val,INDEX('2) Financial Arrangements'!$D$19:$P$113, _extract!$K155, 10),
_xlpm.val_01, IF(_xlpm.val="Yes", 1,0),
IF($K155="","",
IF(_xlpm.val="","",
IF(($K155&gt;60)*($K155&lt;=75),_xlpm.val_01,""))))</f>
        <v/>
      </c>
      <c r="AR155" s="826" t="str" cm="1">
        <f t="array" ref="AR155">_xlfn.LET(
_xlpm.val,INDEX('2) Financial Arrangements'!$D$19:$P$113, _extract!$K155, 11),
_xlpm.val_01, IF(_xlpm.val="Yes", 1,0),
IF($K155="","",
IF(_xlpm.val="","",
IF(($K155&gt;60)*($K155&lt;=75),_xlpm.val_01,""))))</f>
        <v/>
      </c>
      <c r="AS155" s="826" t="str" cm="1">
        <f t="array" ref="AS155">_xlfn.LET(
_xlpm.val,INDEX('2) Financial Arrangements'!$D$19:$P$113, _extract!$K155, 12),
_xlpm.val_01, IF(_xlpm.val="Yes", 1,0),
IF($K155="","",
IF(_xlpm.val="","",
IF(($K155&gt;60)*($K155&lt;=75),_xlpm.val_01,""))))</f>
        <v/>
      </c>
      <c r="AT155" s="842" t="str" cm="1">
        <f t="array" ref="AT155">_xlfn.LET(
_xlpm.val,INDEX('2) Financial Arrangements'!$D$19:$P$113, _extract!$K155, 4),
IF($K155="","",
IF(_xlpm.val="","",
IF(($K155&gt;70)*($K155&lt;=85),_xlpm.val,""))))</f>
        <v/>
      </c>
      <c r="AU155" s="842" t="str" cm="1">
        <f t="array" ref="AU155">_xlfn.LET(
_xlpm.val,INDEX('2) Financial Arrangements'!$D$19:$P$113, _extract!$K155, 5),
IF($K155="","",
IF(_xlpm.val="","",
IF(($K155&gt;70)*($K155&lt;=85),_xlpm.val,""))))</f>
        <v/>
      </c>
      <c r="AV155" s="836" t="str" cm="1">
        <f t="array" ref="AV155">_xlfn.LET(
_xlpm.val,INDEX('2) Financial Arrangements'!$D$19:$P$113, _extract!$K155, 6),
IF($K155="","",
IF(_xlpm.val="","",
IF(($K155&gt;70)*($K155&lt;=85),_xlpm.val,""))))</f>
        <v/>
      </c>
    </row>
    <row r="156" spans="2:48" s="830" customFormat="1" x14ac:dyDescent="0.35">
      <c r="B156" s="826" t="str">
        <f t="shared" si="2"/>
        <v/>
      </c>
      <c r="C156" s="834"/>
      <c r="D156" s="826" t="str">
        <f>IF('0a) Instructions &amp; HHS Info'!$F$4="","", IF($E156="","",'0a) Instructions &amp; HHS Info'!$F$4))</f>
        <v/>
      </c>
      <c r="E156" s="827"/>
      <c r="F156" s="826" t="str">
        <f>_xlfn.LET(
_xlpm.orgRow,MATCH(E156,_ref_data!$F$19:$F$167,0),
_xlpm.orgID,INDEX(_ref_data!$E$19:$E$167,_xlpm.orgRow),
IF(E156="","",_xlpm.orgID))</f>
        <v/>
      </c>
      <c r="G156" s="826" t="str">
        <f>_xlfn.LET(
_xlpm.orgRow,MATCH(E156,_ref_data!$F$19:$F$167,0),
_xlpm.EIN,SUBSTITUTE(INDEX(_ref_data!$G$19:$G$167,_xlpm.orgRow), "-", ""),
IF(E156="","",_xlpm.EIN))</f>
        <v/>
      </c>
      <c r="H156" s="826" t="str" cm="1">
        <f t="array" ref="H156">_xlfn.LET(
_xlpm.row, MATCH(C156 &amp; E156, '2) Financial Arrangements'!$B$19:$B$113 &amp; '2) Financial Arrangements'!$D$19:$D$113, 0),
_xlpm.datum, INDEX('2) Financial Arrangements'!$D$19:$P$113, _xlpm.row, 2),
IF(_xlpm.datum="", "", _xlpm.datum))</f>
        <v/>
      </c>
      <c r="I156" s="826" t="str">
        <f>_xlfn.LET(
_xlpm.row, MATCH(H156, _ref_data!$O$19:$O$68, 0),
_xlpm.ein, INDEX(_ref_data!$P$19:$P$68, _xlpm.row),
IF(H156="", "",
IF(_xlpm.ein="", "", _xlpm.ein)))</f>
        <v/>
      </c>
      <c r="J156" s="826" t="str" cm="1">
        <f t="array" ref="J156">_xlfn.LET(
_xlpm.row, MATCH($C$80 &amp; $E$80, '2) Financial Arrangements'!$B$19:$B$113 &amp; '2) Financial Arrangements'!$D$19:$D$113, 0),
_xlpm.datum, INDEX('2) Financial Arrangements'!$D$19:$P$113, _xlpm.row, 3),
IF(E156="", "",
IF(_xlpm.datum="", "", _xlpm.datum)))</f>
        <v/>
      </c>
      <c r="K156" s="835" t="str" cm="1">
        <f t="array" ref="K156">IF($E156="", "",
_xlfn.LET(
_xlpm.row, MATCH($C156 &amp; $E156 &amp; $H156,
    '2) Financial Arrangements'!$B$19:$B$113 &amp;
    '2) Financial Arrangements'!$D$19:$D$113 &amp;
    '2) Financial Arrangements'!$E$19:$E$113, 0),
_xlpm.row)
)</f>
        <v/>
      </c>
      <c r="L156" s="838" t="str" cm="1">
        <f t="array" ref="L156">_xlfn.LET(
_xlpm.val,INDEX('2) Financial Arrangements'!$D$19:$P$113, _extract!$K156, 4),
IF($K156="","",
IF(_xlpm.val="","",
IF(($K156&gt;0)*($K156&lt;=15),_xlpm.val,""))))</f>
        <v/>
      </c>
      <c r="M156" s="845" t="str" cm="1">
        <f t="array" ref="M156">_xlfn.LET(
_xlpm.val,INDEX('2) Financial Arrangements'!$D$19:$P$113, _extract!$K156, 5),
IF($K156="","",
IF(_xlpm.val="","",
IF(($K156&gt;0)*($K156&lt;=15),_xlpm.val,""))))</f>
        <v/>
      </c>
      <c r="N156" s="845" t="str" cm="1">
        <f t="array" ref="N156">_xlfn.LET(
_xlpm.val,INDEX('2) Financial Arrangements'!$D$19:$P$113, _extract!$K156, 6),
IF($K156="","",
IF(_xlpm.val="","",
IF(($K156&gt;0)*($K156&lt;=15),_xlpm.val,""))))</f>
        <v/>
      </c>
      <c r="O156" s="846" t="str" cm="1">
        <f t="array" ref="O156">_xlfn.LET(
_xlpm.val,INDEX('2) Financial Arrangements'!$D$19:$P$113, _extract!$K156, 7),
IF($K156="","",
IF(_xlpm.val="","",
IF(($K156&gt;0)*($K156&lt;=15),_xlpm.val,""))))</f>
        <v/>
      </c>
      <c r="P156" s="846" t="str" cm="1">
        <f t="array" ref="P156">_xlfn.LET(
_xlpm.val,INDEX('2) Financial Arrangements'!$D$19:$P$113, _extract!$K156, 8),
IF($K156="","",
IF(_xlpm.val="","",
IF(($K156&gt;0)*($K156&lt;=15),_xlpm.val,""))))</f>
        <v/>
      </c>
      <c r="Q156" s="909" t="str" cm="1">
        <f t="array" ref="Q156">_xlfn.LET(
_xlpm.val,INDEX('2) Financial Arrangements'!$D$19:$P$113, _extract!$K156, 9),
IF($K156="","",
IF(_xlpm.val="","",
IF(($K156&gt;0)*($K156&lt;=15),_xlpm.val,""))))</f>
        <v/>
      </c>
      <c r="R156" s="846" t="str" cm="1">
        <f t="array" ref="R156">_xlfn.LET(
_xlpm.val,INDEX('2) Financial Arrangements'!$D$19:$P$113, _extract!$K156, 10),
IF($K156="","",
IF(_xlpm.val="","",
IF(($K156&gt;0)*($K156&lt;=15),_xlpm.val,""))))</f>
        <v/>
      </c>
      <c r="S156" s="838" t="str" cm="1">
        <f t="array" ref="S156">_xlfn.LET(
_xlpm.val,INDEX('2) Financial Arrangements'!$D$19:$P$113, _extract!$K156, 11),
IF($K156="","",
IF(_xlpm.val="","",
IF(($K156&gt;0)*($K156&lt;=15),_xlpm.val,""))))</f>
        <v/>
      </c>
      <c r="T156" s="838" t="str" cm="1">
        <f t="array" ref="T156">_xlfn.LET(
_xlpm.val,INDEX('2) Financial Arrangements'!$D$19:$P$113, _extract!$K156, 12),
_xlpm.val_01, IF(_xlpm.val="Yes", 1,0),
IF($K156="","",
IF(_xlpm.val="","",
IF(($K156&gt;0)*($K156&lt;=15),_xlpm.val_01,""))))</f>
        <v/>
      </c>
      <c r="U156" s="838" t="str" cm="1">
        <f t="array" ref="U156">_xlfn.LET(
_xlpm.val,INDEX('2) Financial Arrangements'!$D$19:$Q$113, _extract!$K156, 13),
_xlpm.val_01, IF(_xlpm.val="Yes", 1,0),
IF($K156="","",
IF(_xlpm.val="","",
IF(($K156&gt;0)*($K156&lt;=15),_xlpm.val_01,""))))</f>
        <v/>
      </c>
      <c r="V156" s="838" t="str" cm="1">
        <f t="array" ref="V156">_xlfn.LET(
_xlpm.val,INDEX('2) Financial Arrangements'!$D$19:$Q$113, _extract!$K156, 14),
_xlpm.val_01, IF(_xlpm.val="Yes", 1,0),
IF($K156="","",
IF(_xlpm.val="","",
IF(($K156&gt;0)*($K156&lt;=15),_xlpm.val_01,""))))</f>
        <v/>
      </c>
      <c r="W156" s="826" t="str" cm="1">
        <f t="array" ref="W156">_xlfn.LET(
_xlpm.val,INDEX('2) Financial Arrangements'!$D$19:$P$113,_extract!$K156,4),
IF($K156="","",
IF(_xlpm.val="","",
IF(($K156&gt;20)*($K156&lt;=35),_xlpm.val,""))))</f>
        <v/>
      </c>
      <c r="X156" s="844" t="str" cm="1">
        <f t="array" ref="X156">_xlfn.LET(
_xlpm.val,INDEX('2) Financial Arrangements'!$D$19:$P$113,_extract!$K156,5),
IF($K156="","",
IF(_xlpm.val="","",
IF(($K156&gt;20)*($K156&lt;=35),_xlpm.val,""))))</f>
        <v/>
      </c>
      <c r="Y156" s="826" t="str" cm="1">
        <f t="array" ref="Y156">_xlfn.LET(
_xlpm.val,INDEX('2) Financial Arrangements'!$D$19:$P$113,_extract!$K156,6),
IF($K156="","",
IF(_xlpm.val="","",
IF(($K156&gt;20)*($K156&lt;=35),_xlpm.val,""))))</f>
        <v/>
      </c>
      <c r="Z156" s="826" t="str" cm="1">
        <f t="array" ref="Z156">_xlfn.LET(
_xlpm.val,INDEX('2) Financial Arrangements'!$D$19:$P$113,_extract!$K156,7),
IF($K156="","",
IF(_xlpm.val="","",
IF(($K156&gt;20)*($K156&lt;=35),_xlpm.val,""))))</f>
        <v/>
      </c>
      <c r="AA156" s="826" t="str" cm="1">
        <f t="array" ref="AA156">_xlfn.LET(
_xlpm.val,INDEX('2) Financial Arrangements'!$D$19:$P$113,_extract!$K156,8),
IF($K156="","",
IF(_xlpm.val="","",
IF(($K156&gt;20)*($K156&lt;=35),_xlpm.val,""))))</f>
        <v/>
      </c>
      <c r="AB156" s="843" t="str" cm="1">
        <f t="array" ref="AB156">_xlfn.LET(
_xlpm.val,INDEX('2) Financial Arrangements'!$D$19:$P$113, _extract!$K156, 4),
IF($K156="","",
IF(_xlpm.val="","",
IF(($K156&gt;40)*($K156&lt;=55),_xlpm.val,""))))</f>
        <v/>
      </c>
      <c r="AC156" s="836" t="str" cm="1">
        <f t="array" ref="AC156">_xlfn.LET(
_xlpm.val,INDEX('2) Financial Arrangements'!$D$19:$P$113, _extract!$K156, 5),
IF($K156="","",
IF(_xlpm.val="","",
IF(($K156&gt;40)*($K156&lt;=55),_xlpm.val,""))))</f>
        <v/>
      </c>
      <c r="AD156" s="836" t="str" cm="1">
        <f t="array" ref="AD156">_xlfn.LET(
_xlpm.val,INDEX('2) Financial Arrangements'!$D$19:$P$113, _extract!$K156, 6),
IF($K156="","",
IF(_xlpm.val="","",
IF(($K156&gt;40)*($K156&lt;=55),_xlpm.val,""))))</f>
        <v/>
      </c>
      <c r="AE156" s="836" t="str" cm="1">
        <f t="array" ref="AE156">_xlfn.LET(
_xlpm.val,INDEX('2) Financial Arrangements'!$D$19:$P$113, _extract!$K156, 7),
IF($K156="","",
IF(_xlpm.val="","",
IF(($K156&gt;40)*($K156&lt;=55),_xlpm.val,""))))</f>
        <v/>
      </c>
      <c r="AF156" s="836" t="str" cm="1">
        <f t="array" ref="AF156">_xlfn.LET(
_xlpm.val,INDEX('2) Financial Arrangements'!$D$19:$P$113, _extract!$K156, 8),
IF($K156="","",
IF(_xlpm.val="","",
IF(($K156&gt;40)*($K156&lt;=55),_xlpm.val,""))))</f>
        <v/>
      </c>
      <c r="AG156" s="836" t="str" cm="1">
        <f t="array" ref="AG156">_xlfn.LET(
_xlpm.val,INDEX('2) Financial Arrangements'!$D$19:$P$113, _extract!$K156, 9),
IF($K156="","",
IF(_xlpm.val="","",
IF(($K156&gt;40)*($K156&lt;=55),_xlpm.val,""))))</f>
        <v/>
      </c>
      <c r="AH156" s="836" t="str" cm="1">
        <f t="array" ref="AH156">_xlfn.LET(
_xlpm.val,INDEX('2) Financial Arrangements'!$D$19:$P$113, _extract!$K156, 10),
IF($K156="","",
IF(_xlpm.val="","",
IF(($K156&gt;40)*($K156&lt;=55),_xlpm.val,""))))</f>
        <v/>
      </c>
      <c r="AI156" s="836" t="str" cm="1">
        <f t="array" ref="AI156">_xlfn.LET(
_xlpm.val,INDEX('2) Financial Arrangements'!$D$19:$P$113, _extract!$K156, 11),
IF($K156="","",
IF(_xlpm.val="","",
IF(($K156&gt;40)*($K156&lt;=55),_xlpm.val,""))))</f>
        <v/>
      </c>
      <c r="AJ156" s="836" t="str" cm="1">
        <f t="array" ref="AJ156">_xlfn.LET(
_xlpm.val,INDEX('2) Financial Arrangements'!$D$19:$P$113, _extract!$K156, 12),
IF($K156="","",
IF(_xlpm.val="","",
IF(($K156&gt;40)*($K156&lt;=55),_xlpm.val,""))))</f>
        <v/>
      </c>
      <c r="AK156" s="844" t="str" cm="1">
        <f t="array" ref="AK156">_xlfn.LET(
_xlpm.val,INDEX('2) Financial Arrangements'!$D$19:$P$113, _extract!$K156, 4),
IF($K156="","",
IF(_xlpm.val="","",
IF(($K156&gt;60)*($K156&lt;=75),_xlpm.val,""))))</f>
        <v/>
      </c>
      <c r="AL156" s="826" t="str" cm="1">
        <f t="array" ref="AL156">_xlfn.LET(
_xlpm.val,INDEX('2) Financial Arrangements'!$D$19:$P$113, _extract!$K156, 5),
IF($K156="","",
IF(_xlpm.val="","",
IF(($K156&gt;60)*($K156&lt;=75),_xlpm.val,""))))</f>
        <v/>
      </c>
      <c r="AM156" s="826" t="str" cm="1">
        <f t="array" ref="AM156">_xlfn.LET(
_xlpm.val,INDEX('2) Financial Arrangements'!$D$19:$P$113, _extract!$K156, 6),
_xlpm.val_01, IF(_xlpm.val="Yes", 1,0),
IF($K156="","",
IF(_xlpm.val="","",
IF(($K156&gt;60)*($K156&lt;=75),_xlpm.val_01,""))))</f>
        <v/>
      </c>
      <c r="AN156" s="826" t="str" cm="1">
        <f t="array" ref="AN156">_xlfn.LET(
_xlpm.val,INDEX('2) Financial Arrangements'!$D$19:$P$113, _extract!$K156, 7),
_xlpm.val_01, IF(_xlpm.val="Yes", 1,0),
IF($K156="","",
IF(_xlpm.val="","",
IF(($K156&gt;60)*($K156&lt;=75),_xlpm.val_01,""))))</f>
        <v/>
      </c>
      <c r="AO156" s="826" t="str" cm="1">
        <f t="array" ref="AO156">_xlfn.LET(
_xlpm.val,INDEX('2) Financial Arrangements'!$D$19:$P$113, _extract!$K156, 8),
IF($K156="","",
IF(_xlpm.val="","",
IF(($K156&gt;60)*($K156&lt;=75),_xlpm.val,""))))</f>
        <v/>
      </c>
      <c r="AP156" s="826" t="str" cm="1">
        <f t="array" ref="AP156">_xlfn.LET(
_xlpm.val,INDEX('2) Financial Arrangements'!$D$19:$P$113, _extract!$K156, 9),
_xlpm.val_01, IF(_xlpm.val="Yes", 1,0),
IF($K156="","",
IF(_xlpm.val="","",
IF(($K156&gt;60)*($K156&lt;=75),_xlpm.val_01,""))))</f>
        <v/>
      </c>
      <c r="AQ156" s="826" t="str" cm="1">
        <f t="array" ref="AQ156">_xlfn.LET(
_xlpm.val,INDEX('2) Financial Arrangements'!$D$19:$P$113, _extract!$K156, 10),
_xlpm.val_01, IF(_xlpm.val="Yes", 1,0),
IF($K156="","",
IF(_xlpm.val="","",
IF(($K156&gt;60)*($K156&lt;=75),_xlpm.val_01,""))))</f>
        <v/>
      </c>
      <c r="AR156" s="826" t="str" cm="1">
        <f t="array" ref="AR156">_xlfn.LET(
_xlpm.val,INDEX('2) Financial Arrangements'!$D$19:$P$113, _extract!$K156, 11),
_xlpm.val_01, IF(_xlpm.val="Yes", 1,0),
IF($K156="","",
IF(_xlpm.val="","",
IF(($K156&gt;60)*($K156&lt;=75),_xlpm.val_01,""))))</f>
        <v/>
      </c>
      <c r="AS156" s="826" t="str" cm="1">
        <f t="array" ref="AS156">_xlfn.LET(
_xlpm.val,INDEX('2) Financial Arrangements'!$D$19:$P$113, _extract!$K156, 12),
_xlpm.val_01, IF(_xlpm.val="Yes", 1,0),
IF($K156="","",
IF(_xlpm.val="","",
IF(($K156&gt;60)*($K156&lt;=75),_xlpm.val_01,""))))</f>
        <v/>
      </c>
      <c r="AT156" s="842" t="str" cm="1">
        <f t="array" ref="AT156">_xlfn.LET(
_xlpm.val,INDEX('2) Financial Arrangements'!$D$19:$P$113, _extract!$K156, 4),
IF($K156="","",
IF(_xlpm.val="","",
IF(($K156&gt;70)*($K156&lt;=85),_xlpm.val,""))))</f>
        <v/>
      </c>
      <c r="AU156" s="842" t="str" cm="1">
        <f t="array" ref="AU156">_xlfn.LET(
_xlpm.val,INDEX('2) Financial Arrangements'!$D$19:$P$113, _extract!$K156, 5),
IF($K156="","",
IF(_xlpm.val="","",
IF(($K156&gt;70)*($K156&lt;=85),_xlpm.val,""))))</f>
        <v/>
      </c>
      <c r="AV156" s="836" t="str" cm="1">
        <f t="array" ref="AV156">_xlfn.LET(
_xlpm.val,INDEX('2) Financial Arrangements'!$D$19:$P$113, _extract!$K156, 6),
IF($K156="","",
IF(_xlpm.val="","",
IF(($K156&gt;70)*($K156&lt;=85),_xlpm.val,""))))</f>
        <v/>
      </c>
    </row>
    <row r="157" spans="2:48" s="830" customFormat="1" x14ac:dyDescent="0.35">
      <c r="B157" s="826" t="str">
        <f t="shared" si="2"/>
        <v/>
      </c>
      <c r="C157" s="834"/>
      <c r="D157" s="826" t="str">
        <f>IF('0a) Instructions &amp; HHS Info'!$F$4="","", IF($E157="","",'0a) Instructions &amp; HHS Info'!$F$4))</f>
        <v/>
      </c>
      <c r="E157" s="827"/>
      <c r="F157" s="826" t="str">
        <f>_xlfn.LET(
_xlpm.orgRow,MATCH(E157,_ref_data!$F$19:$F$167,0),
_xlpm.orgID,INDEX(_ref_data!$E$19:$E$167,_xlpm.orgRow),
IF(E157="","",_xlpm.orgID))</f>
        <v/>
      </c>
      <c r="G157" s="826" t="str">
        <f>_xlfn.LET(
_xlpm.orgRow,MATCH(E157,_ref_data!$F$19:$F$167,0),
_xlpm.EIN,SUBSTITUTE(INDEX(_ref_data!$G$19:$G$167,_xlpm.orgRow), "-", ""),
IF(E157="","",_xlpm.EIN))</f>
        <v/>
      </c>
      <c r="H157" s="826" t="str" cm="1">
        <f t="array" ref="H157">_xlfn.LET(
_xlpm.row, MATCH(C157 &amp; E157, '2) Financial Arrangements'!$B$19:$B$113 &amp; '2) Financial Arrangements'!$D$19:$D$113, 0),
_xlpm.datum, INDEX('2) Financial Arrangements'!$D$19:$P$113, _xlpm.row, 2),
IF(_xlpm.datum="", "", _xlpm.datum))</f>
        <v/>
      </c>
      <c r="I157" s="826" t="str">
        <f>_xlfn.LET(
_xlpm.row, MATCH(H157, _ref_data!$O$19:$O$68, 0),
_xlpm.ein, INDEX(_ref_data!$P$19:$P$68, _xlpm.row),
IF(H157="", "",
IF(_xlpm.ein="", "", _xlpm.ein)))</f>
        <v/>
      </c>
      <c r="J157" s="826" t="str" cm="1">
        <f t="array" ref="J157">_xlfn.LET(
_xlpm.row, MATCH($C$80 &amp; $E$80, '2) Financial Arrangements'!$B$19:$B$113 &amp; '2) Financial Arrangements'!$D$19:$D$113, 0),
_xlpm.datum, INDEX('2) Financial Arrangements'!$D$19:$P$113, _xlpm.row, 3),
IF(E157="", "",
IF(_xlpm.datum="", "", _xlpm.datum)))</f>
        <v/>
      </c>
      <c r="K157" s="835" t="str" cm="1">
        <f t="array" ref="K157">IF($E157="", "",
_xlfn.LET(
_xlpm.row, MATCH($C157 &amp; $E157 &amp; $H157,
    '2) Financial Arrangements'!$B$19:$B$113 &amp;
    '2) Financial Arrangements'!$D$19:$D$113 &amp;
    '2) Financial Arrangements'!$E$19:$E$113, 0),
_xlpm.row)
)</f>
        <v/>
      </c>
      <c r="L157" s="838" t="str" cm="1">
        <f t="array" ref="L157">_xlfn.LET(
_xlpm.val,INDEX('2) Financial Arrangements'!$D$19:$P$113, _extract!$K157, 4),
IF($K157="","",
IF(_xlpm.val="","",
IF(($K157&gt;0)*($K157&lt;=15),_xlpm.val,""))))</f>
        <v/>
      </c>
      <c r="M157" s="845" t="str" cm="1">
        <f t="array" ref="M157">_xlfn.LET(
_xlpm.val,INDEX('2) Financial Arrangements'!$D$19:$P$113, _extract!$K157, 5),
IF($K157="","",
IF(_xlpm.val="","",
IF(($K157&gt;0)*($K157&lt;=15),_xlpm.val,""))))</f>
        <v/>
      </c>
      <c r="N157" s="845" t="str" cm="1">
        <f t="array" ref="N157">_xlfn.LET(
_xlpm.val,INDEX('2) Financial Arrangements'!$D$19:$P$113, _extract!$K157, 6),
IF($K157="","",
IF(_xlpm.val="","",
IF(($K157&gt;0)*($K157&lt;=15),_xlpm.val,""))))</f>
        <v/>
      </c>
      <c r="O157" s="846" t="str" cm="1">
        <f t="array" ref="O157">_xlfn.LET(
_xlpm.val,INDEX('2) Financial Arrangements'!$D$19:$P$113, _extract!$K157, 7),
IF($K157="","",
IF(_xlpm.val="","",
IF(($K157&gt;0)*($K157&lt;=15),_xlpm.val,""))))</f>
        <v/>
      </c>
      <c r="P157" s="846" t="str" cm="1">
        <f t="array" ref="P157">_xlfn.LET(
_xlpm.val,INDEX('2) Financial Arrangements'!$D$19:$P$113, _extract!$K157, 8),
IF($K157="","",
IF(_xlpm.val="","",
IF(($K157&gt;0)*($K157&lt;=15),_xlpm.val,""))))</f>
        <v/>
      </c>
      <c r="Q157" s="909" t="str" cm="1">
        <f t="array" ref="Q157">_xlfn.LET(
_xlpm.val,INDEX('2) Financial Arrangements'!$D$19:$P$113, _extract!$K157, 9),
IF($K157="","",
IF(_xlpm.val="","",
IF(($K157&gt;0)*($K157&lt;=15),_xlpm.val,""))))</f>
        <v/>
      </c>
      <c r="R157" s="846" t="str" cm="1">
        <f t="array" ref="R157">_xlfn.LET(
_xlpm.val,INDEX('2) Financial Arrangements'!$D$19:$P$113, _extract!$K157, 10),
IF($K157="","",
IF(_xlpm.val="","",
IF(($K157&gt;0)*($K157&lt;=15),_xlpm.val,""))))</f>
        <v/>
      </c>
      <c r="S157" s="838" t="str" cm="1">
        <f t="array" ref="S157">_xlfn.LET(
_xlpm.val,INDEX('2) Financial Arrangements'!$D$19:$P$113, _extract!$K157, 11),
IF($K157="","",
IF(_xlpm.val="","",
IF(($K157&gt;0)*($K157&lt;=15),_xlpm.val,""))))</f>
        <v/>
      </c>
      <c r="T157" s="838" t="str" cm="1">
        <f t="array" ref="T157">_xlfn.LET(
_xlpm.val,INDEX('2) Financial Arrangements'!$D$19:$P$113, _extract!$K157, 12),
_xlpm.val_01, IF(_xlpm.val="Yes", 1,0),
IF($K157="","",
IF(_xlpm.val="","",
IF(($K157&gt;0)*($K157&lt;=15),_xlpm.val_01,""))))</f>
        <v/>
      </c>
      <c r="U157" s="838" t="str" cm="1">
        <f t="array" ref="U157">_xlfn.LET(
_xlpm.val,INDEX('2) Financial Arrangements'!$D$19:$Q$113, _extract!$K157, 13),
_xlpm.val_01, IF(_xlpm.val="Yes", 1,0),
IF($K157="","",
IF(_xlpm.val="","",
IF(($K157&gt;0)*($K157&lt;=15),_xlpm.val_01,""))))</f>
        <v/>
      </c>
      <c r="V157" s="838" t="str" cm="1">
        <f t="array" ref="V157">_xlfn.LET(
_xlpm.val,INDEX('2) Financial Arrangements'!$D$19:$Q$113, _extract!$K157, 14),
_xlpm.val_01, IF(_xlpm.val="Yes", 1,0),
IF($K157="","",
IF(_xlpm.val="","",
IF(($K157&gt;0)*($K157&lt;=15),_xlpm.val_01,""))))</f>
        <v/>
      </c>
      <c r="W157" s="826" t="str" cm="1">
        <f t="array" ref="W157">_xlfn.LET(
_xlpm.val,INDEX('2) Financial Arrangements'!$D$19:$P$113,_extract!$K157,4),
IF($K157="","",
IF(_xlpm.val="","",
IF(($K157&gt;20)*($K157&lt;=35),_xlpm.val,""))))</f>
        <v/>
      </c>
      <c r="X157" s="844" t="str" cm="1">
        <f t="array" ref="X157">_xlfn.LET(
_xlpm.val,INDEX('2) Financial Arrangements'!$D$19:$P$113,_extract!$K157,5),
IF($K157="","",
IF(_xlpm.val="","",
IF(($K157&gt;20)*($K157&lt;=35),_xlpm.val,""))))</f>
        <v/>
      </c>
      <c r="Y157" s="826" t="str" cm="1">
        <f t="array" ref="Y157">_xlfn.LET(
_xlpm.val,INDEX('2) Financial Arrangements'!$D$19:$P$113,_extract!$K157,6),
IF($K157="","",
IF(_xlpm.val="","",
IF(($K157&gt;20)*($K157&lt;=35),_xlpm.val,""))))</f>
        <v/>
      </c>
      <c r="Z157" s="826" t="str" cm="1">
        <f t="array" ref="Z157">_xlfn.LET(
_xlpm.val,INDEX('2) Financial Arrangements'!$D$19:$P$113,_extract!$K157,7),
IF($K157="","",
IF(_xlpm.val="","",
IF(($K157&gt;20)*($K157&lt;=35),_xlpm.val,""))))</f>
        <v/>
      </c>
      <c r="AA157" s="826" t="str" cm="1">
        <f t="array" ref="AA157">_xlfn.LET(
_xlpm.val,INDEX('2) Financial Arrangements'!$D$19:$P$113,_extract!$K157,8),
IF($K157="","",
IF(_xlpm.val="","",
IF(($K157&gt;20)*($K157&lt;=35),_xlpm.val,""))))</f>
        <v/>
      </c>
      <c r="AB157" s="843" t="str" cm="1">
        <f t="array" ref="AB157">_xlfn.LET(
_xlpm.val,INDEX('2) Financial Arrangements'!$D$19:$P$113, _extract!$K157, 4),
IF($K157="","",
IF(_xlpm.val="","",
IF(($K157&gt;40)*($K157&lt;=55),_xlpm.val,""))))</f>
        <v/>
      </c>
      <c r="AC157" s="836" t="str" cm="1">
        <f t="array" ref="AC157">_xlfn.LET(
_xlpm.val,INDEX('2) Financial Arrangements'!$D$19:$P$113, _extract!$K157, 5),
IF($K157="","",
IF(_xlpm.val="","",
IF(($K157&gt;40)*($K157&lt;=55),_xlpm.val,""))))</f>
        <v/>
      </c>
      <c r="AD157" s="836" t="str" cm="1">
        <f t="array" ref="AD157">_xlfn.LET(
_xlpm.val,INDEX('2) Financial Arrangements'!$D$19:$P$113, _extract!$K157, 6),
IF($K157="","",
IF(_xlpm.val="","",
IF(($K157&gt;40)*($K157&lt;=55),_xlpm.val,""))))</f>
        <v/>
      </c>
      <c r="AE157" s="836" t="str" cm="1">
        <f t="array" ref="AE157">_xlfn.LET(
_xlpm.val,INDEX('2) Financial Arrangements'!$D$19:$P$113, _extract!$K157, 7),
IF($K157="","",
IF(_xlpm.val="","",
IF(($K157&gt;40)*($K157&lt;=55),_xlpm.val,""))))</f>
        <v/>
      </c>
      <c r="AF157" s="836" t="str" cm="1">
        <f t="array" ref="AF157">_xlfn.LET(
_xlpm.val,INDEX('2) Financial Arrangements'!$D$19:$P$113, _extract!$K157, 8),
IF($K157="","",
IF(_xlpm.val="","",
IF(($K157&gt;40)*($K157&lt;=55),_xlpm.val,""))))</f>
        <v/>
      </c>
      <c r="AG157" s="836" t="str" cm="1">
        <f t="array" ref="AG157">_xlfn.LET(
_xlpm.val,INDEX('2) Financial Arrangements'!$D$19:$P$113, _extract!$K157, 9),
IF($K157="","",
IF(_xlpm.val="","",
IF(($K157&gt;40)*($K157&lt;=55),_xlpm.val,""))))</f>
        <v/>
      </c>
      <c r="AH157" s="836" t="str" cm="1">
        <f t="array" ref="AH157">_xlfn.LET(
_xlpm.val,INDEX('2) Financial Arrangements'!$D$19:$P$113, _extract!$K157, 10),
IF($K157="","",
IF(_xlpm.val="","",
IF(($K157&gt;40)*($K157&lt;=55),_xlpm.val,""))))</f>
        <v/>
      </c>
      <c r="AI157" s="836" t="str" cm="1">
        <f t="array" ref="AI157">_xlfn.LET(
_xlpm.val,INDEX('2) Financial Arrangements'!$D$19:$P$113, _extract!$K157, 11),
IF($K157="","",
IF(_xlpm.val="","",
IF(($K157&gt;40)*($K157&lt;=55),_xlpm.val,""))))</f>
        <v/>
      </c>
      <c r="AJ157" s="836" t="str" cm="1">
        <f t="array" ref="AJ157">_xlfn.LET(
_xlpm.val,INDEX('2) Financial Arrangements'!$D$19:$P$113, _extract!$K157, 12),
IF($K157="","",
IF(_xlpm.val="","",
IF(($K157&gt;40)*($K157&lt;=55),_xlpm.val,""))))</f>
        <v/>
      </c>
      <c r="AK157" s="844" t="str" cm="1">
        <f t="array" ref="AK157">_xlfn.LET(
_xlpm.val,INDEX('2) Financial Arrangements'!$D$19:$P$113, _extract!$K157, 4),
IF($K157="","",
IF(_xlpm.val="","",
IF(($K157&gt;60)*($K157&lt;=75),_xlpm.val,""))))</f>
        <v/>
      </c>
      <c r="AL157" s="826" t="str" cm="1">
        <f t="array" ref="AL157">_xlfn.LET(
_xlpm.val,INDEX('2) Financial Arrangements'!$D$19:$P$113, _extract!$K157, 5),
IF($K157="","",
IF(_xlpm.val="","",
IF(($K157&gt;60)*($K157&lt;=75),_xlpm.val,""))))</f>
        <v/>
      </c>
      <c r="AM157" s="826" t="str" cm="1">
        <f t="array" ref="AM157">_xlfn.LET(
_xlpm.val,INDEX('2) Financial Arrangements'!$D$19:$P$113, _extract!$K157, 6),
_xlpm.val_01, IF(_xlpm.val="Yes", 1,0),
IF($K157="","",
IF(_xlpm.val="","",
IF(($K157&gt;60)*($K157&lt;=75),_xlpm.val_01,""))))</f>
        <v/>
      </c>
      <c r="AN157" s="826" t="str" cm="1">
        <f t="array" ref="AN157">_xlfn.LET(
_xlpm.val,INDEX('2) Financial Arrangements'!$D$19:$P$113, _extract!$K157, 7),
_xlpm.val_01, IF(_xlpm.val="Yes", 1,0),
IF($K157="","",
IF(_xlpm.val="","",
IF(($K157&gt;60)*($K157&lt;=75),_xlpm.val_01,""))))</f>
        <v/>
      </c>
      <c r="AO157" s="826" t="str" cm="1">
        <f t="array" ref="AO157">_xlfn.LET(
_xlpm.val,INDEX('2) Financial Arrangements'!$D$19:$P$113, _extract!$K157, 8),
IF($K157="","",
IF(_xlpm.val="","",
IF(($K157&gt;60)*($K157&lt;=75),_xlpm.val,""))))</f>
        <v/>
      </c>
      <c r="AP157" s="826" t="str" cm="1">
        <f t="array" ref="AP157">_xlfn.LET(
_xlpm.val,INDEX('2) Financial Arrangements'!$D$19:$P$113, _extract!$K157, 9),
_xlpm.val_01, IF(_xlpm.val="Yes", 1,0),
IF($K157="","",
IF(_xlpm.val="","",
IF(($K157&gt;60)*($K157&lt;=75),_xlpm.val_01,""))))</f>
        <v/>
      </c>
      <c r="AQ157" s="826" t="str" cm="1">
        <f t="array" ref="AQ157">_xlfn.LET(
_xlpm.val,INDEX('2) Financial Arrangements'!$D$19:$P$113, _extract!$K157, 10),
_xlpm.val_01, IF(_xlpm.val="Yes", 1,0),
IF($K157="","",
IF(_xlpm.val="","",
IF(($K157&gt;60)*($K157&lt;=75),_xlpm.val_01,""))))</f>
        <v/>
      </c>
      <c r="AR157" s="826" t="str" cm="1">
        <f t="array" ref="AR157">_xlfn.LET(
_xlpm.val,INDEX('2) Financial Arrangements'!$D$19:$P$113, _extract!$K157, 11),
_xlpm.val_01, IF(_xlpm.val="Yes", 1,0),
IF($K157="","",
IF(_xlpm.val="","",
IF(($K157&gt;60)*($K157&lt;=75),_xlpm.val_01,""))))</f>
        <v/>
      </c>
      <c r="AS157" s="826" t="str" cm="1">
        <f t="array" ref="AS157">_xlfn.LET(
_xlpm.val,INDEX('2) Financial Arrangements'!$D$19:$P$113, _extract!$K157, 12),
_xlpm.val_01, IF(_xlpm.val="Yes", 1,0),
IF($K157="","",
IF(_xlpm.val="","",
IF(($K157&gt;60)*($K157&lt;=75),_xlpm.val_01,""))))</f>
        <v/>
      </c>
      <c r="AT157" s="842" t="str" cm="1">
        <f t="array" ref="AT157">_xlfn.LET(
_xlpm.val,INDEX('2) Financial Arrangements'!$D$19:$P$113, _extract!$K157, 4),
IF($K157="","",
IF(_xlpm.val="","",
IF(($K157&gt;70)*($K157&lt;=85),_xlpm.val,""))))</f>
        <v/>
      </c>
      <c r="AU157" s="842" t="str" cm="1">
        <f t="array" ref="AU157">_xlfn.LET(
_xlpm.val,INDEX('2) Financial Arrangements'!$D$19:$P$113, _extract!$K157, 5),
IF($K157="","",
IF(_xlpm.val="","",
IF(($K157&gt;70)*($K157&lt;=85),_xlpm.val,""))))</f>
        <v/>
      </c>
      <c r="AV157" s="836" t="str" cm="1">
        <f t="array" ref="AV157">_xlfn.LET(
_xlpm.val,INDEX('2) Financial Arrangements'!$D$19:$P$113, _extract!$K157, 6),
IF($K157="","",
IF(_xlpm.val="","",
IF(($K157&gt;70)*($K157&lt;=85),_xlpm.val,""))))</f>
        <v/>
      </c>
    </row>
    <row r="158" spans="2:48" s="830" customFormat="1" x14ac:dyDescent="0.35">
      <c r="B158" s="826" t="str">
        <f t="shared" si="2"/>
        <v/>
      </c>
      <c r="C158" s="834"/>
      <c r="D158" s="826" t="str">
        <f>IF('0a) Instructions &amp; HHS Info'!$F$4="","", IF($E158="","",'0a) Instructions &amp; HHS Info'!$F$4))</f>
        <v/>
      </c>
      <c r="E158" s="827"/>
      <c r="F158" s="826" t="str">
        <f>_xlfn.LET(
_xlpm.orgRow,MATCH(E158,_ref_data!$F$19:$F$167,0),
_xlpm.orgID,INDEX(_ref_data!$E$19:$E$167,_xlpm.orgRow),
IF(E158="","",_xlpm.orgID))</f>
        <v/>
      </c>
      <c r="G158" s="826" t="str">
        <f>_xlfn.LET(
_xlpm.orgRow,MATCH(E158,_ref_data!$F$19:$F$167,0),
_xlpm.EIN,SUBSTITUTE(INDEX(_ref_data!$G$19:$G$167,_xlpm.orgRow), "-", ""),
IF(E158="","",_xlpm.EIN))</f>
        <v/>
      </c>
      <c r="H158" s="826" t="str" cm="1">
        <f t="array" ref="H158">_xlfn.LET(
_xlpm.row, MATCH(C158 &amp; E158, '2) Financial Arrangements'!$B$19:$B$113 &amp; '2) Financial Arrangements'!$D$19:$D$113, 0),
_xlpm.datum, INDEX('2) Financial Arrangements'!$D$19:$P$113, _xlpm.row, 2),
IF(_xlpm.datum="", "", _xlpm.datum))</f>
        <v/>
      </c>
      <c r="I158" s="826" t="str">
        <f>_xlfn.LET(
_xlpm.row, MATCH(H158, _ref_data!$O$19:$O$68, 0),
_xlpm.ein, INDEX(_ref_data!$P$19:$P$68, _xlpm.row),
IF(H158="", "",
IF(_xlpm.ein="", "", _xlpm.ein)))</f>
        <v/>
      </c>
      <c r="J158" s="826" t="str" cm="1">
        <f t="array" ref="J158">_xlfn.LET(
_xlpm.row, MATCH($C$80 &amp; $E$80, '2) Financial Arrangements'!$B$19:$B$113 &amp; '2) Financial Arrangements'!$D$19:$D$113, 0),
_xlpm.datum, INDEX('2) Financial Arrangements'!$D$19:$P$113, _xlpm.row, 3),
IF(E158="", "",
IF(_xlpm.datum="", "", _xlpm.datum)))</f>
        <v/>
      </c>
      <c r="K158" s="835" t="str" cm="1">
        <f t="array" ref="K158">IF($E158="", "",
_xlfn.LET(
_xlpm.row, MATCH($C158 &amp; $E158 &amp; $H158,
    '2) Financial Arrangements'!$B$19:$B$113 &amp;
    '2) Financial Arrangements'!$D$19:$D$113 &amp;
    '2) Financial Arrangements'!$E$19:$E$113, 0),
_xlpm.row)
)</f>
        <v/>
      </c>
      <c r="L158" s="838" t="str" cm="1">
        <f t="array" ref="L158">_xlfn.LET(
_xlpm.val,INDEX('2) Financial Arrangements'!$D$19:$P$113, _extract!$K158, 4),
IF($K158="","",
IF(_xlpm.val="","",
IF(($K158&gt;0)*($K158&lt;=15),_xlpm.val,""))))</f>
        <v/>
      </c>
      <c r="M158" s="845" t="str" cm="1">
        <f t="array" ref="M158">_xlfn.LET(
_xlpm.val,INDEX('2) Financial Arrangements'!$D$19:$P$113, _extract!$K158, 5),
IF($K158="","",
IF(_xlpm.val="","",
IF(($K158&gt;0)*($K158&lt;=15),_xlpm.val,""))))</f>
        <v/>
      </c>
      <c r="N158" s="845" t="str" cm="1">
        <f t="array" ref="N158">_xlfn.LET(
_xlpm.val,INDEX('2) Financial Arrangements'!$D$19:$P$113, _extract!$K158, 6),
IF($K158="","",
IF(_xlpm.val="","",
IF(($K158&gt;0)*($K158&lt;=15),_xlpm.val,""))))</f>
        <v/>
      </c>
      <c r="O158" s="846" t="str" cm="1">
        <f t="array" ref="O158">_xlfn.LET(
_xlpm.val,INDEX('2) Financial Arrangements'!$D$19:$P$113, _extract!$K158, 7),
IF($K158="","",
IF(_xlpm.val="","",
IF(($K158&gt;0)*($K158&lt;=15),_xlpm.val,""))))</f>
        <v/>
      </c>
      <c r="P158" s="846" t="str" cm="1">
        <f t="array" ref="P158">_xlfn.LET(
_xlpm.val,INDEX('2) Financial Arrangements'!$D$19:$P$113, _extract!$K158, 8),
IF($K158="","",
IF(_xlpm.val="","",
IF(($K158&gt;0)*($K158&lt;=15),_xlpm.val,""))))</f>
        <v/>
      </c>
      <c r="Q158" s="909" t="str" cm="1">
        <f t="array" ref="Q158">_xlfn.LET(
_xlpm.val,INDEX('2) Financial Arrangements'!$D$19:$P$113, _extract!$K158, 9),
IF($K158="","",
IF(_xlpm.val="","",
IF(($K158&gt;0)*($K158&lt;=15),_xlpm.val,""))))</f>
        <v/>
      </c>
      <c r="R158" s="846" t="str" cm="1">
        <f t="array" ref="R158">_xlfn.LET(
_xlpm.val,INDEX('2) Financial Arrangements'!$D$19:$P$113, _extract!$K158, 10),
IF($K158="","",
IF(_xlpm.val="","",
IF(($K158&gt;0)*($K158&lt;=15),_xlpm.val,""))))</f>
        <v/>
      </c>
      <c r="S158" s="838" t="str" cm="1">
        <f t="array" ref="S158">_xlfn.LET(
_xlpm.val,INDEX('2) Financial Arrangements'!$D$19:$P$113, _extract!$K158, 11),
IF($K158="","",
IF(_xlpm.val="","",
IF(($K158&gt;0)*($K158&lt;=15),_xlpm.val,""))))</f>
        <v/>
      </c>
      <c r="T158" s="838" t="str" cm="1">
        <f t="array" ref="T158">_xlfn.LET(
_xlpm.val,INDEX('2) Financial Arrangements'!$D$19:$P$113, _extract!$K158, 12),
_xlpm.val_01, IF(_xlpm.val="Yes", 1,0),
IF($K158="","",
IF(_xlpm.val="","",
IF(($K158&gt;0)*($K158&lt;=15),_xlpm.val_01,""))))</f>
        <v/>
      </c>
      <c r="U158" s="838" t="str" cm="1">
        <f t="array" ref="U158">_xlfn.LET(
_xlpm.val,INDEX('2) Financial Arrangements'!$D$19:$Q$113, _extract!$K158, 13),
_xlpm.val_01, IF(_xlpm.val="Yes", 1,0),
IF($K158="","",
IF(_xlpm.val="","",
IF(($K158&gt;0)*($K158&lt;=15),_xlpm.val_01,""))))</f>
        <v/>
      </c>
      <c r="V158" s="838" t="str" cm="1">
        <f t="array" ref="V158">_xlfn.LET(
_xlpm.val,INDEX('2) Financial Arrangements'!$D$19:$Q$113, _extract!$K158, 14),
_xlpm.val_01, IF(_xlpm.val="Yes", 1,0),
IF($K158="","",
IF(_xlpm.val="","",
IF(($K158&gt;0)*($K158&lt;=15),_xlpm.val_01,""))))</f>
        <v/>
      </c>
      <c r="W158" s="826" t="str" cm="1">
        <f t="array" ref="W158">_xlfn.LET(
_xlpm.val,INDEX('2) Financial Arrangements'!$D$19:$P$113,_extract!$K158,4),
IF($K158="","",
IF(_xlpm.val="","",
IF(($K158&gt;20)*($K158&lt;=35),_xlpm.val,""))))</f>
        <v/>
      </c>
      <c r="X158" s="844" t="str" cm="1">
        <f t="array" ref="X158">_xlfn.LET(
_xlpm.val,INDEX('2) Financial Arrangements'!$D$19:$P$113,_extract!$K158,5),
IF($K158="","",
IF(_xlpm.val="","",
IF(($K158&gt;20)*($K158&lt;=35),_xlpm.val,""))))</f>
        <v/>
      </c>
      <c r="Y158" s="826" t="str" cm="1">
        <f t="array" ref="Y158">_xlfn.LET(
_xlpm.val,INDEX('2) Financial Arrangements'!$D$19:$P$113,_extract!$K158,6),
IF($K158="","",
IF(_xlpm.val="","",
IF(($K158&gt;20)*($K158&lt;=35),_xlpm.val,""))))</f>
        <v/>
      </c>
      <c r="Z158" s="826" t="str" cm="1">
        <f t="array" ref="Z158">_xlfn.LET(
_xlpm.val,INDEX('2) Financial Arrangements'!$D$19:$P$113,_extract!$K158,7),
IF($K158="","",
IF(_xlpm.val="","",
IF(($K158&gt;20)*($K158&lt;=35),_xlpm.val,""))))</f>
        <v/>
      </c>
      <c r="AA158" s="826" t="str" cm="1">
        <f t="array" ref="AA158">_xlfn.LET(
_xlpm.val,INDEX('2) Financial Arrangements'!$D$19:$P$113,_extract!$K158,8),
IF($K158="","",
IF(_xlpm.val="","",
IF(($K158&gt;20)*($K158&lt;=35),_xlpm.val,""))))</f>
        <v/>
      </c>
      <c r="AB158" s="843" t="str" cm="1">
        <f t="array" ref="AB158">_xlfn.LET(
_xlpm.val,INDEX('2) Financial Arrangements'!$D$19:$P$113, _extract!$K158, 4),
IF($K158="","",
IF(_xlpm.val="","",
IF(($K158&gt;40)*($K158&lt;=55),_xlpm.val,""))))</f>
        <v/>
      </c>
      <c r="AC158" s="836" t="str" cm="1">
        <f t="array" ref="AC158">_xlfn.LET(
_xlpm.val,INDEX('2) Financial Arrangements'!$D$19:$P$113, _extract!$K158, 5),
IF($K158="","",
IF(_xlpm.val="","",
IF(($K158&gt;40)*($K158&lt;=55),_xlpm.val,""))))</f>
        <v/>
      </c>
      <c r="AD158" s="836" t="str" cm="1">
        <f t="array" ref="AD158">_xlfn.LET(
_xlpm.val,INDEX('2) Financial Arrangements'!$D$19:$P$113, _extract!$K158, 6),
IF($K158="","",
IF(_xlpm.val="","",
IF(($K158&gt;40)*($K158&lt;=55),_xlpm.val,""))))</f>
        <v/>
      </c>
      <c r="AE158" s="836" t="str" cm="1">
        <f t="array" ref="AE158">_xlfn.LET(
_xlpm.val,INDEX('2) Financial Arrangements'!$D$19:$P$113, _extract!$K158, 7),
IF($K158="","",
IF(_xlpm.val="","",
IF(($K158&gt;40)*($K158&lt;=55),_xlpm.val,""))))</f>
        <v/>
      </c>
      <c r="AF158" s="836" t="str" cm="1">
        <f t="array" ref="AF158">_xlfn.LET(
_xlpm.val,INDEX('2) Financial Arrangements'!$D$19:$P$113, _extract!$K158, 8),
IF($K158="","",
IF(_xlpm.val="","",
IF(($K158&gt;40)*($K158&lt;=55),_xlpm.val,""))))</f>
        <v/>
      </c>
      <c r="AG158" s="836" t="str" cm="1">
        <f t="array" ref="AG158">_xlfn.LET(
_xlpm.val,INDEX('2) Financial Arrangements'!$D$19:$P$113, _extract!$K158, 9),
IF($K158="","",
IF(_xlpm.val="","",
IF(($K158&gt;40)*($K158&lt;=55),_xlpm.val,""))))</f>
        <v/>
      </c>
      <c r="AH158" s="836" t="str" cm="1">
        <f t="array" ref="AH158">_xlfn.LET(
_xlpm.val,INDEX('2) Financial Arrangements'!$D$19:$P$113, _extract!$K158, 10),
IF($K158="","",
IF(_xlpm.val="","",
IF(($K158&gt;40)*($K158&lt;=55),_xlpm.val,""))))</f>
        <v/>
      </c>
      <c r="AI158" s="836" t="str" cm="1">
        <f t="array" ref="AI158">_xlfn.LET(
_xlpm.val,INDEX('2) Financial Arrangements'!$D$19:$P$113, _extract!$K158, 11),
IF($K158="","",
IF(_xlpm.val="","",
IF(($K158&gt;40)*($K158&lt;=55),_xlpm.val,""))))</f>
        <v/>
      </c>
      <c r="AJ158" s="836" t="str" cm="1">
        <f t="array" ref="AJ158">_xlfn.LET(
_xlpm.val,INDEX('2) Financial Arrangements'!$D$19:$P$113, _extract!$K158, 12),
IF($K158="","",
IF(_xlpm.val="","",
IF(($K158&gt;40)*($K158&lt;=55),_xlpm.val,""))))</f>
        <v/>
      </c>
      <c r="AK158" s="844" t="str" cm="1">
        <f t="array" ref="AK158">_xlfn.LET(
_xlpm.val,INDEX('2) Financial Arrangements'!$D$19:$P$113, _extract!$K158, 4),
IF($K158="","",
IF(_xlpm.val="","",
IF(($K158&gt;60)*($K158&lt;=75),_xlpm.val,""))))</f>
        <v/>
      </c>
      <c r="AL158" s="826" t="str" cm="1">
        <f t="array" ref="AL158">_xlfn.LET(
_xlpm.val,INDEX('2) Financial Arrangements'!$D$19:$P$113, _extract!$K158, 5),
IF($K158="","",
IF(_xlpm.val="","",
IF(($K158&gt;60)*($K158&lt;=75),_xlpm.val,""))))</f>
        <v/>
      </c>
      <c r="AM158" s="826" t="str" cm="1">
        <f t="array" ref="AM158">_xlfn.LET(
_xlpm.val,INDEX('2) Financial Arrangements'!$D$19:$P$113, _extract!$K158, 6),
_xlpm.val_01, IF(_xlpm.val="Yes", 1,0),
IF($K158="","",
IF(_xlpm.val="","",
IF(($K158&gt;60)*($K158&lt;=75),_xlpm.val_01,""))))</f>
        <v/>
      </c>
      <c r="AN158" s="826" t="str" cm="1">
        <f t="array" ref="AN158">_xlfn.LET(
_xlpm.val,INDEX('2) Financial Arrangements'!$D$19:$P$113, _extract!$K158, 7),
_xlpm.val_01, IF(_xlpm.val="Yes", 1,0),
IF($K158="","",
IF(_xlpm.val="","",
IF(($K158&gt;60)*($K158&lt;=75),_xlpm.val_01,""))))</f>
        <v/>
      </c>
      <c r="AO158" s="826" t="str" cm="1">
        <f t="array" ref="AO158">_xlfn.LET(
_xlpm.val,INDEX('2) Financial Arrangements'!$D$19:$P$113, _extract!$K158, 8),
IF($K158="","",
IF(_xlpm.val="","",
IF(($K158&gt;60)*($K158&lt;=75),_xlpm.val,""))))</f>
        <v/>
      </c>
      <c r="AP158" s="826" t="str" cm="1">
        <f t="array" ref="AP158">_xlfn.LET(
_xlpm.val,INDEX('2) Financial Arrangements'!$D$19:$P$113, _extract!$K158, 9),
_xlpm.val_01, IF(_xlpm.val="Yes", 1,0),
IF($K158="","",
IF(_xlpm.val="","",
IF(($K158&gt;60)*($K158&lt;=75),_xlpm.val_01,""))))</f>
        <v/>
      </c>
      <c r="AQ158" s="826" t="str" cm="1">
        <f t="array" ref="AQ158">_xlfn.LET(
_xlpm.val,INDEX('2) Financial Arrangements'!$D$19:$P$113, _extract!$K158, 10),
_xlpm.val_01, IF(_xlpm.val="Yes", 1,0),
IF($K158="","",
IF(_xlpm.val="","",
IF(($K158&gt;60)*($K158&lt;=75),_xlpm.val_01,""))))</f>
        <v/>
      </c>
      <c r="AR158" s="826" t="str" cm="1">
        <f t="array" ref="AR158">_xlfn.LET(
_xlpm.val,INDEX('2) Financial Arrangements'!$D$19:$P$113, _extract!$K158, 11),
_xlpm.val_01, IF(_xlpm.val="Yes", 1,0),
IF($K158="","",
IF(_xlpm.val="","",
IF(($K158&gt;60)*($K158&lt;=75),_xlpm.val_01,""))))</f>
        <v/>
      </c>
      <c r="AS158" s="826" t="str" cm="1">
        <f t="array" ref="AS158">_xlfn.LET(
_xlpm.val,INDEX('2) Financial Arrangements'!$D$19:$P$113, _extract!$K158, 12),
_xlpm.val_01, IF(_xlpm.val="Yes", 1,0),
IF($K158="","",
IF(_xlpm.val="","",
IF(($K158&gt;60)*($K158&lt;=75),_xlpm.val_01,""))))</f>
        <v/>
      </c>
      <c r="AT158" s="842" t="str" cm="1">
        <f t="array" ref="AT158">_xlfn.LET(
_xlpm.val,INDEX('2) Financial Arrangements'!$D$19:$P$113, _extract!$K158, 4),
IF($K158="","",
IF(_xlpm.val="","",
IF(($K158&gt;70)*($K158&lt;=85),_xlpm.val,""))))</f>
        <v/>
      </c>
      <c r="AU158" s="842" t="str" cm="1">
        <f t="array" ref="AU158">_xlfn.LET(
_xlpm.val,INDEX('2) Financial Arrangements'!$D$19:$P$113, _extract!$K158, 5),
IF($K158="","",
IF(_xlpm.val="","",
IF(($K158&gt;70)*($K158&lt;=85),_xlpm.val,""))))</f>
        <v/>
      </c>
      <c r="AV158" s="836" t="str" cm="1">
        <f t="array" ref="AV158">_xlfn.LET(
_xlpm.val,INDEX('2) Financial Arrangements'!$D$19:$P$113, _extract!$K158, 6),
IF($K158="","",
IF(_xlpm.val="","",
IF(($K158&gt;70)*($K158&lt;=85),_xlpm.val,""))))</f>
        <v/>
      </c>
    </row>
    <row r="159" spans="2:48" s="830" customFormat="1" x14ac:dyDescent="0.35">
      <c r="B159" s="826" t="str">
        <f t="shared" si="2"/>
        <v/>
      </c>
      <c r="C159" s="834"/>
      <c r="D159" s="826" t="str">
        <f>IF('0a) Instructions &amp; HHS Info'!$F$4="","", IF($E159="","",'0a) Instructions &amp; HHS Info'!$F$4))</f>
        <v/>
      </c>
      <c r="E159" s="827"/>
      <c r="F159" s="826" t="str">
        <f>_xlfn.LET(
_xlpm.orgRow,MATCH(E159,_ref_data!$F$19:$F$167,0),
_xlpm.orgID,INDEX(_ref_data!$E$19:$E$167,_xlpm.orgRow),
IF(E159="","",_xlpm.orgID))</f>
        <v/>
      </c>
      <c r="G159" s="826" t="str">
        <f>_xlfn.LET(
_xlpm.orgRow,MATCH(E159,_ref_data!$F$19:$F$167,0),
_xlpm.EIN,SUBSTITUTE(INDEX(_ref_data!$G$19:$G$167,_xlpm.orgRow), "-", ""),
IF(E159="","",_xlpm.EIN))</f>
        <v/>
      </c>
      <c r="H159" s="826" t="str" cm="1">
        <f t="array" ref="H159">_xlfn.LET(
_xlpm.row, MATCH(C159 &amp; E159, '2) Financial Arrangements'!$B$19:$B$113 &amp; '2) Financial Arrangements'!$D$19:$D$113, 0),
_xlpm.datum, INDEX('2) Financial Arrangements'!$D$19:$P$113, _xlpm.row, 2),
IF(_xlpm.datum="", "", _xlpm.datum))</f>
        <v/>
      </c>
      <c r="I159" s="826" t="str">
        <f>_xlfn.LET(
_xlpm.row, MATCH(H159, _ref_data!$O$19:$O$68, 0),
_xlpm.ein, INDEX(_ref_data!$P$19:$P$68, _xlpm.row),
IF(H159="", "",
IF(_xlpm.ein="", "", _xlpm.ein)))</f>
        <v/>
      </c>
      <c r="J159" s="826" t="str" cm="1">
        <f t="array" ref="J159">_xlfn.LET(
_xlpm.row, MATCH($C$80 &amp; $E$80, '2) Financial Arrangements'!$B$19:$B$113 &amp; '2) Financial Arrangements'!$D$19:$D$113, 0),
_xlpm.datum, INDEX('2) Financial Arrangements'!$D$19:$P$113, _xlpm.row, 3),
IF(E159="", "",
IF(_xlpm.datum="", "", _xlpm.datum)))</f>
        <v/>
      </c>
      <c r="K159" s="835" t="str" cm="1">
        <f t="array" ref="K159">IF($E159="", "",
_xlfn.LET(
_xlpm.row, MATCH($C159 &amp; $E159 &amp; $H159,
    '2) Financial Arrangements'!$B$19:$B$113 &amp;
    '2) Financial Arrangements'!$D$19:$D$113 &amp;
    '2) Financial Arrangements'!$E$19:$E$113, 0),
_xlpm.row)
)</f>
        <v/>
      </c>
      <c r="L159" s="838" t="str" cm="1">
        <f t="array" ref="L159">_xlfn.LET(
_xlpm.val,INDEX('2) Financial Arrangements'!$D$19:$P$113, _extract!$K159, 4),
IF($K159="","",
IF(_xlpm.val="","",
IF(($K159&gt;0)*($K159&lt;=15),_xlpm.val,""))))</f>
        <v/>
      </c>
      <c r="M159" s="845" t="str" cm="1">
        <f t="array" ref="M159">_xlfn.LET(
_xlpm.val,INDEX('2) Financial Arrangements'!$D$19:$P$113, _extract!$K159, 5),
IF($K159="","",
IF(_xlpm.val="","",
IF(($K159&gt;0)*($K159&lt;=15),_xlpm.val,""))))</f>
        <v/>
      </c>
      <c r="N159" s="845" t="str" cm="1">
        <f t="array" ref="N159">_xlfn.LET(
_xlpm.val,INDEX('2) Financial Arrangements'!$D$19:$P$113, _extract!$K159, 6),
IF($K159="","",
IF(_xlpm.val="","",
IF(($K159&gt;0)*($K159&lt;=15),_xlpm.val,""))))</f>
        <v/>
      </c>
      <c r="O159" s="846" t="str" cm="1">
        <f t="array" ref="O159">_xlfn.LET(
_xlpm.val,INDEX('2) Financial Arrangements'!$D$19:$P$113, _extract!$K159, 7),
IF($K159="","",
IF(_xlpm.val="","",
IF(($K159&gt;0)*($K159&lt;=15),_xlpm.val,""))))</f>
        <v/>
      </c>
      <c r="P159" s="846" t="str" cm="1">
        <f t="array" ref="P159">_xlfn.LET(
_xlpm.val,INDEX('2) Financial Arrangements'!$D$19:$P$113, _extract!$K159, 8),
IF($K159="","",
IF(_xlpm.val="","",
IF(($K159&gt;0)*($K159&lt;=15),_xlpm.val,""))))</f>
        <v/>
      </c>
      <c r="Q159" s="909" t="str" cm="1">
        <f t="array" ref="Q159">_xlfn.LET(
_xlpm.val,INDEX('2) Financial Arrangements'!$D$19:$P$113, _extract!$K159, 9),
IF($K159="","",
IF(_xlpm.val="","",
IF(($K159&gt;0)*($K159&lt;=15),_xlpm.val,""))))</f>
        <v/>
      </c>
      <c r="R159" s="846" t="str" cm="1">
        <f t="array" ref="R159">_xlfn.LET(
_xlpm.val,INDEX('2) Financial Arrangements'!$D$19:$P$113, _extract!$K159, 10),
IF($K159="","",
IF(_xlpm.val="","",
IF(($K159&gt;0)*($K159&lt;=15),_xlpm.val,""))))</f>
        <v/>
      </c>
      <c r="S159" s="838" t="str" cm="1">
        <f t="array" ref="S159">_xlfn.LET(
_xlpm.val,INDEX('2) Financial Arrangements'!$D$19:$P$113, _extract!$K159, 11),
IF($K159="","",
IF(_xlpm.val="","",
IF(($K159&gt;0)*($K159&lt;=15),_xlpm.val,""))))</f>
        <v/>
      </c>
      <c r="T159" s="838" t="str" cm="1">
        <f t="array" ref="T159">_xlfn.LET(
_xlpm.val,INDEX('2) Financial Arrangements'!$D$19:$P$113, _extract!$K159, 12),
_xlpm.val_01, IF(_xlpm.val="Yes", 1,0),
IF($K159="","",
IF(_xlpm.val="","",
IF(($K159&gt;0)*($K159&lt;=15),_xlpm.val_01,""))))</f>
        <v/>
      </c>
      <c r="U159" s="838" t="str" cm="1">
        <f t="array" ref="U159">_xlfn.LET(
_xlpm.val,INDEX('2) Financial Arrangements'!$D$19:$Q$113, _extract!$K159, 13),
_xlpm.val_01, IF(_xlpm.val="Yes", 1,0),
IF($K159="","",
IF(_xlpm.val="","",
IF(($K159&gt;0)*($K159&lt;=15),_xlpm.val_01,""))))</f>
        <v/>
      </c>
      <c r="V159" s="838" t="str" cm="1">
        <f t="array" ref="V159">_xlfn.LET(
_xlpm.val,INDEX('2) Financial Arrangements'!$D$19:$Q$113, _extract!$K159, 14),
_xlpm.val_01, IF(_xlpm.val="Yes", 1,0),
IF($K159="","",
IF(_xlpm.val="","",
IF(($K159&gt;0)*($K159&lt;=15),_xlpm.val_01,""))))</f>
        <v/>
      </c>
      <c r="W159" s="826" t="str" cm="1">
        <f t="array" ref="W159">_xlfn.LET(
_xlpm.val,INDEX('2) Financial Arrangements'!$D$19:$P$113,_extract!$K159,4),
IF($K159="","",
IF(_xlpm.val="","",
IF(($K159&gt;20)*($K159&lt;=35),_xlpm.val,""))))</f>
        <v/>
      </c>
      <c r="X159" s="844" t="str" cm="1">
        <f t="array" ref="X159">_xlfn.LET(
_xlpm.val,INDEX('2) Financial Arrangements'!$D$19:$P$113,_extract!$K159,5),
IF($K159="","",
IF(_xlpm.val="","",
IF(($K159&gt;20)*($K159&lt;=35),_xlpm.val,""))))</f>
        <v/>
      </c>
      <c r="Y159" s="826" t="str" cm="1">
        <f t="array" ref="Y159">_xlfn.LET(
_xlpm.val,INDEX('2) Financial Arrangements'!$D$19:$P$113,_extract!$K159,6),
IF($K159="","",
IF(_xlpm.val="","",
IF(($K159&gt;20)*($K159&lt;=35),_xlpm.val,""))))</f>
        <v/>
      </c>
      <c r="Z159" s="826" t="str" cm="1">
        <f t="array" ref="Z159">_xlfn.LET(
_xlpm.val,INDEX('2) Financial Arrangements'!$D$19:$P$113,_extract!$K159,7),
IF($K159="","",
IF(_xlpm.val="","",
IF(($K159&gt;20)*($K159&lt;=35),_xlpm.val,""))))</f>
        <v/>
      </c>
      <c r="AA159" s="826" t="str" cm="1">
        <f t="array" ref="AA159">_xlfn.LET(
_xlpm.val,INDEX('2) Financial Arrangements'!$D$19:$P$113,_extract!$K159,8),
IF($K159="","",
IF(_xlpm.val="","",
IF(($K159&gt;20)*($K159&lt;=35),_xlpm.val,""))))</f>
        <v/>
      </c>
      <c r="AB159" s="843" t="str" cm="1">
        <f t="array" ref="AB159">_xlfn.LET(
_xlpm.val,INDEX('2) Financial Arrangements'!$D$19:$P$113, _extract!$K159, 4),
IF($K159="","",
IF(_xlpm.val="","",
IF(($K159&gt;40)*($K159&lt;=55),_xlpm.val,""))))</f>
        <v/>
      </c>
      <c r="AC159" s="836" t="str" cm="1">
        <f t="array" ref="AC159">_xlfn.LET(
_xlpm.val,INDEX('2) Financial Arrangements'!$D$19:$P$113, _extract!$K159, 5),
IF($K159="","",
IF(_xlpm.val="","",
IF(($K159&gt;40)*($K159&lt;=55),_xlpm.val,""))))</f>
        <v/>
      </c>
      <c r="AD159" s="836" t="str" cm="1">
        <f t="array" ref="AD159">_xlfn.LET(
_xlpm.val,INDEX('2) Financial Arrangements'!$D$19:$P$113, _extract!$K159, 6),
IF($K159="","",
IF(_xlpm.val="","",
IF(($K159&gt;40)*($K159&lt;=55),_xlpm.val,""))))</f>
        <v/>
      </c>
      <c r="AE159" s="836" t="str" cm="1">
        <f t="array" ref="AE159">_xlfn.LET(
_xlpm.val,INDEX('2) Financial Arrangements'!$D$19:$P$113, _extract!$K159, 7),
IF($K159="","",
IF(_xlpm.val="","",
IF(($K159&gt;40)*($K159&lt;=55),_xlpm.val,""))))</f>
        <v/>
      </c>
      <c r="AF159" s="836" t="str" cm="1">
        <f t="array" ref="AF159">_xlfn.LET(
_xlpm.val,INDEX('2) Financial Arrangements'!$D$19:$P$113, _extract!$K159, 8),
IF($K159="","",
IF(_xlpm.val="","",
IF(($K159&gt;40)*($K159&lt;=55),_xlpm.val,""))))</f>
        <v/>
      </c>
      <c r="AG159" s="836" t="str" cm="1">
        <f t="array" ref="AG159">_xlfn.LET(
_xlpm.val,INDEX('2) Financial Arrangements'!$D$19:$P$113, _extract!$K159, 9),
IF($K159="","",
IF(_xlpm.val="","",
IF(($K159&gt;40)*($K159&lt;=55),_xlpm.val,""))))</f>
        <v/>
      </c>
      <c r="AH159" s="836" t="str" cm="1">
        <f t="array" ref="AH159">_xlfn.LET(
_xlpm.val,INDEX('2) Financial Arrangements'!$D$19:$P$113, _extract!$K159, 10),
IF($K159="","",
IF(_xlpm.val="","",
IF(($K159&gt;40)*($K159&lt;=55),_xlpm.val,""))))</f>
        <v/>
      </c>
      <c r="AI159" s="836" t="str" cm="1">
        <f t="array" ref="AI159">_xlfn.LET(
_xlpm.val,INDEX('2) Financial Arrangements'!$D$19:$P$113, _extract!$K159, 11),
IF($K159="","",
IF(_xlpm.val="","",
IF(($K159&gt;40)*($K159&lt;=55),_xlpm.val,""))))</f>
        <v/>
      </c>
      <c r="AJ159" s="836" t="str" cm="1">
        <f t="array" ref="AJ159">_xlfn.LET(
_xlpm.val,INDEX('2) Financial Arrangements'!$D$19:$P$113, _extract!$K159, 12),
IF($K159="","",
IF(_xlpm.val="","",
IF(($K159&gt;40)*($K159&lt;=55),_xlpm.val,""))))</f>
        <v/>
      </c>
      <c r="AK159" s="844" t="str" cm="1">
        <f t="array" ref="AK159">_xlfn.LET(
_xlpm.val,INDEX('2) Financial Arrangements'!$D$19:$P$113, _extract!$K159, 4),
IF($K159="","",
IF(_xlpm.val="","",
IF(($K159&gt;60)*($K159&lt;=75),_xlpm.val,""))))</f>
        <v/>
      </c>
      <c r="AL159" s="826" t="str" cm="1">
        <f t="array" ref="AL159">_xlfn.LET(
_xlpm.val,INDEX('2) Financial Arrangements'!$D$19:$P$113, _extract!$K159, 5),
IF($K159="","",
IF(_xlpm.val="","",
IF(($K159&gt;60)*($K159&lt;=75),_xlpm.val,""))))</f>
        <v/>
      </c>
      <c r="AM159" s="826" t="str" cm="1">
        <f t="array" ref="AM159">_xlfn.LET(
_xlpm.val,INDEX('2) Financial Arrangements'!$D$19:$P$113, _extract!$K159, 6),
_xlpm.val_01, IF(_xlpm.val="Yes", 1,0),
IF($K159="","",
IF(_xlpm.val="","",
IF(($K159&gt;60)*($K159&lt;=75),_xlpm.val_01,""))))</f>
        <v/>
      </c>
      <c r="AN159" s="826" t="str" cm="1">
        <f t="array" ref="AN159">_xlfn.LET(
_xlpm.val,INDEX('2) Financial Arrangements'!$D$19:$P$113, _extract!$K159, 7),
_xlpm.val_01, IF(_xlpm.val="Yes", 1,0),
IF($K159="","",
IF(_xlpm.val="","",
IF(($K159&gt;60)*($K159&lt;=75),_xlpm.val_01,""))))</f>
        <v/>
      </c>
      <c r="AO159" s="826" t="str" cm="1">
        <f t="array" ref="AO159">_xlfn.LET(
_xlpm.val,INDEX('2) Financial Arrangements'!$D$19:$P$113, _extract!$K159, 8),
IF($K159="","",
IF(_xlpm.val="","",
IF(($K159&gt;60)*($K159&lt;=75),_xlpm.val,""))))</f>
        <v/>
      </c>
      <c r="AP159" s="826" t="str" cm="1">
        <f t="array" ref="AP159">_xlfn.LET(
_xlpm.val,INDEX('2) Financial Arrangements'!$D$19:$P$113, _extract!$K159, 9),
_xlpm.val_01, IF(_xlpm.val="Yes", 1,0),
IF($K159="","",
IF(_xlpm.val="","",
IF(($K159&gt;60)*($K159&lt;=75),_xlpm.val_01,""))))</f>
        <v/>
      </c>
      <c r="AQ159" s="826" t="str" cm="1">
        <f t="array" ref="AQ159">_xlfn.LET(
_xlpm.val,INDEX('2) Financial Arrangements'!$D$19:$P$113, _extract!$K159, 10),
_xlpm.val_01, IF(_xlpm.val="Yes", 1,0),
IF($K159="","",
IF(_xlpm.val="","",
IF(($K159&gt;60)*($K159&lt;=75),_xlpm.val_01,""))))</f>
        <v/>
      </c>
      <c r="AR159" s="826" t="str" cm="1">
        <f t="array" ref="AR159">_xlfn.LET(
_xlpm.val,INDEX('2) Financial Arrangements'!$D$19:$P$113, _extract!$K159, 11),
_xlpm.val_01, IF(_xlpm.val="Yes", 1,0),
IF($K159="","",
IF(_xlpm.val="","",
IF(($K159&gt;60)*($K159&lt;=75),_xlpm.val_01,""))))</f>
        <v/>
      </c>
      <c r="AS159" s="826" t="str" cm="1">
        <f t="array" ref="AS159">_xlfn.LET(
_xlpm.val,INDEX('2) Financial Arrangements'!$D$19:$P$113, _extract!$K159, 12),
_xlpm.val_01, IF(_xlpm.val="Yes", 1,0),
IF($K159="","",
IF(_xlpm.val="","",
IF(($K159&gt;60)*($K159&lt;=75),_xlpm.val_01,""))))</f>
        <v/>
      </c>
      <c r="AT159" s="842" t="str" cm="1">
        <f t="array" ref="AT159">_xlfn.LET(
_xlpm.val,INDEX('2) Financial Arrangements'!$D$19:$P$113, _extract!$K159, 4),
IF($K159="","",
IF(_xlpm.val="","",
IF(($K159&gt;70)*($K159&lt;=85),_xlpm.val,""))))</f>
        <v/>
      </c>
      <c r="AU159" s="842" t="str" cm="1">
        <f t="array" ref="AU159">_xlfn.LET(
_xlpm.val,INDEX('2) Financial Arrangements'!$D$19:$P$113, _extract!$K159, 5),
IF($K159="","",
IF(_xlpm.val="","",
IF(($K159&gt;70)*($K159&lt;=85),_xlpm.val,""))))</f>
        <v/>
      </c>
      <c r="AV159" s="836" t="str" cm="1">
        <f t="array" ref="AV159">_xlfn.LET(
_xlpm.val,INDEX('2) Financial Arrangements'!$D$19:$P$113, _extract!$K159, 6),
IF($K159="","",
IF(_xlpm.val="","",
IF(($K159&gt;70)*($K159&lt;=85),_xlpm.val,""))))</f>
        <v/>
      </c>
    </row>
    <row r="160" spans="2:48" s="830" customFormat="1" x14ac:dyDescent="0.35">
      <c r="B160" s="826" t="str">
        <f t="shared" si="2"/>
        <v/>
      </c>
      <c r="C160" s="834"/>
      <c r="D160" s="826" t="str">
        <f>IF('0a) Instructions &amp; HHS Info'!$F$4="","", IF($E160="","",'0a) Instructions &amp; HHS Info'!$F$4))</f>
        <v/>
      </c>
      <c r="E160" s="827"/>
      <c r="F160" s="826" t="str">
        <f>_xlfn.LET(
_xlpm.orgRow,MATCH(E160,_ref_data!$F$19:$F$167,0),
_xlpm.orgID,INDEX(_ref_data!$E$19:$E$167,_xlpm.orgRow),
IF(E160="","",_xlpm.orgID))</f>
        <v/>
      </c>
      <c r="G160" s="826" t="str">
        <f>_xlfn.LET(
_xlpm.orgRow,MATCH(E160,_ref_data!$F$19:$F$167,0),
_xlpm.EIN,SUBSTITUTE(INDEX(_ref_data!$G$19:$G$167,_xlpm.orgRow), "-", ""),
IF(E160="","",_xlpm.EIN))</f>
        <v/>
      </c>
      <c r="H160" s="826" t="str" cm="1">
        <f t="array" ref="H160">_xlfn.LET(
_xlpm.row, MATCH(C160 &amp; E160, '2) Financial Arrangements'!$B$19:$B$113 &amp; '2) Financial Arrangements'!$D$19:$D$113, 0),
_xlpm.datum, INDEX('2) Financial Arrangements'!$D$19:$P$113, _xlpm.row, 2),
IF(_xlpm.datum="", "", _xlpm.datum))</f>
        <v/>
      </c>
      <c r="I160" s="826" t="str">
        <f>_xlfn.LET(
_xlpm.row, MATCH(H160, _ref_data!$O$19:$O$68, 0),
_xlpm.ein, INDEX(_ref_data!$P$19:$P$68, _xlpm.row),
IF(H160="", "",
IF(_xlpm.ein="", "", _xlpm.ein)))</f>
        <v/>
      </c>
      <c r="J160" s="826" t="str" cm="1">
        <f t="array" ref="J160">_xlfn.LET(
_xlpm.row, MATCH($C$80 &amp; $E$80, '2) Financial Arrangements'!$B$19:$B$113 &amp; '2) Financial Arrangements'!$D$19:$D$113, 0),
_xlpm.datum, INDEX('2) Financial Arrangements'!$D$19:$P$113, _xlpm.row, 3),
IF(E160="", "",
IF(_xlpm.datum="", "", _xlpm.datum)))</f>
        <v/>
      </c>
      <c r="K160" s="835" t="str" cm="1">
        <f t="array" ref="K160">IF($E160="", "",
_xlfn.LET(
_xlpm.row, MATCH($C160 &amp; $E160 &amp; $H160,
    '2) Financial Arrangements'!$B$19:$B$113 &amp;
    '2) Financial Arrangements'!$D$19:$D$113 &amp;
    '2) Financial Arrangements'!$E$19:$E$113, 0),
_xlpm.row)
)</f>
        <v/>
      </c>
      <c r="L160" s="838" t="str" cm="1">
        <f t="array" ref="L160">_xlfn.LET(
_xlpm.val,INDEX('2) Financial Arrangements'!$D$19:$P$113, _extract!$K160, 4),
IF($K160="","",
IF(_xlpm.val="","",
IF(($K160&gt;0)*($K160&lt;=15),_xlpm.val,""))))</f>
        <v/>
      </c>
      <c r="M160" s="845" t="str" cm="1">
        <f t="array" ref="M160">_xlfn.LET(
_xlpm.val,INDEX('2) Financial Arrangements'!$D$19:$P$113, _extract!$K160, 5),
IF($K160="","",
IF(_xlpm.val="","",
IF(($K160&gt;0)*($K160&lt;=15),_xlpm.val,""))))</f>
        <v/>
      </c>
      <c r="N160" s="845" t="str" cm="1">
        <f t="array" ref="N160">_xlfn.LET(
_xlpm.val,INDEX('2) Financial Arrangements'!$D$19:$P$113, _extract!$K160, 6),
IF($K160="","",
IF(_xlpm.val="","",
IF(($K160&gt;0)*($K160&lt;=15),_xlpm.val,""))))</f>
        <v/>
      </c>
      <c r="O160" s="846" t="str" cm="1">
        <f t="array" ref="O160">_xlfn.LET(
_xlpm.val,INDEX('2) Financial Arrangements'!$D$19:$P$113, _extract!$K160, 7),
IF($K160="","",
IF(_xlpm.val="","",
IF(($K160&gt;0)*($K160&lt;=15),_xlpm.val,""))))</f>
        <v/>
      </c>
      <c r="P160" s="846" t="str" cm="1">
        <f t="array" ref="P160">_xlfn.LET(
_xlpm.val,INDEX('2) Financial Arrangements'!$D$19:$P$113, _extract!$K160, 8),
IF($K160="","",
IF(_xlpm.val="","",
IF(($K160&gt;0)*($K160&lt;=15),_xlpm.val,""))))</f>
        <v/>
      </c>
      <c r="Q160" s="909" t="str" cm="1">
        <f t="array" ref="Q160">_xlfn.LET(
_xlpm.val,INDEX('2) Financial Arrangements'!$D$19:$P$113, _extract!$K160, 9),
IF($K160="","",
IF(_xlpm.val="","",
IF(($K160&gt;0)*($K160&lt;=15),_xlpm.val,""))))</f>
        <v/>
      </c>
      <c r="R160" s="846" t="str" cm="1">
        <f t="array" ref="R160">_xlfn.LET(
_xlpm.val,INDEX('2) Financial Arrangements'!$D$19:$P$113, _extract!$K160, 10),
IF($K160="","",
IF(_xlpm.val="","",
IF(($K160&gt;0)*($K160&lt;=15),_xlpm.val,""))))</f>
        <v/>
      </c>
      <c r="S160" s="838" t="str" cm="1">
        <f t="array" ref="S160">_xlfn.LET(
_xlpm.val,INDEX('2) Financial Arrangements'!$D$19:$P$113, _extract!$K160, 11),
IF($K160="","",
IF(_xlpm.val="","",
IF(($K160&gt;0)*($K160&lt;=15),_xlpm.val,""))))</f>
        <v/>
      </c>
      <c r="T160" s="838" t="str" cm="1">
        <f t="array" ref="T160">_xlfn.LET(
_xlpm.val,INDEX('2) Financial Arrangements'!$D$19:$P$113, _extract!$K160, 12),
_xlpm.val_01, IF(_xlpm.val="Yes", 1,0),
IF($K160="","",
IF(_xlpm.val="","",
IF(($K160&gt;0)*($K160&lt;=15),_xlpm.val_01,""))))</f>
        <v/>
      </c>
      <c r="U160" s="838" t="str" cm="1">
        <f t="array" ref="U160">_xlfn.LET(
_xlpm.val,INDEX('2) Financial Arrangements'!$D$19:$Q$113, _extract!$K160, 13),
_xlpm.val_01, IF(_xlpm.val="Yes", 1,0),
IF($K160="","",
IF(_xlpm.val="","",
IF(($K160&gt;0)*($K160&lt;=15),_xlpm.val_01,""))))</f>
        <v/>
      </c>
      <c r="V160" s="838" t="str" cm="1">
        <f t="array" ref="V160">_xlfn.LET(
_xlpm.val,INDEX('2) Financial Arrangements'!$D$19:$Q$113, _extract!$K160, 14),
_xlpm.val_01, IF(_xlpm.val="Yes", 1,0),
IF($K160="","",
IF(_xlpm.val="","",
IF(($K160&gt;0)*($K160&lt;=15),_xlpm.val_01,""))))</f>
        <v/>
      </c>
      <c r="W160" s="826" t="str" cm="1">
        <f t="array" ref="W160">_xlfn.LET(
_xlpm.val,INDEX('2) Financial Arrangements'!$D$19:$P$113,_extract!$K160,4),
IF($K160="","",
IF(_xlpm.val="","",
IF(($K160&gt;20)*($K160&lt;=35),_xlpm.val,""))))</f>
        <v/>
      </c>
      <c r="X160" s="844" t="str" cm="1">
        <f t="array" ref="X160">_xlfn.LET(
_xlpm.val,INDEX('2) Financial Arrangements'!$D$19:$P$113,_extract!$K160,5),
IF($K160="","",
IF(_xlpm.val="","",
IF(($K160&gt;20)*($K160&lt;=35),_xlpm.val,""))))</f>
        <v/>
      </c>
      <c r="Y160" s="826" t="str" cm="1">
        <f t="array" ref="Y160">_xlfn.LET(
_xlpm.val,INDEX('2) Financial Arrangements'!$D$19:$P$113,_extract!$K160,6),
IF($K160="","",
IF(_xlpm.val="","",
IF(($K160&gt;20)*($K160&lt;=35),_xlpm.val,""))))</f>
        <v/>
      </c>
      <c r="Z160" s="826" t="str" cm="1">
        <f t="array" ref="Z160">_xlfn.LET(
_xlpm.val,INDEX('2) Financial Arrangements'!$D$19:$P$113,_extract!$K160,7),
IF($K160="","",
IF(_xlpm.val="","",
IF(($K160&gt;20)*($K160&lt;=35),_xlpm.val,""))))</f>
        <v/>
      </c>
      <c r="AA160" s="826" t="str" cm="1">
        <f t="array" ref="AA160">_xlfn.LET(
_xlpm.val,INDEX('2) Financial Arrangements'!$D$19:$P$113,_extract!$K160,8),
IF($K160="","",
IF(_xlpm.val="","",
IF(($K160&gt;20)*($K160&lt;=35),_xlpm.val,""))))</f>
        <v/>
      </c>
      <c r="AB160" s="843" t="str" cm="1">
        <f t="array" ref="AB160">_xlfn.LET(
_xlpm.val,INDEX('2) Financial Arrangements'!$D$19:$P$113, _extract!$K160, 4),
IF($K160="","",
IF(_xlpm.val="","",
IF(($K160&gt;40)*($K160&lt;=55),_xlpm.val,""))))</f>
        <v/>
      </c>
      <c r="AC160" s="836" t="str" cm="1">
        <f t="array" ref="AC160">_xlfn.LET(
_xlpm.val,INDEX('2) Financial Arrangements'!$D$19:$P$113, _extract!$K160, 5),
IF($K160="","",
IF(_xlpm.val="","",
IF(($K160&gt;40)*($K160&lt;=55),_xlpm.val,""))))</f>
        <v/>
      </c>
      <c r="AD160" s="836" t="str" cm="1">
        <f t="array" ref="AD160">_xlfn.LET(
_xlpm.val,INDEX('2) Financial Arrangements'!$D$19:$P$113, _extract!$K160, 6),
IF($K160="","",
IF(_xlpm.val="","",
IF(($K160&gt;40)*($K160&lt;=55),_xlpm.val,""))))</f>
        <v/>
      </c>
      <c r="AE160" s="836" t="str" cm="1">
        <f t="array" ref="AE160">_xlfn.LET(
_xlpm.val,INDEX('2) Financial Arrangements'!$D$19:$P$113, _extract!$K160, 7),
IF($K160="","",
IF(_xlpm.val="","",
IF(($K160&gt;40)*($K160&lt;=55),_xlpm.val,""))))</f>
        <v/>
      </c>
      <c r="AF160" s="836" t="str" cm="1">
        <f t="array" ref="AF160">_xlfn.LET(
_xlpm.val,INDEX('2) Financial Arrangements'!$D$19:$P$113, _extract!$K160, 8),
IF($K160="","",
IF(_xlpm.val="","",
IF(($K160&gt;40)*($K160&lt;=55),_xlpm.val,""))))</f>
        <v/>
      </c>
      <c r="AG160" s="836" t="str" cm="1">
        <f t="array" ref="AG160">_xlfn.LET(
_xlpm.val,INDEX('2) Financial Arrangements'!$D$19:$P$113, _extract!$K160, 9),
IF($K160="","",
IF(_xlpm.val="","",
IF(($K160&gt;40)*($K160&lt;=55),_xlpm.val,""))))</f>
        <v/>
      </c>
      <c r="AH160" s="836" t="str" cm="1">
        <f t="array" ref="AH160">_xlfn.LET(
_xlpm.val,INDEX('2) Financial Arrangements'!$D$19:$P$113, _extract!$K160, 10),
IF($K160="","",
IF(_xlpm.val="","",
IF(($K160&gt;40)*($K160&lt;=55),_xlpm.val,""))))</f>
        <v/>
      </c>
      <c r="AI160" s="836" t="str" cm="1">
        <f t="array" ref="AI160">_xlfn.LET(
_xlpm.val,INDEX('2) Financial Arrangements'!$D$19:$P$113, _extract!$K160, 11),
IF($K160="","",
IF(_xlpm.val="","",
IF(($K160&gt;40)*($K160&lt;=55),_xlpm.val,""))))</f>
        <v/>
      </c>
      <c r="AJ160" s="836" t="str" cm="1">
        <f t="array" ref="AJ160">_xlfn.LET(
_xlpm.val,INDEX('2) Financial Arrangements'!$D$19:$P$113, _extract!$K160, 12),
IF($K160="","",
IF(_xlpm.val="","",
IF(($K160&gt;40)*($K160&lt;=55),_xlpm.val,""))))</f>
        <v/>
      </c>
      <c r="AK160" s="844" t="str" cm="1">
        <f t="array" ref="AK160">_xlfn.LET(
_xlpm.val,INDEX('2) Financial Arrangements'!$D$19:$P$113, _extract!$K160, 4),
IF($K160="","",
IF(_xlpm.val="","",
IF(($K160&gt;60)*($K160&lt;=75),_xlpm.val,""))))</f>
        <v/>
      </c>
      <c r="AL160" s="826" t="str" cm="1">
        <f t="array" ref="AL160">_xlfn.LET(
_xlpm.val,INDEX('2) Financial Arrangements'!$D$19:$P$113, _extract!$K160, 5),
IF($K160="","",
IF(_xlpm.val="","",
IF(($K160&gt;60)*($K160&lt;=75),_xlpm.val,""))))</f>
        <v/>
      </c>
      <c r="AM160" s="826" t="str" cm="1">
        <f t="array" ref="AM160">_xlfn.LET(
_xlpm.val,INDEX('2) Financial Arrangements'!$D$19:$P$113, _extract!$K160, 6),
_xlpm.val_01, IF(_xlpm.val="Yes", 1,0),
IF($K160="","",
IF(_xlpm.val="","",
IF(($K160&gt;60)*($K160&lt;=75),_xlpm.val_01,""))))</f>
        <v/>
      </c>
      <c r="AN160" s="826" t="str" cm="1">
        <f t="array" ref="AN160">_xlfn.LET(
_xlpm.val,INDEX('2) Financial Arrangements'!$D$19:$P$113, _extract!$K160, 7),
_xlpm.val_01, IF(_xlpm.val="Yes", 1,0),
IF($K160="","",
IF(_xlpm.val="","",
IF(($K160&gt;60)*($K160&lt;=75),_xlpm.val_01,""))))</f>
        <v/>
      </c>
      <c r="AO160" s="826" t="str" cm="1">
        <f t="array" ref="AO160">_xlfn.LET(
_xlpm.val,INDEX('2) Financial Arrangements'!$D$19:$P$113, _extract!$K160, 8),
IF($K160="","",
IF(_xlpm.val="","",
IF(($K160&gt;60)*($K160&lt;=75),_xlpm.val,""))))</f>
        <v/>
      </c>
      <c r="AP160" s="826" t="str" cm="1">
        <f t="array" ref="AP160">_xlfn.LET(
_xlpm.val,INDEX('2) Financial Arrangements'!$D$19:$P$113, _extract!$K160, 9),
_xlpm.val_01, IF(_xlpm.val="Yes", 1,0),
IF($K160="","",
IF(_xlpm.val="","",
IF(($K160&gt;60)*($K160&lt;=75),_xlpm.val_01,""))))</f>
        <v/>
      </c>
      <c r="AQ160" s="826" t="str" cm="1">
        <f t="array" ref="AQ160">_xlfn.LET(
_xlpm.val,INDEX('2) Financial Arrangements'!$D$19:$P$113, _extract!$K160, 10),
_xlpm.val_01, IF(_xlpm.val="Yes", 1,0),
IF($K160="","",
IF(_xlpm.val="","",
IF(($K160&gt;60)*($K160&lt;=75),_xlpm.val_01,""))))</f>
        <v/>
      </c>
      <c r="AR160" s="826" t="str" cm="1">
        <f t="array" ref="AR160">_xlfn.LET(
_xlpm.val,INDEX('2) Financial Arrangements'!$D$19:$P$113, _extract!$K160, 11),
_xlpm.val_01, IF(_xlpm.val="Yes", 1,0),
IF($K160="","",
IF(_xlpm.val="","",
IF(($K160&gt;60)*($K160&lt;=75),_xlpm.val_01,""))))</f>
        <v/>
      </c>
      <c r="AS160" s="826" t="str" cm="1">
        <f t="array" ref="AS160">_xlfn.LET(
_xlpm.val,INDEX('2) Financial Arrangements'!$D$19:$P$113, _extract!$K160, 12),
_xlpm.val_01, IF(_xlpm.val="Yes", 1,0),
IF($K160="","",
IF(_xlpm.val="","",
IF(($K160&gt;60)*($K160&lt;=75),_xlpm.val_01,""))))</f>
        <v/>
      </c>
      <c r="AT160" s="842" t="str" cm="1">
        <f t="array" ref="AT160">_xlfn.LET(
_xlpm.val,INDEX('2) Financial Arrangements'!$D$19:$P$113, _extract!$K160, 4),
IF($K160="","",
IF(_xlpm.val="","",
IF(($K160&gt;70)*($K160&lt;=85),_xlpm.val,""))))</f>
        <v/>
      </c>
      <c r="AU160" s="842" t="str" cm="1">
        <f t="array" ref="AU160">_xlfn.LET(
_xlpm.val,INDEX('2) Financial Arrangements'!$D$19:$P$113, _extract!$K160, 5),
IF($K160="","",
IF(_xlpm.val="","",
IF(($K160&gt;70)*($K160&lt;=85),_xlpm.val,""))))</f>
        <v/>
      </c>
      <c r="AV160" s="836" t="str" cm="1">
        <f t="array" ref="AV160">_xlfn.LET(
_xlpm.val,INDEX('2) Financial Arrangements'!$D$19:$P$113, _extract!$K160, 6),
IF($K160="","",
IF(_xlpm.val="","",
IF(($K160&gt;70)*($K160&lt;=85),_xlpm.val,""))))</f>
        <v/>
      </c>
    </row>
    <row r="161" spans="1:48" s="153" customFormat="1" x14ac:dyDescent="0.35">
      <c r="A161" s="782"/>
      <c r="B161" s="379"/>
      <c r="C161" s="783"/>
      <c r="D161" s="379"/>
      <c r="E161" s="170"/>
      <c r="F161" s="379"/>
      <c r="G161" s="379"/>
      <c r="H161" s="170"/>
      <c r="I161" s="170"/>
      <c r="J161" s="170"/>
      <c r="K161" s="784"/>
      <c r="L161" s="785"/>
      <c r="M161" s="785"/>
      <c r="N161" s="785"/>
      <c r="O161" s="785"/>
      <c r="P161" s="785"/>
      <c r="Q161" s="785"/>
      <c r="R161" s="785"/>
      <c r="S161" s="785"/>
      <c r="T161" s="785"/>
      <c r="U161" s="785"/>
      <c r="V161" s="379"/>
      <c r="W161" s="379"/>
      <c r="X161" s="379"/>
      <c r="Y161" s="379"/>
      <c r="Z161" s="379"/>
      <c r="AA161" s="379"/>
      <c r="AB161" s="379"/>
      <c r="AC161" s="379"/>
      <c r="AD161" s="379"/>
      <c r="AE161" s="379"/>
      <c r="AF161" s="379"/>
      <c r="AG161" s="379"/>
      <c r="AH161" s="379"/>
      <c r="AI161" s="379"/>
      <c r="AJ161" s="379"/>
      <c r="AK161" s="379"/>
      <c r="AL161" s="379"/>
      <c r="AM161" s="379"/>
      <c r="AN161" s="379"/>
      <c r="AO161" s="379"/>
      <c r="AP161" s="379"/>
      <c r="AQ161" s="379"/>
      <c r="AR161" s="379"/>
      <c r="AS161" s="379"/>
    </row>
    <row r="162" spans="1:48" s="153" customFormat="1" ht="15" thickBot="1" x14ac:dyDescent="0.4">
      <c r="A162" s="782"/>
      <c r="B162" s="379"/>
      <c r="C162" s="783"/>
      <c r="D162" s="379"/>
      <c r="E162" s="170"/>
      <c r="F162" s="379"/>
      <c r="G162"/>
      <c r="H162"/>
      <c r="I162"/>
      <c r="J162"/>
      <c r="K162"/>
      <c r="L162"/>
      <c r="M162"/>
      <c r="N162"/>
      <c r="O162"/>
      <c r="P162" s="785"/>
      <c r="Q162" s="785"/>
      <c r="R162" s="785"/>
      <c r="S162" s="785"/>
      <c r="T162" s="785"/>
      <c r="U162" s="785"/>
      <c r="V162" s="379"/>
      <c r="W162" s="379"/>
      <c r="X162" s="379"/>
      <c r="Y162" s="379"/>
      <c r="Z162" s="379"/>
      <c r="AA162" s="379"/>
      <c r="AB162" s="379"/>
      <c r="AC162" s="379"/>
      <c r="AD162" s="379"/>
      <c r="AE162" s="379"/>
      <c r="AF162" s="379"/>
      <c r="AG162" s="379"/>
      <c r="AH162" s="379"/>
      <c r="AI162" s="379"/>
      <c r="AJ162" s="379"/>
      <c r="AK162" s="379"/>
      <c r="AL162" s="379"/>
      <c r="AM162" s="379"/>
      <c r="AN162" s="379"/>
      <c r="AO162" s="379"/>
      <c r="AP162" s="379"/>
      <c r="AQ162" s="379"/>
      <c r="AR162" s="379"/>
    </row>
    <row r="163" spans="1:48" s="153" customFormat="1" hidden="1" x14ac:dyDescent="0.35">
      <c r="A163" s="782"/>
      <c r="B163" s="379"/>
      <c r="C163" s="783"/>
      <c r="D163" s="379"/>
      <c r="E163" s="170"/>
      <c r="F163" s="379"/>
      <c r="G163" s="379"/>
      <c r="H163" s="170"/>
      <c r="I163" s="170"/>
      <c r="J163" s="170"/>
      <c r="K163" s="784"/>
      <c r="L163" s="785"/>
      <c r="M163" s="785"/>
      <c r="N163" s="785"/>
      <c r="O163" s="785"/>
      <c r="P163" s="785"/>
      <c r="Q163" s="785"/>
      <c r="R163" s="785"/>
      <c r="S163" s="785"/>
      <c r="T163" s="785"/>
      <c r="U163" s="785"/>
      <c r="V163" s="379"/>
      <c r="W163" s="379"/>
      <c r="X163" s="379"/>
      <c r="Y163" s="379"/>
      <c r="Z163" s="379"/>
      <c r="AA163" s="379"/>
      <c r="AB163" s="379"/>
      <c r="AC163" s="379"/>
      <c r="AD163" s="379"/>
      <c r="AE163" s="379"/>
      <c r="AF163" s="379"/>
      <c r="AG163" s="379"/>
      <c r="AH163" s="379"/>
      <c r="AI163" s="379"/>
      <c r="AJ163" s="379"/>
      <c r="AK163" s="379"/>
      <c r="AL163" s="379"/>
      <c r="AM163" s="379"/>
      <c r="AN163" s="379"/>
      <c r="AO163" s="379"/>
      <c r="AP163" s="379"/>
      <c r="AQ163" s="379"/>
      <c r="AR163" s="379"/>
    </row>
    <row r="164" spans="1:48" s="153" customFormat="1" hidden="1" x14ac:dyDescent="0.35">
      <c r="A164" s="782"/>
      <c r="B164" s="379"/>
      <c r="C164" s="783"/>
      <c r="D164" s="379"/>
      <c r="E164" s="170"/>
      <c r="F164" s="379"/>
      <c r="G164" s="379"/>
      <c r="H164" s="170"/>
      <c r="I164" s="170"/>
      <c r="J164" s="170"/>
      <c r="K164" s="784"/>
      <c r="L164" s="785"/>
      <c r="M164" s="785"/>
      <c r="N164" s="785"/>
      <c r="O164" s="785"/>
      <c r="P164" s="785"/>
      <c r="Q164" s="785"/>
      <c r="R164" s="785"/>
      <c r="S164" s="785"/>
      <c r="T164" s="785"/>
      <c r="U164" s="785"/>
      <c r="V164" s="379"/>
      <c r="W164" s="379"/>
      <c r="X164" s="379"/>
      <c r="Y164" s="379"/>
      <c r="Z164" s="379"/>
      <c r="AA164" s="379"/>
      <c r="AB164" s="379"/>
      <c r="AC164" s="379"/>
      <c r="AD164" s="379"/>
      <c r="AE164" s="379"/>
      <c r="AF164" s="379"/>
      <c r="AG164" s="379"/>
      <c r="AH164" s="379"/>
      <c r="AI164" s="379"/>
      <c r="AJ164" s="379"/>
      <c r="AK164" s="379"/>
      <c r="AL164" s="379"/>
      <c r="AM164" s="379"/>
      <c r="AN164" s="379"/>
      <c r="AO164" s="379"/>
      <c r="AP164" s="379"/>
      <c r="AQ164" s="379"/>
      <c r="AR164" s="379"/>
    </row>
    <row r="165" spans="1:48" s="153" customFormat="1" hidden="1" x14ac:dyDescent="0.35">
      <c r="A165" s="782"/>
      <c r="B165" s="786" t="str">
        <f t="shared" ref="B165:B166" si="3">IF($D165="", "", 1)</f>
        <v/>
      </c>
      <c r="C165" s="786" t="str">
        <f>IF('0a) Instructions &amp; HHS Info'!$F$4="","", IF($D165="","",'0a) Instructions &amp; HHS Info'!$F$4))</f>
        <v/>
      </c>
      <c r="D165" s="787"/>
      <c r="H165" s="782"/>
      <c r="I165" s="170"/>
      <c r="J165" s="170"/>
      <c r="K165" s="787"/>
      <c r="L165" s="762"/>
      <c r="M165" s="762"/>
      <c r="N165" s="762"/>
    </row>
    <row r="166" spans="1:48" ht="15" hidden="1" thickBot="1" x14ac:dyDescent="0.4">
      <c r="A166" s="11"/>
      <c r="B166" s="9" t="str">
        <f t="shared" si="3"/>
        <v/>
      </c>
      <c r="C166" s="9" t="str">
        <f>IF('0a) Instructions &amp; HHS Info'!$F$4="","", IF($D166="","",'0a) Instructions &amp; HHS Info'!$F$4))</f>
        <v/>
      </c>
      <c r="D166" s="10"/>
      <c r="H166" s="11"/>
      <c r="I166" s="170"/>
      <c r="J166" s="170"/>
      <c r="K166" s="10"/>
      <c r="N166" s="757"/>
    </row>
    <row r="167" spans="1:48" ht="21.5" thickBot="1" x14ac:dyDescent="0.4">
      <c r="A167" s="11"/>
      <c r="B167" s="81" t="s">
        <v>39</v>
      </c>
      <c r="C167" s="81"/>
      <c r="D167" s="9"/>
      <c r="E167" s="763" t="s">
        <v>800</v>
      </c>
      <c r="F167" s="9"/>
      <c r="H167" s="764"/>
      <c r="I167" s="170"/>
      <c r="J167" s="170"/>
      <c r="K167" s="87"/>
      <c r="N167" s="757"/>
      <c r="O167" s="9"/>
      <c r="P167" s="9"/>
      <c r="Q167" s="9"/>
      <c r="R167" s="9"/>
      <c r="S167" s="9"/>
      <c r="T167" s="9"/>
      <c r="U167" s="9"/>
      <c r="V167" s="9"/>
      <c r="W167" s="9"/>
      <c r="X167" s="9"/>
      <c r="Y167" s="9"/>
      <c r="Z167" s="9"/>
    </row>
    <row r="168" spans="1:48" x14ac:dyDescent="0.35">
      <c r="A168" s="11"/>
      <c r="B168" s="82" t="s">
        <v>40</v>
      </c>
      <c r="C168" s="82"/>
      <c r="D168" s="9"/>
      <c r="E168" s="9"/>
      <c r="F168" s="9"/>
      <c r="G168" s="9"/>
      <c r="H168" s="764"/>
      <c r="I168" s="170"/>
      <c r="J168" s="170"/>
      <c r="K168" s="87"/>
      <c r="N168" s="757"/>
      <c r="O168" s="9"/>
      <c r="P168" s="9"/>
      <c r="Q168" s="9"/>
      <c r="R168" s="9"/>
      <c r="S168" s="9"/>
      <c r="T168" s="9"/>
      <c r="U168" s="9"/>
      <c r="V168" s="9"/>
      <c r="W168" s="9"/>
      <c r="X168" s="9"/>
      <c r="Y168" s="9"/>
      <c r="Z168" s="9"/>
      <c r="AA168" s="153"/>
      <c r="AB168" s="153"/>
      <c r="AC168" s="153"/>
      <c r="AD168" s="153"/>
      <c r="AE168" s="153"/>
      <c r="AF168" s="153"/>
    </row>
    <row r="169" spans="1:48" s="9" customFormat="1" ht="28.5" customHeight="1" x14ac:dyDescent="0.35">
      <c r="A169" s="764"/>
      <c r="B169" s="88" t="s">
        <v>1</v>
      </c>
      <c r="C169" s="88" t="s">
        <v>15</v>
      </c>
      <c r="D169" s="88" t="s">
        <v>3</v>
      </c>
      <c r="E169" s="88" t="s">
        <v>9</v>
      </c>
      <c r="F169" s="88" t="s">
        <v>10</v>
      </c>
      <c r="G169" s="88" t="s">
        <v>12</v>
      </c>
      <c r="H169" s="88" t="s">
        <v>13</v>
      </c>
      <c r="I169" s="88" t="s">
        <v>14</v>
      </c>
      <c r="J169" s="100" t="s">
        <v>30</v>
      </c>
      <c r="K169" s="94" t="s">
        <v>41</v>
      </c>
      <c r="L169" s="94" t="s">
        <v>42</v>
      </c>
      <c r="M169" s="94" t="s">
        <v>874</v>
      </c>
      <c r="N169" s="94" t="s">
        <v>817</v>
      </c>
      <c r="O169" s="94" t="s">
        <v>873</v>
      </c>
      <c r="P169" s="94" t="s">
        <v>818</v>
      </c>
      <c r="Q169" s="94" t="s">
        <v>875</v>
      </c>
      <c r="R169" s="94" t="s">
        <v>876</v>
      </c>
      <c r="S169" s="94" t="s">
        <v>879</v>
      </c>
      <c r="T169" s="94" t="s">
        <v>877</v>
      </c>
      <c r="U169" s="94" t="s">
        <v>878</v>
      </c>
      <c r="V169" s="94" t="s">
        <v>902</v>
      </c>
      <c r="W169" s="94" t="s">
        <v>898</v>
      </c>
      <c r="X169" s="88" t="s">
        <v>43</v>
      </c>
      <c r="Y169" s="88" t="s">
        <v>880</v>
      </c>
      <c r="Z169" s="88" t="s">
        <v>881</v>
      </c>
      <c r="AA169" s="88" t="s">
        <v>906</v>
      </c>
      <c r="AB169" s="88" t="s">
        <v>882</v>
      </c>
      <c r="AC169" s="88" t="s">
        <v>883</v>
      </c>
      <c r="AD169" s="88" t="s">
        <v>884</v>
      </c>
      <c r="AE169" s="88" t="s">
        <v>885</v>
      </c>
      <c r="AF169" s="88" t="s">
        <v>886</v>
      </c>
      <c r="AG169" s="88" t="s">
        <v>810</v>
      </c>
      <c r="AH169" s="88" t="s">
        <v>904</v>
      </c>
      <c r="AI169" s="88" t="s">
        <v>905</v>
      </c>
      <c r="AJ169" s="94" t="s">
        <v>907</v>
      </c>
      <c r="AK169" s="94" t="s">
        <v>44</v>
      </c>
      <c r="AL169" s="94" t="s">
        <v>45</v>
      </c>
      <c r="AM169" s="94" t="s">
        <v>46</v>
      </c>
      <c r="AN169" s="94" t="s">
        <v>47</v>
      </c>
      <c r="AO169" s="911" t="s">
        <v>48</v>
      </c>
      <c r="AP169" s="911" t="s">
        <v>49</v>
      </c>
      <c r="AQ169" s="379"/>
      <c r="AR169" s="379"/>
      <c r="AS169" s="379"/>
      <c r="AT169" s="379"/>
      <c r="AU169" s="379"/>
      <c r="AV169" s="379"/>
    </row>
    <row r="170" spans="1:48" x14ac:dyDescent="0.35">
      <c r="A170" s="11"/>
      <c r="B170" s="89" t="str">
        <f>IF($E170="", "", 3)</f>
        <v/>
      </c>
      <c r="C170" s="93" t="str" cm="1">
        <f t="array" ref="C170">_xlfn._xlws.FILTER('3) Corporate Governance'!B19:B76,
  ('3) Corporate Governance'!E19:E76&lt;&gt;"")*('3) Corporate Governance'!E19:E76&lt;&gt;"AE Name"),"")</f>
        <v/>
      </c>
      <c r="D170" s="89" t="str">
        <f>IF('0a) Instructions &amp; HHS Info'!$F$4=""&amp;"","", IF($E170="","",'0a) Instructions &amp; HHS Info'!$F$4))</f>
        <v/>
      </c>
      <c r="E170" s="317" t="str" cm="1">
        <f t="array" ref="E170">_xlfn._xlws.FILTER('3) Corporate Governance'!D19:D76&amp;"",
  ('3) Corporate Governance'!E19:E76&lt;&gt;"")*('3) Corporate Governance'!E19:E76&lt;&gt;"AE Name"),"")</f>
        <v/>
      </c>
      <c r="F170" s="89" t="str">
        <f>_xlfn.LET(
_xlpm.orgRow,MATCH(E170,_ref_data!$F$19:$F$167,0),
_xlpm.orgID,INDEX(_ref_data!$E$19:$E$167,_xlpm.orgRow),
IF(E170="","",_xlpm.orgID))</f>
        <v/>
      </c>
      <c r="G170" s="89" t="str">
        <f>_xlfn.LET(
_xlpm.orgRow,MATCH(E170,_ref_data!$F$19:$F$167,0),
_xlpm.EIN,SUBSTITUTE(INDEX(_ref_data!$G$19:$G$167,_xlpm.orgRow), "-", ""),
IF(E170="","",_xlpm.EIN))</f>
        <v/>
      </c>
      <c r="H170" s="89" t="str" cm="1">
        <f t="array" ref="H170">_xlfn.LET(
_xlpm.row, MATCH($C170 &amp; $E170, '3) Corporate Governance'!$B$19:$B$76 &amp; '3) Corporate Governance'!$D$19:$D$76, 0),
_xlpm.datum, INDEX('3) Corporate Governance'!$D$19:$F$76, _xlpm.row, 2),
IF(_xlpm.datum="", "", _xlpm.datum))</f>
        <v/>
      </c>
      <c r="I170" s="89" t="str">
        <f>_xlfn.LET(
_xlpm.row, MATCH(H170, _ref_data!$O$19:$O$68, 0),
_xlpm.ein, INDEX(_ref_data!$P$19:$P$68, _xlpm.row),
IF(H170="", "",
IF(_xlpm.ein="", "", _xlpm.ein)))</f>
        <v/>
      </c>
      <c r="J170" s="98" t="str" cm="1">
        <f t="array" ref="J170">IF($E170="", "",
_xlfn.LET(
_xlpm.row, MATCH($C170 &amp; $E170 &amp; $H170,
    '3) Corporate Governance'!$B$19:$B$76 &amp;
    '3) Corporate Governance'!$D$19:$D$76 &amp;
    '3) Corporate Governance'!$E$19:$E$76, 0),
_xlpm.row)
)</f>
        <v/>
      </c>
      <c r="K170" s="96" t="str" cm="1">
        <f t="array" ref="K170">_xlfn.LET(
_xlpm.val,INDEX('3) Corporate Governance'!$G$19:$S$73,_extract!$J170,1),
IF($J170="","",
IF(($J170&gt;0)*($J170&lt;=11),IF(_xlpm.val="","",_xlpm.val), "")))</f>
        <v/>
      </c>
      <c r="L170" s="96" t="str" cm="1">
        <f t="array" ref="L170">_xlfn.LET(
_xlpm.val, INDEX('3) Corporate Governance'!$G$19:$S$73,_extract!$J170,2),
_xlpm.val_01, (_xlpm.val="Yes")*1,
IF($J170="","",
IF(_xlpm.val = "", "",
IF(($J170&gt;0)*($J170&lt;=11),_xlpm.val_01,""))))</f>
        <v/>
      </c>
      <c r="M170" s="96" t="str" cm="1">
        <f t="array" ref="M170">_xlfn.LET(
_xlpm.val, INDEX('3) Corporate Governance'!$G$19:$S$73,_extract!$J170,3),
_xlpm.val_01, (_xlpm.val="Yes")*1,
IF($J170="","",
IF(_xlpm.val = "", "",
IF(($J170&gt;0)*($J170&lt;=11),_xlpm.val_01,""))))</f>
        <v/>
      </c>
      <c r="N170" s="96" t="str" cm="1">
        <f t="array" ref="N170">_xlfn.LET(
_xlpm.val, INDEX('3) Corporate Governance'!$G$19:$S$73,_extract!$J170,4),
_xlpm.val_01, (_xlpm.val="Yes")*1,
IF($J170="","",
IF(_xlpm.val = "", "",
IF(($J170&gt;0)*($J170&lt;=11),_xlpm.val_01,""))))</f>
        <v/>
      </c>
      <c r="O170" s="96" t="str" cm="1">
        <f t="array" ref="O170">_xlfn.LET(
_xlpm.val, INDEX('3) Corporate Governance'!$G$19:$S$73,_extract!$J170,5),
_xlpm.val_01, (_xlpm.val="Yes")*1,
IF($J170="","",
IF(_xlpm.val = "", "",
IF(($J170&gt;0)*($J170&lt;=11),_xlpm.val_01,""))))</f>
        <v/>
      </c>
      <c r="P170" s="96" t="str" cm="1">
        <f t="array" ref="P170">_xlfn.LET(
_xlpm.val, INDEX('3) Corporate Governance'!$G$19:$S$73,_extract!$J170,6),
_xlpm.val_01, (_xlpm.val="Yes")*1,
IF($J170="","",
IF(_xlpm.val = "", "",
IF(($J170&gt;0)*($J170&lt;=11),_xlpm.val_01,""))))</f>
        <v/>
      </c>
      <c r="Q170" s="96" t="str" cm="1">
        <f t="array" ref="Q170">_xlfn.LET(
_xlpm.val, INDEX('3) Corporate Governance'!$G$19:$S$73,_extract!$J170,7),
_xlpm.val_01, (_xlpm.val="Yes")*1,
IF($J170="","",
IF(_xlpm.val = "", "",
IF(($J170&gt;0)*($J170&lt;=11),_xlpm.val_01,""))))</f>
        <v/>
      </c>
      <c r="R170" s="96" t="str" cm="1">
        <f t="array" ref="R170">_xlfn.LET(
_xlpm.val, INDEX('3) Corporate Governance'!$G$19:$S$73,_extract!$J170,8),
_xlpm.val_01, (_xlpm.val="Yes")*1,
IF($J170="","",
IF(_xlpm.val = "", "",
IF(($J170&gt;0)*($J170&lt;=11),_xlpm.val_01,""))))</f>
        <v/>
      </c>
      <c r="S170" s="96" t="str" cm="1">
        <f t="array" ref="S170">_xlfn.LET(
_xlpm.val, INDEX('3) Corporate Governance'!$G$19:$S$73,_extract!$J170,9),
_xlpm.val_01, (_xlpm.val="Yes")*1,
IF($J170="","",
IF(_xlpm.val = "", "",
IF(($J170&gt;0)*($J170&lt;=11),_xlpm.val_01,""))))</f>
        <v/>
      </c>
      <c r="T170" s="96" t="str" cm="1">
        <f t="array" ref="T170">_xlfn.LET(
_xlpm.val, INDEX('3) Corporate Governance'!$G$19:$S$73,_extract!$J170,10),
_xlpm.val_01, (_xlpm.val="Yes")*1,
IF($J170="","",
IF(_xlpm.val = "", "",
IF(($J170&gt;0)*($J170&lt;=11),_xlpm.val_01,""))))</f>
        <v/>
      </c>
      <c r="U170" s="96" t="str" cm="1">
        <f t="array" ref="U170">_xlfn.LET(
_xlpm.val, INDEX('3) Corporate Governance'!$G$19:$S$73,_extract!$J170,11),
_xlpm.val_01, (_xlpm.val="Yes")*1,
IF($J170="","",
IF(_xlpm.val = "", "",
IF(($J170&gt;0)*($J170&lt;=11),_xlpm.val_01,""))))</f>
        <v/>
      </c>
      <c r="V170" s="910" t="str" cm="1">
        <f t="array" ref="V170">_xlfn.LET(
_xlpm.val,INDEX('3) Corporate Governance'!$G$19:$S$73,_extract!$J170,12),
IF($J170="","",
IF(($J170&gt;0)*($J170&lt;=11),IF(_xlpm.val="","",_xlpm.val), "")))</f>
        <v/>
      </c>
      <c r="W170" s="96" t="str" cm="1">
        <f t="array" ref="W170">_xlfn.LET(
_xlpm.val,INDEX('3) Corporate Governance'!$G$19:$S$73,_extract!$J170,13),
IF($J170="","",
IF(($J170&gt;0)*($J170&lt;=11),IF(_xlpm.val="","",_xlpm.val), "")))</f>
        <v/>
      </c>
      <c r="X170" s="89" t="str" cm="1">
        <f t="array" ref="X170">_xlfn.LET(
_xlpm.val, INDEX('3) Corporate Governance'!$G$19:$T$73,_extract!$J170,1),
_xlpm.val_01, (_xlpm.val="Yes")*1,
IF($J170="","",
IF(_xlpm.val = "", "",
IF(($J170&gt;16)*($J170&lt;=27),_xlpm.val_01,""))))</f>
        <v/>
      </c>
      <c r="Y170" s="89" t="str" cm="1">
        <f t="array" ref="Y170">_xlfn.LET(
_xlpm.val, INDEX('3) Corporate Governance'!$G$19:$T$73,_extract!$J170,2),
_xlpm.val_01, (_xlpm.val="Yes")*1,
IF($J170="","",
IF(_xlpm.val = "", "",
IF(($J170&gt;16)*($J170&lt;=27),_xlpm.val_01,""))))</f>
        <v/>
      </c>
      <c r="Z170" s="89" t="str" cm="1">
        <f t="array" ref="Z170">_xlfn.LET(
_xlpm.val, INDEX('3) Corporate Governance'!$G$19:$T$73,_extract!$J170,3),
_xlpm.val_01, (_xlpm.val="Yes")*1,
IF($J170="","",
IF(_xlpm.val = "", "",
IF(($J170&gt;16)*($J170&lt;=27),_xlpm.val_01,""))))</f>
        <v/>
      </c>
      <c r="AA170" s="89" t="str" cm="1">
        <f t="array" ref="AA170">_xlfn.LET(
_xlpm.val, INDEX('3) Corporate Governance'!$G$19:$T$73,_extract!$J170,4),
_xlpm.val_01, (_xlpm.val="Yes")*1,
IF($J170="","",
IF(_xlpm.val = "", "",
IF(($J170&gt;16)*($J170&lt;=27),_xlpm.val_01,""))))</f>
        <v/>
      </c>
      <c r="AB170" s="89" t="str" cm="1">
        <f t="array" ref="AB170">_xlfn.LET(
_xlpm.val, INDEX('3) Corporate Governance'!$G$19:$T$73,_extract!$J170,5),
_xlpm.val_01, (_xlpm.val="Yes")*1,
IF($J170="","",
IF(_xlpm.val = "", "",
IF(($J170&gt;16)*($J170&lt;=27),_xlpm.val_01,""))))</f>
        <v/>
      </c>
      <c r="AC170" s="89" t="str" cm="1">
        <f t="array" ref="AC170">_xlfn.LET(
_xlpm.val, INDEX('3) Corporate Governance'!$G$19:$T$73,_extract!$J170,6),
_xlpm.val_01, (_xlpm.val="Yes")*1,
IF($J170="","",
IF(_xlpm.val = "", "",
IF(($J170&gt;16)*($J170&lt;=27),_xlpm.val_01,""))))</f>
        <v/>
      </c>
      <c r="AD170" s="89" t="str" cm="1">
        <f t="array" ref="AD170">_xlfn.LET(
_xlpm.val, INDEX('3) Corporate Governance'!$G$19:$T$73,_extract!$J170,7),
_xlpm.val_01, (_xlpm.val="Yes")*1,
IF($J170="","",
IF(_xlpm.val = "", "",
IF(($J170&gt;16)*($J170&lt;=27),_xlpm.val_01,""))))</f>
        <v/>
      </c>
      <c r="AE170" s="89" t="str" cm="1">
        <f t="array" ref="AE170">_xlfn.LET(
_xlpm.val, INDEX('3) Corporate Governance'!$G$19:$T$73,_extract!$J170,8),
_xlpm.val_01, (_xlpm.val="Yes")*1,
IF($J170="","",
IF(_xlpm.val = "", "",
IF(($J170&gt;16)*($J170&lt;=27),_xlpm.val_01,""))))</f>
        <v/>
      </c>
      <c r="AF170" s="89" t="str" cm="1">
        <f t="array" ref="AF170">_xlfn.LET(
_xlpm.val, INDEX('3) Corporate Governance'!$G$19:$T$73,_extract!$J170,9),
_xlpm.val_01, (_xlpm.val="Yes")*1,
IF($J170="","",
IF(_xlpm.val = "", "",
IF(($J170&gt;16)*($J170&lt;=27),_xlpm.val_01,""))))</f>
        <v/>
      </c>
      <c r="AG170" s="89" t="str" cm="1">
        <f t="array" ref="AG170">_xlfn.LET(
_xlpm.val, INDEX('3) Corporate Governance'!$G$19:$T$73,_extract!$J170,10),
_xlpm.val_01, (_xlpm.val="Yes")*1,
IF($J170="","",
IF(_xlpm.val = "", "",
IF(($J170&gt;16)*($J170&lt;=27),_xlpm.val_01,""))))</f>
        <v/>
      </c>
      <c r="AH170" s="89" t="str" cm="1">
        <f t="array" ref="AH170">_xlfn.LET(
_xlpm.val, INDEX('3) Corporate Governance'!$G$19:$T$73,_extract!$J170,11),
IF($J170="","",
IF(_xlpm.val = "", "",
IF(($J170&gt;16)*($J170&lt;=27),_xlpm.val,""))))</f>
        <v/>
      </c>
      <c r="AI170" s="89" t="str" cm="1">
        <f t="array" ref="AI170">_xlfn.LET(
_xlpm.val, INDEX('3) Corporate Governance'!$G$19:$T$73,_extract!$J170,12),
IF($J170="","",
IF(_xlpm.val = "", "",
IF(($J170&gt;16)*($J170&lt;=27),_xlpm.val,""))))</f>
        <v/>
      </c>
      <c r="AJ170" s="95" t="str" cm="1">
        <f t="array" ref="AJ170">_xlfn.LET(
_xlpm.val, INDEX('3) Corporate Governance'!$G$19:$M$73,_extract!$J170,1),
_xlpm.val_01, (_xlpm.val="Yes")*1,
IF($J170="","",
IF(_xlpm.val = "", "",
IF(($J170&gt;32)*($J170&lt;=43),_xlpm.val_01,""))))</f>
        <v/>
      </c>
      <c r="AK170" s="95" t="str" cm="1">
        <f t="array" ref="AK170">_xlfn.LET(
_xlpm.val, (INDEX('3) Corporate Governance'!$G$19:$M$73,_extract!$J170,2)),
IF($J170="","",
IF(_xlpm.val = "", "",
IF(($J170&gt;32)*($J170&lt;=43),_xlpm.val,""))))</f>
        <v/>
      </c>
      <c r="AL170" s="95" t="str" cm="1">
        <f t="array" ref="AL170">_xlfn.LET(
_xlpm.val, (INDEX('3) Corporate Governance'!$G$19:$M$73,_extract!$J170,3)),
IF($J170="","",
IF(_xlpm.val = "", "",
IF(($J170&gt;32)*($J170&lt;=43),_xlpm.val,""))))</f>
        <v/>
      </c>
      <c r="AM170" s="95" t="str" cm="1">
        <f t="array" ref="AM170">_xlfn.LET(
_xlpm.val, (INDEX('3) Corporate Governance'!$G$19:$M$73,_extract!$J170,4)),
IF($J170="","",
IF(_xlpm.val = "", "",
IF(($J170&gt;32)*($J170&lt;=43),_xlpm.val,""))))</f>
        <v/>
      </c>
      <c r="AN170" s="95" t="str" cm="1">
        <f t="array" ref="AN170">_xlfn.LET(
_xlpm.val, INDEX('3) Corporate Governance'!$G$19:$M$73,_extract!$J170,5),
_xlpm.val_01, (_xlpm.val="Yes")*1,
IF($J170="","",
IF(_xlpm.val = "", "",
IF(($J170&gt;32)*($J170&lt;=43),_xlpm.val_01,""))))</f>
        <v/>
      </c>
      <c r="AO170" s="95" t="str" cm="1">
        <f t="array" ref="AO170">_xlfn.LET(
_xlpm.val, INDEX('3) Corporate Governance'!$G$19:$M$73,_extract!$J170,6),
_xlpm.val_01, (_xlpm.val="Yes")*1,
IF($J170="","",
IF(_xlpm.val = "", "",
IF(($J170&gt;32)*($J170&lt;=43),_xlpm.val_01,""))))</f>
        <v/>
      </c>
      <c r="AP170" s="95" t="str" cm="1">
        <f t="array" ref="AP170">_xlfn.LET(
_xlpm.val, (INDEX('3) Corporate Governance'!$G$19:$M$73,_extract!$J170,7)),
IF($J170="","",
IF(_xlpm.val = "", "",
IF(($J170&gt;32)*($J170&lt;=43),_xlpm.val,""))))</f>
        <v/>
      </c>
      <c r="AQ170" s="109"/>
      <c r="AR170" s="109"/>
      <c r="AS170" s="109"/>
      <c r="AT170" s="109"/>
      <c r="AU170" s="109"/>
      <c r="AV170" s="109"/>
    </row>
    <row r="171" spans="1:48" ht="13.15" customHeight="1" x14ac:dyDescent="0.35">
      <c r="A171" s="11"/>
      <c r="B171" s="89" t="str">
        <f t="shared" ref="B171:B200" si="4">IF($E171="", "", 3)</f>
        <v/>
      </c>
      <c r="C171" s="93"/>
      <c r="D171" s="89" t="str">
        <f>IF('0a) Instructions &amp; HHS Info'!$F$4="","", IF($E171="","",'0a) Instructions &amp; HHS Info'!$F$4))</f>
        <v/>
      </c>
      <c r="E171" s="89"/>
      <c r="F171" s="89" t="str">
        <f>_xlfn.LET(
_xlpm.orgRow,MATCH(E171,_ref_data!$F$19:$F$167,0),
_xlpm.orgID,INDEX(_ref_data!$E$19:$E$167,_xlpm.orgRow),
IF(E171="","",_xlpm.orgID))</f>
        <v/>
      </c>
      <c r="G171" s="89" t="str">
        <f>_xlfn.LET(
_xlpm.orgRow,MATCH(E171,_ref_data!$F$19:$F$167,0),
_xlpm.EIN,SUBSTITUTE(INDEX(_ref_data!$G$19:$G$167,_xlpm.orgRow), "-", ""),
IF(E171="","",_xlpm.EIN))</f>
        <v/>
      </c>
      <c r="H171" s="89" t="str" cm="1">
        <f t="array" ref="H171">_xlfn.LET(
_xlpm.row, MATCH($C171 &amp; $E171, '3) Corporate Governance'!$B$19:$B$76 &amp; '3) Corporate Governance'!$D$19:$D$76, 0),
_xlpm.datum, INDEX('3) Corporate Governance'!$D$19:$F$76, _xlpm.row, 2),
IF(_xlpm.datum="", "", _xlpm.datum))</f>
        <v/>
      </c>
      <c r="I171" s="89" t="str">
        <f>_xlfn.LET(
_xlpm.row, MATCH(H171, _ref_data!$O$19:$O$68, 0),
_xlpm.ein, INDEX(_ref_data!$P$19:$P$68, _xlpm.row),
IF(H171="", "",
IF(_xlpm.ein="", "", _xlpm.ein)))</f>
        <v/>
      </c>
      <c r="J171" s="98" t="str" cm="1">
        <f t="array" ref="J171">IF($E171="", "",
_xlfn.LET(
_xlpm.row, MATCH($C171 &amp; $E171 &amp; $H171,
    '3) Corporate Governance'!$B$19:$B$76 &amp;
    '3) Corporate Governance'!$D$19:$D$76 &amp;
    '3) Corporate Governance'!$E$19:$E$76, 0),
_xlpm.row)
)</f>
        <v/>
      </c>
      <c r="K171" s="96" t="str" cm="1">
        <f t="array" ref="K171">_xlfn.LET(
_xlpm.val,INDEX('3) Corporate Governance'!$G$19:$S$73,_extract!$J171,1),
IF($J171="","",
IF(($J171&gt;0)*($J171&lt;=11),IF(_xlpm.val="","",_xlpm.val), "")))</f>
        <v/>
      </c>
      <c r="L171" s="96" t="str" cm="1">
        <f t="array" ref="L171">_xlfn.LET(
_xlpm.val, INDEX('3) Corporate Governance'!$G$19:$S$73,_extract!$J171,2),
_xlpm.val_01, (_xlpm.val="Yes")*1,
IF($J171="","",
IF(_xlpm.val = "", "",
IF(($J171&gt;0)*($J171&lt;=11),_xlpm.val_01,""))))</f>
        <v/>
      </c>
      <c r="M171" s="96" t="str" cm="1">
        <f t="array" ref="M171">_xlfn.LET(
_xlpm.val, INDEX('3) Corporate Governance'!$G$19:$S$73,_extract!$J171,3),
_xlpm.val_01, (_xlpm.val="Yes")*1,
IF($J171="","",
IF(_xlpm.val = "", "",
IF(($J171&gt;0)*($J171&lt;=11),_xlpm.val_01,""))))</f>
        <v/>
      </c>
      <c r="N171" s="96" t="str" cm="1">
        <f t="array" ref="N171">_xlfn.LET(
_xlpm.val, INDEX('3) Corporate Governance'!$G$19:$S$73,_extract!$J171,4),
_xlpm.val_01, (_xlpm.val="Yes")*1,
IF($J171="","",
IF(_xlpm.val = "", "",
IF(($J171&gt;0)*($J171&lt;=11),_xlpm.val_01,""))))</f>
        <v/>
      </c>
      <c r="O171" s="96" t="str" cm="1">
        <f t="array" ref="O171">_xlfn.LET(
_xlpm.val, INDEX('3) Corporate Governance'!$G$19:$S$73,_extract!$J171,5),
_xlpm.val_01, (_xlpm.val="Yes")*1,
IF($J171="","",
IF(_xlpm.val = "", "",
IF(($J171&gt;0)*($J171&lt;=11),_xlpm.val_01,""))))</f>
        <v/>
      </c>
      <c r="P171" s="96" t="str" cm="1">
        <f t="array" ref="P171">_xlfn.LET(
_xlpm.val, INDEX('3) Corporate Governance'!$G$19:$S$73,_extract!$J171,6),
_xlpm.val_01, (_xlpm.val="Yes")*1,
IF($J171="","",
IF(_xlpm.val = "", "",
IF(($J171&gt;0)*($J171&lt;=11),_xlpm.val_01,""))))</f>
        <v/>
      </c>
      <c r="Q171" s="96" t="str" cm="1">
        <f t="array" ref="Q171">_xlfn.LET(
_xlpm.val, INDEX('3) Corporate Governance'!$G$19:$S$73,_extract!$J171,7),
_xlpm.val_01, (_xlpm.val="Yes")*1,
IF($J171="","",
IF(_xlpm.val = "", "",
IF(($J171&gt;0)*($J171&lt;=11),_xlpm.val_01,""))))</f>
        <v/>
      </c>
      <c r="R171" s="96" t="str" cm="1">
        <f t="array" ref="R171">_xlfn.LET(
_xlpm.val, INDEX('3) Corporate Governance'!$G$19:$S$73,_extract!$J171,8),
_xlpm.val_01, (_xlpm.val="Yes")*1,
IF($J171="","",
IF(_xlpm.val = "", "",
IF(($J171&gt;0)*($J171&lt;=11),_xlpm.val_01,""))))</f>
        <v/>
      </c>
      <c r="S171" s="96" t="str" cm="1">
        <f t="array" ref="S171">_xlfn.LET(
_xlpm.val, INDEX('3) Corporate Governance'!$G$19:$S$73,_extract!$J171,9),
_xlpm.val_01, (_xlpm.val="Yes")*1,
IF($J171="","",
IF(_xlpm.val = "", "",
IF(($J171&gt;0)*($J171&lt;=11),_xlpm.val_01,""))))</f>
        <v/>
      </c>
      <c r="T171" s="96" t="str" cm="1">
        <f t="array" ref="T171">_xlfn.LET(
_xlpm.val, INDEX('3) Corporate Governance'!$G$19:$S$73,_extract!$J171,10),
_xlpm.val_01, (_xlpm.val="Yes")*1,
IF($J171="","",
IF(_xlpm.val = "", "",
IF(($J171&gt;0)*($J171&lt;=11),_xlpm.val_01,""))))</f>
        <v/>
      </c>
      <c r="U171" s="96" t="str" cm="1">
        <f t="array" ref="U171">_xlfn.LET(
_xlpm.val, INDEX('3) Corporate Governance'!$G$19:$S$73,_extract!$J171,11),
_xlpm.val_01, (_xlpm.val="Yes")*1,
IF($J171="","",
IF(_xlpm.val = "", "",
IF(($J171&gt;0)*($J171&lt;=11),_xlpm.val_01,""))))</f>
        <v/>
      </c>
      <c r="V171" s="910" t="str" cm="1">
        <f t="array" ref="V171">_xlfn.LET(
_xlpm.val,INDEX('3) Corporate Governance'!$G$19:$S$73,_extract!$J171,12),
IF($J171="","",
IF(($J171&gt;0)*($J171&lt;=11),IF(_xlpm.val="","",_xlpm.val), "")))</f>
        <v/>
      </c>
      <c r="W171" s="96" t="str" cm="1">
        <f t="array" ref="W171">_xlfn.LET(
_xlpm.val,INDEX('3) Corporate Governance'!$G$19:$S$73,_extract!$J171,13),
IF($J171="","",
IF(($J171&gt;0)*($J171&lt;=11),IF(_xlpm.val="","",_xlpm.val), "")))</f>
        <v/>
      </c>
      <c r="X171" s="89" t="str" cm="1">
        <f t="array" ref="X171">_xlfn.LET(
_xlpm.val, INDEX('3) Corporate Governance'!$G$19:$T$73,_extract!$J171,1),
_xlpm.val_01, (_xlpm.val="Yes")*1,
IF($J171="","",
IF(_xlpm.val = "", "",
IF(($J171&gt;16)*($J171&lt;=27),_xlpm.val_01,""))))</f>
        <v/>
      </c>
      <c r="Y171" s="89" t="str" cm="1">
        <f t="array" ref="Y171">_xlfn.LET(
_xlpm.val, INDEX('3) Corporate Governance'!$G$19:$T$73,_extract!$J171,2),
_xlpm.val_01, (_xlpm.val="Yes")*1,
IF($J171="","",
IF(_xlpm.val = "", "",
IF(($J171&gt;16)*($J171&lt;=27),_xlpm.val_01,""))))</f>
        <v/>
      </c>
      <c r="Z171" s="89" t="str" cm="1">
        <f t="array" ref="Z171">_xlfn.LET(
_xlpm.val, INDEX('3) Corporate Governance'!$G$19:$T$73,_extract!$J171,3),
_xlpm.val_01, (_xlpm.val="Yes")*1,
IF($J171="","",
IF(_xlpm.val = "", "",
IF(($J171&gt;16)*($J171&lt;=27),_xlpm.val_01,""))))</f>
        <v/>
      </c>
      <c r="AA171" s="89" t="str" cm="1">
        <f t="array" ref="AA171">_xlfn.LET(
_xlpm.val, INDEX('3) Corporate Governance'!$G$19:$T$73,_extract!$J171,4),
_xlpm.val_01, (_xlpm.val="Yes")*1,
IF($J171="","",
IF(_xlpm.val = "", "",
IF(($J171&gt;16)*($J171&lt;=27),_xlpm.val_01,""))))</f>
        <v/>
      </c>
      <c r="AB171" s="89" t="str" cm="1">
        <f t="array" ref="AB171">_xlfn.LET(
_xlpm.val, INDEX('3) Corporate Governance'!$G$19:$T$73,_extract!$J171,5),
_xlpm.val_01, (_xlpm.val="Yes")*1,
IF($J171="","",
IF(_xlpm.val = "", "",
IF(($J171&gt;16)*($J171&lt;=27),_xlpm.val_01,""))))</f>
        <v/>
      </c>
      <c r="AC171" s="89" t="str" cm="1">
        <f t="array" ref="AC171">_xlfn.LET(
_xlpm.val, INDEX('3) Corporate Governance'!$G$19:$T$73,_extract!$J171,6),
_xlpm.val_01, (_xlpm.val="Yes")*1,
IF($J171="","",
IF(_xlpm.val = "", "",
IF(($J171&gt;16)*($J171&lt;=27),_xlpm.val_01,""))))</f>
        <v/>
      </c>
      <c r="AD171" s="89" t="str" cm="1">
        <f t="array" ref="AD171">_xlfn.LET(
_xlpm.val, INDEX('3) Corporate Governance'!$G$19:$T$73,_extract!$J171,7),
_xlpm.val_01, (_xlpm.val="Yes")*1,
IF($J171="","",
IF(_xlpm.val = "", "",
IF(($J171&gt;16)*($J171&lt;=27),_xlpm.val_01,""))))</f>
        <v/>
      </c>
      <c r="AE171" s="89" t="str" cm="1">
        <f t="array" ref="AE171">_xlfn.LET(
_xlpm.val, INDEX('3) Corporate Governance'!$G$19:$T$73,_extract!$J171,8),
_xlpm.val_01, (_xlpm.val="Yes")*1,
IF($J171="","",
IF(_xlpm.val = "", "",
IF(($J171&gt;16)*($J171&lt;=27),_xlpm.val_01,""))))</f>
        <v/>
      </c>
      <c r="AF171" s="89" t="str" cm="1">
        <f t="array" ref="AF171">_xlfn.LET(
_xlpm.val, INDEX('3) Corporate Governance'!$G$19:$T$73,_extract!$J171,9),
_xlpm.val_01, (_xlpm.val="Yes")*1,
IF($J171="","",
IF(_xlpm.val = "", "",
IF(($J171&gt;16)*($J171&lt;=27),_xlpm.val_01,""))))</f>
        <v/>
      </c>
      <c r="AG171" s="89" t="str" cm="1">
        <f t="array" ref="AG171">_xlfn.LET(
_xlpm.val, INDEX('3) Corporate Governance'!$G$19:$T$73,_extract!$J171,10),
_xlpm.val_01, (_xlpm.val="Yes")*1,
IF($J171="","",
IF(_xlpm.val = "", "",
IF(($J171&gt;16)*($J171&lt;=27),_xlpm.val_01,""))))</f>
        <v/>
      </c>
      <c r="AH171" s="89" t="str" cm="1">
        <f t="array" ref="AH171">_xlfn.LET(
_xlpm.val, INDEX('3) Corporate Governance'!$G$19:$T$73,_extract!$J171,11),
IF($J171="","",
IF(_xlpm.val = "", "",
IF(($J171&gt;16)*($J171&lt;=27),_xlpm.val,""))))</f>
        <v/>
      </c>
      <c r="AI171" s="89" t="str" cm="1">
        <f t="array" ref="AI171">_xlfn.LET(
_xlpm.val, INDEX('3) Corporate Governance'!$G$19:$T$73,_extract!$J171,12),
IF($J171="","",
IF(_xlpm.val = "", "",
IF(($J171&gt;16)*($J171&lt;=27),_xlpm.val,""))))</f>
        <v/>
      </c>
      <c r="AJ171" s="95" t="str" cm="1">
        <f t="array" ref="AJ171">_xlfn.LET(
_xlpm.val, INDEX('3) Corporate Governance'!$G$19:$M$73,_extract!$J171,1),
_xlpm.val_01, (_xlpm.val="Yes")*1,
IF($J171="","",
IF(_xlpm.val = "", "",
IF(($J171&gt;32)*($J171&lt;=43),_xlpm.val_01,""))))</f>
        <v/>
      </c>
      <c r="AK171" s="95" t="str" cm="1">
        <f t="array" ref="AK171">_xlfn.LET(
_xlpm.val, (INDEX('3) Corporate Governance'!$G$19:$M$73,_extract!$J171,2)),
IF($J171="","",
IF(_xlpm.val = "", "",
IF(($J171&gt;32)*($J171&lt;=43),_xlpm.val,""))))</f>
        <v/>
      </c>
      <c r="AL171" s="95" t="str" cm="1">
        <f t="array" ref="AL171">_xlfn.LET(
_xlpm.val, (INDEX('3) Corporate Governance'!$G$19:$M$73,_extract!$J171,3)),
IF($J171="","",
IF(_xlpm.val = "", "",
IF(($J171&gt;32)*($J171&lt;=43),_xlpm.val,""))))</f>
        <v/>
      </c>
      <c r="AM171" s="95" t="str" cm="1">
        <f t="array" ref="AM171">_xlfn.LET(
_xlpm.val, (INDEX('3) Corporate Governance'!$G$19:$M$73,_extract!$J171,4)),
IF($J171="","",
IF(_xlpm.val = "", "",
IF(($J171&gt;32)*($J171&lt;=43),_xlpm.val,""))))</f>
        <v/>
      </c>
      <c r="AN171" s="95" t="str" cm="1">
        <f t="array" ref="AN171">_xlfn.LET(
_xlpm.val, INDEX('3) Corporate Governance'!$G$19:$M$73,_extract!$J171,5),
_xlpm.val_01, (_xlpm.val="Yes")*1,
IF($J171="","",
IF(_xlpm.val = "", "",
IF(($J171&gt;32)*($J171&lt;=43),_xlpm.val_01,""))))</f>
        <v/>
      </c>
      <c r="AO171" s="95" t="str" cm="1">
        <f t="array" ref="AO171">_xlfn.LET(
_xlpm.val, INDEX('3) Corporate Governance'!$G$19:$M$73,_extract!$J171,6),
_xlpm.val_01, (_xlpm.val="Yes")*1,
IF($J171="","",
IF(_xlpm.val = "", "",
IF(($J171&gt;32)*($J171&lt;=43),_xlpm.val_01,""))))</f>
        <v/>
      </c>
      <c r="AP171" s="95" t="str" cm="1">
        <f t="array" ref="AP171">_xlfn.LET(
_xlpm.val, (INDEX('3) Corporate Governance'!$G$19:$M$73,_extract!$J171,7)),
IF($J171="","",
IF(_xlpm.val = "", "",
IF(($J171&gt;32)*($J171&lt;=43),_xlpm.val,""))))</f>
        <v/>
      </c>
      <c r="AQ171" s="109"/>
      <c r="AR171" s="109"/>
      <c r="AS171" s="109"/>
      <c r="AT171" s="109"/>
      <c r="AU171" s="109"/>
      <c r="AV171" s="109"/>
    </row>
    <row r="172" spans="1:48" x14ac:dyDescent="0.35">
      <c r="A172" s="11"/>
      <c r="B172" s="89" t="str">
        <f t="shared" si="4"/>
        <v/>
      </c>
      <c r="C172" s="93"/>
      <c r="D172" s="89" t="str">
        <f>IF('0a) Instructions &amp; HHS Info'!$F$4="","", IF($E172="","",'0a) Instructions &amp; HHS Info'!$F$4))</f>
        <v/>
      </c>
      <c r="E172" s="89"/>
      <c r="F172" s="89" t="str">
        <f>_xlfn.LET(
_xlpm.orgRow,MATCH(E172,_ref_data!$F$19:$F$167,0),
_xlpm.orgID,INDEX(_ref_data!$E$19:$E$167,_xlpm.orgRow),
IF(E172="","",_xlpm.orgID))</f>
        <v/>
      </c>
      <c r="G172" s="89" t="str">
        <f>_xlfn.LET(
_xlpm.orgRow,MATCH(E172,_ref_data!$F$19:$F$167,0),
_xlpm.EIN,SUBSTITUTE(INDEX(_ref_data!$G$19:$G$167,_xlpm.orgRow), "-", ""),
IF(E172="","",_xlpm.EIN))</f>
        <v/>
      </c>
      <c r="H172" s="89" t="str" cm="1">
        <f t="array" ref="H172">_xlfn.LET(
_xlpm.row, MATCH($C172 &amp; $E172, '3) Corporate Governance'!$B$19:$B$76 &amp; '3) Corporate Governance'!$D$19:$D$76, 0),
_xlpm.datum, INDEX('3) Corporate Governance'!$D$19:$F$76, _xlpm.row, 2),
IF(_xlpm.datum="", "", _xlpm.datum))</f>
        <v/>
      </c>
      <c r="I172" s="89" t="str">
        <f>_xlfn.LET(
_xlpm.row, MATCH(H172, _ref_data!$O$19:$O$68, 0),
_xlpm.ein, INDEX(_ref_data!$P$19:$P$68, _xlpm.row),
IF(H172="", "",
IF(_xlpm.ein="", "", _xlpm.ein)))</f>
        <v/>
      </c>
      <c r="J172" s="98" t="str" cm="1">
        <f t="array" ref="J172">IF($E172="", "",
_xlfn.LET(
_xlpm.row, MATCH($C172 &amp; $E172 &amp; $H172,
    '3) Corporate Governance'!$B$19:$B$76 &amp;
    '3) Corporate Governance'!$D$19:$D$76 &amp;
    '3) Corporate Governance'!$E$19:$E$76, 0),
_xlpm.row)
)</f>
        <v/>
      </c>
      <c r="K172" s="96" t="str" cm="1">
        <f t="array" ref="K172">_xlfn.LET(
_xlpm.val,INDEX('3) Corporate Governance'!$G$19:$S$73,_extract!$J172,1),
IF($J172="","",
IF(($J172&gt;0)*($J172&lt;=11),IF(_xlpm.val="","",_xlpm.val), "")))</f>
        <v/>
      </c>
      <c r="L172" s="96" t="str" cm="1">
        <f t="array" ref="L172">_xlfn.LET(
_xlpm.val, INDEX('3) Corporate Governance'!$G$19:$S$73,_extract!$J172,2),
_xlpm.val_01, (_xlpm.val="Yes")*1,
IF($J172="","",
IF(_xlpm.val = "", "",
IF(($J172&gt;0)*($J172&lt;=11),_xlpm.val_01,""))))</f>
        <v/>
      </c>
      <c r="M172" s="96" t="str" cm="1">
        <f t="array" ref="M172">_xlfn.LET(
_xlpm.val, INDEX('3) Corporate Governance'!$G$19:$S$73,_extract!$J172,3),
_xlpm.val_01, (_xlpm.val="Yes")*1,
IF($J172="","",
IF(_xlpm.val = "", "",
IF(($J172&gt;0)*($J172&lt;=11),_xlpm.val_01,""))))</f>
        <v/>
      </c>
      <c r="N172" s="96" t="str" cm="1">
        <f t="array" ref="N172">_xlfn.LET(
_xlpm.val, INDEX('3) Corporate Governance'!$G$19:$S$73,_extract!$J172,4),
_xlpm.val_01, (_xlpm.val="Yes")*1,
IF($J172="","",
IF(_xlpm.val = "", "",
IF(($J172&gt;0)*($J172&lt;=11),_xlpm.val_01,""))))</f>
        <v/>
      </c>
      <c r="O172" s="96" t="str" cm="1">
        <f t="array" ref="O172">_xlfn.LET(
_xlpm.val, INDEX('3) Corporate Governance'!$G$19:$S$73,_extract!$J172,5),
_xlpm.val_01, (_xlpm.val="Yes")*1,
IF($J172="","",
IF(_xlpm.val = "", "",
IF(($J172&gt;0)*($J172&lt;=11),_xlpm.val_01,""))))</f>
        <v/>
      </c>
      <c r="P172" s="96" t="str" cm="1">
        <f t="array" ref="P172">_xlfn.LET(
_xlpm.val, INDEX('3) Corporate Governance'!$G$19:$S$73,_extract!$J172,6),
_xlpm.val_01, (_xlpm.val="Yes")*1,
IF($J172="","",
IF(_xlpm.val = "", "",
IF(($J172&gt;0)*($J172&lt;=11),_xlpm.val_01,""))))</f>
        <v/>
      </c>
      <c r="Q172" s="96" t="str" cm="1">
        <f t="array" ref="Q172">_xlfn.LET(
_xlpm.val, INDEX('3) Corporate Governance'!$G$19:$S$73,_extract!$J172,7),
_xlpm.val_01, (_xlpm.val="Yes")*1,
IF($J172="","",
IF(_xlpm.val = "", "",
IF(($J172&gt;0)*($J172&lt;=11),_xlpm.val_01,""))))</f>
        <v/>
      </c>
      <c r="R172" s="96" t="str" cm="1">
        <f t="array" ref="R172">_xlfn.LET(
_xlpm.val, INDEX('3) Corporate Governance'!$G$19:$S$73,_extract!$J172,8),
_xlpm.val_01, (_xlpm.val="Yes")*1,
IF($J172="","",
IF(_xlpm.val = "", "",
IF(($J172&gt;0)*($J172&lt;=11),_xlpm.val_01,""))))</f>
        <v/>
      </c>
      <c r="S172" s="96" t="str" cm="1">
        <f t="array" ref="S172">_xlfn.LET(
_xlpm.val, INDEX('3) Corporate Governance'!$G$19:$S$73,_extract!$J172,9),
_xlpm.val_01, (_xlpm.val="Yes")*1,
IF($J172="","",
IF(_xlpm.val = "", "",
IF(($J172&gt;0)*($J172&lt;=11),_xlpm.val_01,""))))</f>
        <v/>
      </c>
      <c r="T172" s="96" t="str" cm="1">
        <f t="array" ref="T172">_xlfn.LET(
_xlpm.val, INDEX('3) Corporate Governance'!$G$19:$S$73,_extract!$J172,10),
_xlpm.val_01, (_xlpm.val="Yes")*1,
IF($J172="","",
IF(_xlpm.val = "", "",
IF(($J172&gt;0)*($J172&lt;=11),_xlpm.val_01,""))))</f>
        <v/>
      </c>
      <c r="U172" s="96" t="str" cm="1">
        <f t="array" ref="U172">_xlfn.LET(
_xlpm.val, INDEX('3) Corporate Governance'!$G$19:$S$73,_extract!$J172,11),
_xlpm.val_01, (_xlpm.val="Yes")*1,
IF($J172="","",
IF(_xlpm.val = "", "",
IF(($J172&gt;0)*($J172&lt;=11),_xlpm.val_01,""))))</f>
        <v/>
      </c>
      <c r="V172" s="910" t="str" cm="1">
        <f t="array" ref="V172">_xlfn.LET(
_xlpm.val,INDEX('3) Corporate Governance'!$G$19:$S$73,_extract!$J172,12),
IF($J172="","",
IF(($J172&gt;0)*($J172&lt;=11),IF(_xlpm.val="","",_xlpm.val), "")))</f>
        <v/>
      </c>
      <c r="W172" s="96" t="str" cm="1">
        <f t="array" ref="W172">_xlfn.LET(
_xlpm.val,INDEX('3) Corporate Governance'!$G$19:$S$73,_extract!$J172,13),
IF($J172="","",
IF(($J172&gt;0)*($J172&lt;=11),IF(_xlpm.val="","",_xlpm.val), "")))</f>
        <v/>
      </c>
      <c r="X172" s="89" t="str" cm="1">
        <f t="array" ref="X172">_xlfn.LET(
_xlpm.val, INDEX('3) Corporate Governance'!$G$19:$T$73,_extract!$J172,1),
_xlpm.val_01, (_xlpm.val="Yes")*1,
IF($J172="","",
IF(_xlpm.val = "", "",
IF(($J172&gt;16)*($J172&lt;=27),_xlpm.val_01,""))))</f>
        <v/>
      </c>
      <c r="Y172" s="89" t="str" cm="1">
        <f t="array" ref="Y172">_xlfn.LET(
_xlpm.val, INDEX('3) Corporate Governance'!$G$19:$T$73,_extract!$J172,2),
_xlpm.val_01, (_xlpm.val="Yes")*1,
IF($J172="","",
IF(_xlpm.val = "", "",
IF(($J172&gt;16)*($J172&lt;=27),_xlpm.val_01,""))))</f>
        <v/>
      </c>
      <c r="Z172" s="89" t="str" cm="1">
        <f t="array" ref="Z172">_xlfn.LET(
_xlpm.val, INDEX('3) Corporate Governance'!$G$19:$T$73,_extract!$J172,3),
_xlpm.val_01, (_xlpm.val="Yes")*1,
IF($J172="","",
IF(_xlpm.val = "", "",
IF(($J172&gt;16)*($J172&lt;=27),_xlpm.val_01,""))))</f>
        <v/>
      </c>
      <c r="AA172" s="89" t="str" cm="1">
        <f t="array" ref="AA172">_xlfn.LET(
_xlpm.val, INDEX('3) Corporate Governance'!$G$19:$T$73,_extract!$J172,4),
_xlpm.val_01, (_xlpm.val="Yes")*1,
IF($J172="","",
IF(_xlpm.val = "", "",
IF(($J172&gt;16)*($J172&lt;=27),_xlpm.val_01,""))))</f>
        <v/>
      </c>
      <c r="AB172" s="89" t="str" cm="1">
        <f t="array" ref="AB172">_xlfn.LET(
_xlpm.val, INDEX('3) Corporate Governance'!$G$19:$T$73,_extract!$J172,5),
_xlpm.val_01, (_xlpm.val="Yes")*1,
IF($J172="","",
IF(_xlpm.val = "", "",
IF(($J172&gt;16)*($J172&lt;=27),_xlpm.val_01,""))))</f>
        <v/>
      </c>
      <c r="AC172" s="89" t="str" cm="1">
        <f t="array" ref="AC172">_xlfn.LET(
_xlpm.val, INDEX('3) Corporate Governance'!$G$19:$T$73,_extract!$J172,6),
_xlpm.val_01, (_xlpm.val="Yes")*1,
IF($J172="","",
IF(_xlpm.val = "", "",
IF(($J172&gt;16)*($J172&lt;=27),_xlpm.val_01,""))))</f>
        <v/>
      </c>
      <c r="AD172" s="89" t="str" cm="1">
        <f t="array" ref="AD172">_xlfn.LET(
_xlpm.val, INDEX('3) Corporate Governance'!$G$19:$T$73,_extract!$J172,7),
_xlpm.val_01, (_xlpm.val="Yes")*1,
IF($J172="","",
IF(_xlpm.val = "", "",
IF(($J172&gt;16)*($J172&lt;=27),_xlpm.val_01,""))))</f>
        <v/>
      </c>
      <c r="AE172" s="89" t="str" cm="1">
        <f t="array" ref="AE172">_xlfn.LET(
_xlpm.val, INDEX('3) Corporate Governance'!$G$19:$T$73,_extract!$J172,8),
_xlpm.val_01, (_xlpm.val="Yes")*1,
IF($J172="","",
IF(_xlpm.val = "", "",
IF(($J172&gt;16)*($J172&lt;=27),_xlpm.val_01,""))))</f>
        <v/>
      </c>
      <c r="AF172" s="89" t="str" cm="1">
        <f t="array" ref="AF172">_xlfn.LET(
_xlpm.val, INDEX('3) Corporate Governance'!$G$19:$T$73,_extract!$J172,9),
_xlpm.val_01, (_xlpm.val="Yes")*1,
IF($J172="","",
IF(_xlpm.val = "", "",
IF(($J172&gt;16)*($J172&lt;=27),_xlpm.val_01,""))))</f>
        <v/>
      </c>
      <c r="AG172" s="89" t="str" cm="1">
        <f t="array" ref="AG172">_xlfn.LET(
_xlpm.val, INDEX('3) Corporate Governance'!$G$19:$T$73,_extract!$J172,10),
_xlpm.val_01, (_xlpm.val="Yes")*1,
IF($J172="","",
IF(_xlpm.val = "", "",
IF(($J172&gt;16)*($J172&lt;=27),_xlpm.val_01,""))))</f>
        <v/>
      </c>
      <c r="AH172" s="89" t="str" cm="1">
        <f t="array" ref="AH172">_xlfn.LET(
_xlpm.val, INDEX('3) Corporate Governance'!$G$19:$T$73,_extract!$J172,11),
IF($J172="","",
IF(_xlpm.val = "", "",
IF(($J172&gt;16)*($J172&lt;=27),_xlpm.val,""))))</f>
        <v/>
      </c>
      <c r="AI172" s="89" t="str" cm="1">
        <f t="array" ref="AI172">_xlfn.LET(
_xlpm.val, INDEX('3) Corporate Governance'!$G$19:$T$73,_extract!$J172,12),
IF($J172="","",
IF(_xlpm.val = "", "",
IF(($J172&gt;16)*($J172&lt;=27),_xlpm.val,""))))</f>
        <v/>
      </c>
      <c r="AJ172" s="95" t="str" cm="1">
        <f t="array" ref="AJ172">_xlfn.LET(
_xlpm.val, INDEX('3) Corporate Governance'!$G$19:$M$73,_extract!$J172,1),
_xlpm.val_01, (_xlpm.val="Yes")*1,
IF($J172="","",
IF(_xlpm.val = "", "",
IF(($J172&gt;32)*($J172&lt;=43),_xlpm.val_01,""))))</f>
        <v/>
      </c>
      <c r="AK172" s="95" t="str" cm="1">
        <f t="array" ref="AK172">_xlfn.LET(
_xlpm.val, (INDEX('3) Corporate Governance'!$G$19:$M$73,_extract!$J172,2)),
IF($J172="","",
IF(_xlpm.val = "", "",
IF(($J172&gt;32)*($J172&lt;=43),_xlpm.val,""))))</f>
        <v/>
      </c>
      <c r="AL172" s="95" t="str" cm="1">
        <f t="array" ref="AL172">_xlfn.LET(
_xlpm.val, (INDEX('3) Corporate Governance'!$G$19:$M$73,_extract!$J172,3)),
IF($J172="","",
IF(_xlpm.val = "", "",
IF(($J172&gt;32)*($J172&lt;=43),_xlpm.val,""))))</f>
        <v/>
      </c>
      <c r="AM172" s="95" t="str" cm="1">
        <f t="array" ref="AM172">_xlfn.LET(
_xlpm.val, (INDEX('3) Corporate Governance'!$G$19:$M$73,_extract!$J172,4)),
IF($J172="","",
IF(_xlpm.val = "", "",
IF(($J172&gt;32)*($J172&lt;=43),_xlpm.val,""))))</f>
        <v/>
      </c>
      <c r="AN172" s="95" t="str" cm="1">
        <f t="array" ref="AN172">_xlfn.LET(
_xlpm.val, INDEX('3) Corporate Governance'!$G$19:$M$73,_extract!$J172,5),
_xlpm.val_01, (_xlpm.val="Yes")*1,
IF($J172="","",
IF(_xlpm.val = "", "",
IF(($J172&gt;32)*($J172&lt;=43),_xlpm.val_01,""))))</f>
        <v/>
      </c>
      <c r="AO172" s="95" t="str" cm="1">
        <f t="array" ref="AO172">_xlfn.LET(
_xlpm.val, INDEX('3) Corporate Governance'!$G$19:$M$73,_extract!$J172,6),
_xlpm.val_01, (_xlpm.val="Yes")*1,
IF($J172="","",
IF(_xlpm.val = "", "",
IF(($J172&gt;32)*($J172&lt;=43),_xlpm.val_01,""))))</f>
        <v/>
      </c>
      <c r="AP172" s="95" t="str" cm="1">
        <f t="array" ref="AP172">_xlfn.LET(
_xlpm.val, (INDEX('3) Corporate Governance'!$G$19:$M$73,_extract!$J172,7)),
IF($J172="","",
IF(_xlpm.val = "", "",
IF(($J172&gt;32)*($J172&lt;=43),_xlpm.val,""))))</f>
        <v/>
      </c>
      <c r="AQ172" s="109"/>
      <c r="AR172" s="109"/>
      <c r="AS172" s="109"/>
      <c r="AT172" s="109"/>
      <c r="AU172" s="109"/>
      <c r="AV172" s="109"/>
    </row>
    <row r="173" spans="1:48" x14ac:dyDescent="0.35">
      <c r="A173" s="11"/>
      <c r="B173" s="89" t="str">
        <f t="shared" si="4"/>
        <v/>
      </c>
      <c r="C173" s="93"/>
      <c r="D173" s="89" t="str">
        <f>IF('0a) Instructions &amp; HHS Info'!$F$4="","", IF($E173="","",'0a) Instructions &amp; HHS Info'!$F$4))</f>
        <v/>
      </c>
      <c r="E173" s="89"/>
      <c r="F173" s="89" t="str">
        <f>_xlfn.LET(
_xlpm.orgRow,MATCH(E173,_ref_data!$F$19:$F$167,0),
_xlpm.orgID,INDEX(_ref_data!$E$19:$E$167,_xlpm.orgRow),
IF(E173="","",_xlpm.orgID))</f>
        <v/>
      </c>
      <c r="G173" s="89" t="str">
        <f>_xlfn.LET(
_xlpm.orgRow,MATCH(E173,_ref_data!$F$19:$F$167,0),
_xlpm.EIN,SUBSTITUTE(INDEX(_ref_data!$G$19:$G$167,_xlpm.orgRow), "-", ""),
IF(E173="","",_xlpm.EIN))</f>
        <v/>
      </c>
      <c r="H173" s="89" t="str" cm="1">
        <f t="array" ref="H173">_xlfn.LET(
_xlpm.row, MATCH($C173 &amp; $E173, '3) Corporate Governance'!$B$19:$B$76 &amp; '3) Corporate Governance'!$D$19:$D$76, 0),
_xlpm.datum, INDEX('3) Corporate Governance'!$D$19:$F$76, _xlpm.row, 2),
IF(_xlpm.datum="", "", _xlpm.datum))</f>
        <v/>
      </c>
      <c r="I173" s="89" t="str">
        <f>_xlfn.LET(
_xlpm.row, MATCH(H173, _ref_data!$O$19:$O$68, 0),
_xlpm.ein, INDEX(_ref_data!$P$19:$P$68, _xlpm.row),
IF(H173="", "",
IF(_xlpm.ein="", "", _xlpm.ein)))</f>
        <v/>
      </c>
      <c r="J173" s="98" t="str" cm="1">
        <f t="array" ref="J173">IF($E173="", "",
_xlfn.LET(
_xlpm.row, MATCH($C173 &amp; $E173 &amp; $H173,
    '3) Corporate Governance'!$B$19:$B$76 &amp;
    '3) Corporate Governance'!$D$19:$D$76 &amp;
    '3) Corporate Governance'!$E$19:$E$76, 0),
_xlpm.row)
)</f>
        <v/>
      </c>
      <c r="K173" s="96" t="str" cm="1">
        <f t="array" ref="K173">_xlfn.LET(
_xlpm.val,INDEX('3) Corporate Governance'!$G$19:$S$73,_extract!$J173,1),
IF($J173="","",
IF(($J173&gt;0)*($J173&lt;=11),IF(_xlpm.val="","",_xlpm.val), "")))</f>
        <v/>
      </c>
      <c r="L173" s="96" t="str" cm="1">
        <f t="array" ref="L173">_xlfn.LET(
_xlpm.val, INDEX('3) Corporate Governance'!$G$19:$S$73,_extract!$J173,2),
_xlpm.val_01, (_xlpm.val="Yes")*1,
IF($J173="","",
IF(_xlpm.val = "", "",
IF(($J173&gt;0)*($J173&lt;=11),_xlpm.val_01,""))))</f>
        <v/>
      </c>
      <c r="M173" s="96" t="str" cm="1">
        <f t="array" ref="M173">_xlfn.LET(
_xlpm.val, INDEX('3) Corporate Governance'!$G$19:$S$73,_extract!$J173,3),
_xlpm.val_01, (_xlpm.val="Yes")*1,
IF($J173="","",
IF(_xlpm.val = "", "",
IF(($J173&gt;0)*($J173&lt;=11),_xlpm.val_01,""))))</f>
        <v/>
      </c>
      <c r="N173" s="96" t="str" cm="1">
        <f t="array" ref="N173">_xlfn.LET(
_xlpm.val, INDEX('3) Corporate Governance'!$G$19:$S$73,_extract!$J173,4),
_xlpm.val_01, (_xlpm.val="Yes")*1,
IF($J173="","",
IF(_xlpm.val = "", "",
IF(($J173&gt;0)*($J173&lt;=11),_xlpm.val_01,""))))</f>
        <v/>
      </c>
      <c r="O173" s="96" t="str" cm="1">
        <f t="array" ref="O173">_xlfn.LET(
_xlpm.val, INDEX('3) Corporate Governance'!$G$19:$S$73,_extract!$J173,5),
_xlpm.val_01, (_xlpm.val="Yes")*1,
IF($J173="","",
IF(_xlpm.val = "", "",
IF(($J173&gt;0)*($J173&lt;=11),_xlpm.val_01,""))))</f>
        <v/>
      </c>
      <c r="P173" s="96" t="str" cm="1">
        <f t="array" ref="P173">_xlfn.LET(
_xlpm.val, INDEX('3) Corporate Governance'!$G$19:$S$73,_extract!$J173,6),
_xlpm.val_01, (_xlpm.val="Yes")*1,
IF($J173="","",
IF(_xlpm.val = "", "",
IF(($J173&gt;0)*($J173&lt;=11),_xlpm.val_01,""))))</f>
        <v/>
      </c>
      <c r="Q173" s="96" t="str" cm="1">
        <f t="array" ref="Q173">_xlfn.LET(
_xlpm.val, INDEX('3) Corporate Governance'!$G$19:$S$73,_extract!$J173,7),
_xlpm.val_01, (_xlpm.val="Yes")*1,
IF($J173="","",
IF(_xlpm.val = "", "",
IF(($J173&gt;0)*($J173&lt;=11),_xlpm.val_01,""))))</f>
        <v/>
      </c>
      <c r="R173" s="96" t="str" cm="1">
        <f t="array" ref="R173">_xlfn.LET(
_xlpm.val, INDEX('3) Corporate Governance'!$G$19:$S$73,_extract!$J173,8),
_xlpm.val_01, (_xlpm.val="Yes")*1,
IF($J173="","",
IF(_xlpm.val = "", "",
IF(($J173&gt;0)*($J173&lt;=11),_xlpm.val_01,""))))</f>
        <v/>
      </c>
      <c r="S173" s="96" t="str" cm="1">
        <f t="array" ref="S173">_xlfn.LET(
_xlpm.val, INDEX('3) Corporate Governance'!$G$19:$S$73,_extract!$J173,9),
_xlpm.val_01, (_xlpm.val="Yes")*1,
IF($J173="","",
IF(_xlpm.val = "", "",
IF(($J173&gt;0)*($J173&lt;=11),_xlpm.val_01,""))))</f>
        <v/>
      </c>
      <c r="T173" s="96" t="str" cm="1">
        <f t="array" ref="T173">_xlfn.LET(
_xlpm.val, INDEX('3) Corporate Governance'!$G$19:$S$73,_extract!$J173,10),
_xlpm.val_01, (_xlpm.val="Yes")*1,
IF($J173="","",
IF(_xlpm.val = "", "",
IF(($J173&gt;0)*($J173&lt;=11),_xlpm.val_01,""))))</f>
        <v/>
      </c>
      <c r="U173" s="96" t="str" cm="1">
        <f t="array" ref="U173">_xlfn.LET(
_xlpm.val, INDEX('3) Corporate Governance'!$G$19:$S$73,_extract!$J173,11),
_xlpm.val_01, (_xlpm.val="Yes")*1,
IF($J173="","",
IF(_xlpm.val = "", "",
IF(($J173&gt;0)*($J173&lt;=11),_xlpm.val_01,""))))</f>
        <v/>
      </c>
      <c r="V173" s="910" t="str" cm="1">
        <f t="array" ref="V173">_xlfn.LET(
_xlpm.val,INDEX('3) Corporate Governance'!$G$19:$S$73,_extract!$J173,12),
IF($J173="","",
IF(($J173&gt;0)*($J173&lt;=11),IF(_xlpm.val="","",_xlpm.val), "")))</f>
        <v/>
      </c>
      <c r="W173" s="96" t="str" cm="1">
        <f t="array" ref="W173">_xlfn.LET(
_xlpm.val,INDEX('3) Corporate Governance'!$G$19:$S$73,_extract!$J173,13),
IF($J173="","",
IF(($J173&gt;0)*($J173&lt;=11),IF(_xlpm.val="","",_xlpm.val), "")))</f>
        <v/>
      </c>
      <c r="X173" s="89" t="str" cm="1">
        <f t="array" ref="X173">_xlfn.LET(
_xlpm.val, INDEX('3) Corporate Governance'!$G$19:$T$73,_extract!$J173,1),
_xlpm.val_01, (_xlpm.val="Yes")*1,
IF($J173="","",
IF(_xlpm.val = "", "",
IF(($J173&gt;16)*($J173&lt;=27),_xlpm.val_01,""))))</f>
        <v/>
      </c>
      <c r="Y173" s="89" t="str" cm="1">
        <f t="array" ref="Y173">_xlfn.LET(
_xlpm.val, INDEX('3) Corporate Governance'!$G$19:$T$73,_extract!$J173,2),
_xlpm.val_01, (_xlpm.val="Yes")*1,
IF($J173="","",
IF(_xlpm.val = "", "",
IF(($J173&gt;16)*($J173&lt;=27),_xlpm.val_01,""))))</f>
        <v/>
      </c>
      <c r="Z173" s="89" t="str" cm="1">
        <f t="array" ref="Z173">_xlfn.LET(
_xlpm.val, INDEX('3) Corporate Governance'!$G$19:$T$73,_extract!$J173,3),
_xlpm.val_01, (_xlpm.val="Yes")*1,
IF($J173="","",
IF(_xlpm.val = "", "",
IF(($J173&gt;16)*($J173&lt;=27),_xlpm.val_01,""))))</f>
        <v/>
      </c>
      <c r="AA173" s="89" t="str" cm="1">
        <f t="array" ref="AA173">_xlfn.LET(
_xlpm.val, INDEX('3) Corporate Governance'!$G$19:$T$73,_extract!$J173,4),
_xlpm.val_01, (_xlpm.val="Yes")*1,
IF($J173="","",
IF(_xlpm.val = "", "",
IF(($J173&gt;16)*($J173&lt;=27),_xlpm.val_01,""))))</f>
        <v/>
      </c>
      <c r="AB173" s="89" t="str" cm="1">
        <f t="array" ref="AB173">_xlfn.LET(
_xlpm.val, INDEX('3) Corporate Governance'!$G$19:$T$73,_extract!$J173,5),
_xlpm.val_01, (_xlpm.val="Yes")*1,
IF($J173="","",
IF(_xlpm.val = "", "",
IF(($J173&gt;16)*($J173&lt;=27),_xlpm.val_01,""))))</f>
        <v/>
      </c>
      <c r="AC173" s="89" t="str" cm="1">
        <f t="array" ref="AC173">_xlfn.LET(
_xlpm.val, INDEX('3) Corporate Governance'!$G$19:$T$73,_extract!$J173,6),
_xlpm.val_01, (_xlpm.val="Yes")*1,
IF($J173="","",
IF(_xlpm.val = "", "",
IF(($J173&gt;16)*($J173&lt;=27),_xlpm.val_01,""))))</f>
        <v/>
      </c>
      <c r="AD173" s="89" t="str" cm="1">
        <f t="array" ref="AD173">_xlfn.LET(
_xlpm.val, INDEX('3) Corporate Governance'!$G$19:$T$73,_extract!$J173,7),
_xlpm.val_01, (_xlpm.val="Yes")*1,
IF($J173="","",
IF(_xlpm.val = "", "",
IF(($J173&gt;16)*($J173&lt;=27),_xlpm.val_01,""))))</f>
        <v/>
      </c>
      <c r="AE173" s="89" t="str" cm="1">
        <f t="array" ref="AE173">_xlfn.LET(
_xlpm.val, INDEX('3) Corporate Governance'!$G$19:$T$73,_extract!$J173,8),
_xlpm.val_01, (_xlpm.val="Yes")*1,
IF($J173="","",
IF(_xlpm.val = "", "",
IF(($J173&gt;16)*($J173&lt;=27),_xlpm.val_01,""))))</f>
        <v/>
      </c>
      <c r="AF173" s="89" t="str" cm="1">
        <f t="array" ref="AF173">_xlfn.LET(
_xlpm.val, INDEX('3) Corporate Governance'!$G$19:$T$73,_extract!$J173,9),
_xlpm.val_01, (_xlpm.val="Yes")*1,
IF($J173="","",
IF(_xlpm.val = "", "",
IF(($J173&gt;16)*($J173&lt;=27),_xlpm.val_01,""))))</f>
        <v/>
      </c>
      <c r="AG173" s="89" t="str" cm="1">
        <f t="array" ref="AG173">_xlfn.LET(
_xlpm.val, INDEX('3) Corporate Governance'!$G$19:$T$73,_extract!$J173,10),
_xlpm.val_01, (_xlpm.val="Yes")*1,
IF($J173="","",
IF(_xlpm.val = "", "",
IF(($J173&gt;16)*($J173&lt;=27),_xlpm.val_01,""))))</f>
        <v/>
      </c>
      <c r="AH173" s="89" t="str" cm="1">
        <f t="array" ref="AH173">_xlfn.LET(
_xlpm.val, INDEX('3) Corporate Governance'!$G$19:$T$73,_extract!$J173,11),
IF($J173="","",
IF(_xlpm.val = "", "",
IF(($J173&gt;16)*($J173&lt;=27),_xlpm.val,""))))</f>
        <v/>
      </c>
      <c r="AI173" s="89" t="str" cm="1">
        <f t="array" ref="AI173">_xlfn.LET(
_xlpm.val, INDEX('3) Corporate Governance'!$G$19:$T$73,_extract!$J173,12),
IF($J173="","",
IF(_xlpm.val = "", "",
IF(($J173&gt;16)*($J173&lt;=27),_xlpm.val,""))))</f>
        <v/>
      </c>
      <c r="AJ173" s="95" t="str" cm="1">
        <f t="array" ref="AJ173">_xlfn.LET(
_xlpm.val, INDEX('3) Corporate Governance'!$G$19:$M$73,_extract!$J173,1),
_xlpm.val_01, (_xlpm.val="Yes")*1,
IF($J173="","",
IF(_xlpm.val = "", "",
IF(($J173&gt;32)*($J173&lt;=43),_xlpm.val_01,""))))</f>
        <v/>
      </c>
      <c r="AK173" s="95" t="str" cm="1">
        <f t="array" ref="AK173">_xlfn.LET(
_xlpm.val, (INDEX('3) Corporate Governance'!$G$19:$M$73,_extract!$J173,2)),
IF($J173="","",
IF(_xlpm.val = "", "",
IF(($J173&gt;32)*($J173&lt;=43),_xlpm.val,""))))</f>
        <v/>
      </c>
      <c r="AL173" s="95" t="str" cm="1">
        <f t="array" ref="AL173">_xlfn.LET(
_xlpm.val, (INDEX('3) Corporate Governance'!$G$19:$M$73,_extract!$J173,3)),
IF($J173="","",
IF(_xlpm.val = "", "",
IF(($J173&gt;32)*($J173&lt;=43),_xlpm.val,""))))</f>
        <v/>
      </c>
      <c r="AM173" s="95" t="str" cm="1">
        <f t="array" ref="AM173">_xlfn.LET(
_xlpm.val, (INDEX('3) Corporate Governance'!$G$19:$M$73,_extract!$J173,4)),
IF($J173="","",
IF(_xlpm.val = "", "",
IF(($J173&gt;32)*($J173&lt;=43),_xlpm.val,""))))</f>
        <v/>
      </c>
      <c r="AN173" s="95" t="str" cm="1">
        <f t="array" ref="AN173">_xlfn.LET(
_xlpm.val, INDEX('3) Corporate Governance'!$G$19:$M$73,_extract!$J173,5),
_xlpm.val_01, (_xlpm.val="Yes")*1,
IF($J173="","",
IF(_xlpm.val = "", "",
IF(($J173&gt;32)*($J173&lt;=43),_xlpm.val_01,""))))</f>
        <v/>
      </c>
      <c r="AO173" s="95" t="str" cm="1">
        <f t="array" ref="AO173">_xlfn.LET(
_xlpm.val, INDEX('3) Corporate Governance'!$G$19:$M$73,_extract!$J173,6),
_xlpm.val_01, (_xlpm.val="Yes")*1,
IF($J173="","",
IF(_xlpm.val = "", "",
IF(($J173&gt;32)*($J173&lt;=43),_xlpm.val_01,""))))</f>
        <v/>
      </c>
      <c r="AP173" s="95" t="str" cm="1">
        <f t="array" ref="AP173">_xlfn.LET(
_xlpm.val, (INDEX('3) Corporate Governance'!$G$19:$M$73,_extract!$J173,7)),
IF($J173="","",
IF(_xlpm.val = "", "",
IF(($J173&gt;32)*($J173&lt;=43),_xlpm.val,""))))</f>
        <v/>
      </c>
      <c r="AQ173" s="109"/>
      <c r="AR173" s="109"/>
      <c r="AS173" s="109"/>
      <c r="AT173" s="109"/>
      <c r="AU173" s="109"/>
      <c r="AV173" s="109"/>
    </row>
    <row r="174" spans="1:48" x14ac:dyDescent="0.35">
      <c r="A174" s="11"/>
      <c r="B174" s="89" t="str">
        <f t="shared" si="4"/>
        <v/>
      </c>
      <c r="C174" s="93"/>
      <c r="D174" s="89" t="str">
        <f>IF('0a) Instructions &amp; HHS Info'!$F$4="","", IF($E174="","",'0a) Instructions &amp; HHS Info'!$F$4))</f>
        <v/>
      </c>
      <c r="E174" s="89"/>
      <c r="F174" s="89" t="str">
        <f>_xlfn.LET(
_xlpm.orgRow,MATCH(E174,_ref_data!$F$19:$F$167,0),
_xlpm.orgID,INDEX(_ref_data!$E$19:$E$167,_xlpm.orgRow),
IF(E174="","",_xlpm.orgID))</f>
        <v/>
      </c>
      <c r="G174" s="89" t="str">
        <f>_xlfn.LET(
_xlpm.orgRow,MATCH(E174,_ref_data!$F$19:$F$167,0),
_xlpm.EIN,SUBSTITUTE(INDEX(_ref_data!$G$19:$G$167,_xlpm.orgRow), "-", ""),
IF(E174="","",_xlpm.EIN))</f>
        <v/>
      </c>
      <c r="H174" s="89" t="str" cm="1">
        <f t="array" ref="H174">_xlfn.LET(
_xlpm.row, MATCH($C174 &amp; $E174, '3) Corporate Governance'!$B$19:$B$76 &amp; '3) Corporate Governance'!$D$19:$D$76, 0),
_xlpm.datum, INDEX('3) Corporate Governance'!$D$19:$F$76, _xlpm.row, 2),
IF(_xlpm.datum="", "", _xlpm.datum))</f>
        <v/>
      </c>
      <c r="I174" s="89" t="str">
        <f>_xlfn.LET(
_xlpm.row, MATCH(H174, _ref_data!$O$19:$O$68, 0),
_xlpm.ein, INDEX(_ref_data!$P$19:$P$68, _xlpm.row),
IF(H174="", "",
IF(_xlpm.ein="", "", _xlpm.ein)))</f>
        <v/>
      </c>
      <c r="J174" s="98" t="str" cm="1">
        <f t="array" ref="J174">IF($E174="", "",
_xlfn.LET(
_xlpm.row, MATCH($C174 &amp; $E174 &amp; $H174,
    '3) Corporate Governance'!$B$19:$B$76 &amp;
    '3) Corporate Governance'!$D$19:$D$76 &amp;
    '3) Corporate Governance'!$E$19:$E$76, 0),
_xlpm.row)
)</f>
        <v/>
      </c>
      <c r="K174" s="96" t="str" cm="1">
        <f t="array" ref="K174">_xlfn.LET(
_xlpm.val,INDEX('3) Corporate Governance'!$G$19:$S$73,_extract!$J174,1),
IF($J174="","",
IF(($J174&gt;0)*($J174&lt;=11),IF(_xlpm.val="","",_xlpm.val), "")))</f>
        <v/>
      </c>
      <c r="L174" s="96" t="str" cm="1">
        <f t="array" ref="L174">_xlfn.LET(
_xlpm.val, INDEX('3) Corporate Governance'!$G$19:$S$73,_extract!$J174,2),
_xlpm.val_01, (_xlpm.val="Yes")*1,
IF($J174="","",
IF(_xlpm.val = "", "",
IF(($J174&gt;0)*($J174&lt;=11),_xlpm.val_01,""))))</f>
        <v/>
      </c>
      <c r="M174" s="96" t="str" cm="1">
        <f t="array" ref="M174">_xlfn.LET(
_xlpm.val, INDEX('3) Corporate Governance'!$G$19:$S$73,_extract!$J174,3),
_xlpm.val_01, (_xlpm.val="Yes")*1,
IF($J174="","",
IF(_xlpm.val = "", "",
IF(($J174&gt;0)*($J174&lt;=11),_xlpm.val_01,""))))</f>
        <v/>
      </c>
      <c r="N174" s="96" t="str" cm="1">
        <f t="array" ref="N174">_xlfn.LET(
_xlpm.val, INDEX('3) Corporate Governance'!$G$19:$S$73,_extract!$J174,4),
_xlpm.val_01, (_xlpm.val="Yes")*1,
IF($J174="","",
IF(_xlpm.val = "", "",
IF(($J174&gt;0)*($J174&lt;=11),_xlpm.val_01,""))))</f>
        <v/>
      </c>
      <c r="O174" s="96" t="str" cm="1">
        <f t="array" ref="O174">_xlfn.LET(
_xlpm.val, INDEX('3) Corporate Governance'!$G$19:$S$73,_extract!$J174,5),
_xlpm.val_01, (_xlpm.val="Yes")*1,
IF($J174="","",
IF(_xlpm.val = "", "",
IF(($J174&gt;0)*($J174&lt;=11),_xlpm.val_01,""))))</f>
        <v/>
      </c>
      <c r="P174" s="96" t="str" cm="1">
        <f t="array" ref="P174">_xlfn.LET(
_xlpm.val, INDEX('3) Corporate Governance'!$G$19:$S$73,_extract!$J174,6),
_xlpm.val_01, (_xlpm.val="Yes")*1,
IF($J174="","",
IF(_xlpm.val = "", "",
IF(($J174&gt;0)*($J174&lt;=11),_xlpm.val_01,""))))</f>
        <v/>
      </c>
      <c r="Q174" s="96" t="str" cm="1">
        <f t="array" ref="Q174">_xlfn.LET(
_xlpm.val, INDEX('3) Corporate Governance'!$G$19:$S$73,_extract!$J174,7),
_xlpm.val_01, (_xlpm.val="Yes")*1,
IF($J174="","",
IF(_xlpm.val = "", "",
IF(($J174&gt;0)*($J174&lt;=11),_xlpm.val_01,""))))</f>
        <v/>
      </c>
      <c r="R174" s="96" t="str" cm="1">
        <f t="array" ref="R174">_xlfn.LET(
_xlpm.val, INDEX('3) Corporate Governance'!$G$19:$S$73,_extract!$J174,8),
_xlpm.val_01, (_xlpm.val="Yes")*1,
IF($J174="","",
IF(_xlpm.val = "", "",
IF(($J174&gt;0)*($J174&lt;=11),_xlpm.val_01,""))))</f>
        <v/>
      </c>
      <c r="S174" s="96" t="str" cm="1">
        <f t="array" ref="S174">_xlfn.LET(
_xlpm.val, INDEX('3) Corporate Governance'!$G$19:$S$73,_extract!$J174,9),
_xlpm.val_01, (_xlpm.val="Yes")*1,
IF($J174="","",
IF(_xlpm.val = "", "",
IF(($J174&gt;0)*($J174&lt;=11),_xlpm.val_01,""))))</f>
        <v/>
      </c>
      <c r="T174" s="96" t="str" cm="1">
        <f t="array" ref="T174">_xlfn.LET(
_xlpm.val, INDEX('3) Corporate Governance'!$G$19:$S$73,_extract!$J174,10),
_xlpm.val_01, (_xlpm.val="Yes")*1,
IF($J174="","",
IF(_xlpm.val = "", "",
IF(($J174&gt;0)*($J174&lt;=11),_xlpm.val_01,""))))</f>
        <v/>
      </c>
      <c r="U174" s="96" t="str" cm="1">
        <f t="array" ref="U174">_xlfn.LET(
_xlpm.val, INDEX('3) Corporate Governance'!$G$19:$S$73,_extract!$J174,11),
_xlpm.val_01, (_xlpm.val="Yes")*1,
IF($J174="","",
IF(_xlpm.val = "", "",
IF(($J174&gt;0)*($J174&lt;=11),_xlpm.val_01,""))))</f>
        <v/>
      </c>
      <c r="V174" s="910" t="str" cm="1">
        <f t="array" ref="V174">_xlfn.LET(
_xlpm.val,INDEX('3) Corporate Governance'!$G$19:$S$73,_extract!$J174,12),
IF($J174="","",
IF(($J174&gt;0)*($J174&lt;=11),IF(_xlpm.val="","",_xlpm.val), "")))</f>
        <v/>
      </c>
      <c r="W174" s="96" t="str" cm="1">
        <f t="array" ref="W174">_xlfn.LET(
_xlpm.val,INDEX('3) Corporate Governance'!$G$19:$S$73,_extract!$J174,13),
IF($J174="","",
IF(($J174&gt;0)*($J174&lt;=11),IF(_xlpm.val="","",_xlpm.val), "")))</f>
        <v/>
      </c>
      <c r="X174" s="89" t="str" cm="1">
        <f t="array" ref="X174">_xlfn.LET(
_xlpm.val, INDEX('3) Corporate Governance'!$G$19:$T$73,_extract!$J174,1),
_xlpm.val_01, (_xlpm.val="Yes")*1,
IF($J174="","",
IF(_xlpm.val = "", "",
IF(($J174&gt;16)*($J174&lt;=27),_xlpm.val_01,""))))</f>
        <v/>
      </c>
      <c r="Y174" s="89" t="str" cm="1">
        <f t="array" ref="Y174">_xlfn.LET(
_xlpm.val, INDEX('3) Corporate Governance'!$G$19:$T$73,_extract!$J174,2),
_xlpm.val_01, (_xlpm.val="Yes")*1,
IF($J174="","",
IF(_xlpm.val = "", "",
IF(($J174&gt;16)*($J174&lt;=27),_xlpm.val_01,""))))</f>
        <v/>
      </c>
      <c r="Z174" s="89" t="str" cm="1">
        <f t="array" ref="Z174">_xlfn.LET(
_xlpm.val, INDEX('3) Corporate Governance'!$G$19:$T$73,_extract!$J174,3),
_xlpm.val_01, (_xlpm.val="Yes")*1,
IF($J174="","",
IF(_xlpm.val = "", "",
IF(($J174&gt;16)*($J174&lt;=27),_xlpm.val_01,""))))</f>
        <v/>
      </c>
      <c r="AA174" s="89" t="str" cm="1">
        <f t="array" ref="AA174">_xlfn.LET(
_xlpm.val, INDEX('3) Corporate Governance'!$G$19:$T$73,_extract!$J174,4),
_xlpm.val_01, (_xlpm.val="Yes")*1,
IF($J174="","",
IF(_xlpm.val = "", "",
IF(($J174&gt;16)*($J174&lt;=27),_xlpm.val_01,""))))</f>
        <v/>
      </c>
      <c r="AB174" s="89" t="str" cm="1">
        <f t="array" ref="AB174">_xlfn.LET(
_xlpm.val, INDEX('3) Corporate Governance'!$G$19:$T$73,_extract!$J174,5),
_xlpm.val_01, (_xlpm.val="Yes")*1,
IF($J174="","",
IF(_xlpm.val = "", "",
IF(($J174&gt;16)*($J174&lt;=27),_xlpm.val_01,""))))</f>
        <v/>
      </c>
      <c r="AC174" s="89" t="str" cm="1">
        <f t="array" ref="AC174">_xlfn.LET(
_xlpm.val, INDEX('3) Corporate Governance'!$G$19:$T$73,_extract!$J174,6),
_xlpm.val_01, (_xlpm.val="Yes")*1,
IF($J174="","",
IF(_xlpm.val = "", "",
IF(($J174&gt;16)*($J174&lt;=27),_xlpm.val_01,""))))</f>
        <v/>
      </c>
      <c r="AD174" s="89" t="str" cm="1">
        <f t="array" ref="AD174">_xlfn.LET(
_xlpm.val, INDEX('3) Corporate Governance'!$G$19:$T$73,_extract!$J174,7),
_xlpm.val_01, (_xlpm.val="Yes")*1,
IF($J174="","",
IF(_xlpm.val = "", "",
IF(($J174&gt;16)*($J174&lt;=27),_xlpm.val_01,""))))</f>
        <v/>
      </c>
      <c r="AE174" s="89" t="str" cm="1">
        <f t="array" ref="AE174">_xlfn.LET(
_xlpm.val, INDEX('3) Corporate Governance'!$G$19:$T$73,_extract!$J174,8),
_xlpm.val_01, (_xlpm.val="Yes")*1,
IF($J174="","",
IF(_xlpm.val = "", "",
IF(($J174&gt;16)*($J174&lt;=27),_xlpm.val_01,""))))</f>
        <v/>
      </c>
      <c r="AF174" s="89" t="str" cm="1">
        <f t="array" ref="AF174">_xlfn.LET(
_xlpm.val, INDEX('3) Corporate Governance'!$G$19:$T$73,_extract!$J174,9),
_xlpm.val_01, (_xlpm.val="Yes")*1,
IF($J174="","",
IF(_xlpm.val = "", "",
IF(($J174&gt;16)*($J174&lt;=27),_xlpm.val_01,""))))</f>
        <v/>
      </c>
      <c r="AG174" s="89" t="str" cm="1">
        <f t="array" ref="AG174">_xlfn.LET(
_xlpm.val, INDEX('3) Corporate Governance'!$G$19:$T$73,_extract!$J174,10),
_xlpm.val_01, (_xlpm.val="Yes")*1,
IF($J174="","",
IF(_xlpm.val = "", "",
IF(($J174&gt;16)*($J174&lt;=27),_xlpm.val_01,""))))</f>
        <v/>
      </c>
      <c r="AH174" s="89" t="str" cm="1">
        <f t="array" ref="AH174">_xlfn.LET(
_xlpm.val, INDEX('3) Corporate Governance'!$G$19:$T$73,_extract!$J174,11),
IF($J174="","",
IF(_xlpm.val = "", "",
IF(($J174&gt;16)*($J174&lt;=27),_xlpm.val,""))))</f>
        <v/>
      </c>
      <c r="AI174" s="89" t="str" cm="1">
        <f t="array" ref="AI174">_xlfn.LET(
_xlpm.val, INDEX('3) Corporate Governance'!$G$19:$T$73,_extract!$J174,12),
IF($J174="","",
IF(_xlpm.val = "", "",
IF(($J174&gt;16)*($J174&lt;=27),_xlpm.val,""))))</f>
        <v/>
      </c>
      <c r="AJ174" s="95" t="str" cm="1">
        <f t="array" ref="AJ174">_xlfn.LET(
_xlpm.val, INDEX('3) Corporate Governance'!$G$19:$M$73,_extract!$J174,1),
_xlpm.val_01, (_xlpm.val="Yes")*1,
IF($J174="","",
IF(_xlpm.val = "", "",
IF(($J174&gt;32)*($J174&lt;=43),_xlpm.val_01,""))))</f>
        <v/>
      </c>
      <c r="AK174" s="95" t="str" cm="1">
        <f t="array" ref="AK174">_xlfn.LET(
_xlpm.val, (INDEX('3) Corporate Governance'!$G$19:$M$73,_extract!$J174,2)),
IF($J174="","",
IF(_xlpm.val = "", "",
IF(($J174&gt;32)*($J174&lt;=43),_xlpm.val,""))))</f>
        <v/>
      </c>
      <c r="AL174" s="95" t="str" cm="1">
        <f t="array" ref="AL174">_xlfn.LET(
_xlpm.val, (INDEX('3) Corporate Governance'!$G$19:$M$73,_extract!$J174,3)),
IF($J174="","",
IF(_xlpm.val = "", "",
IF(($J174&gt;32)*($J174&lt;=43),_xlpm.val,""))))</f>
        <v/>
      </c>
      <c r="AM174" s="95" t="str" cm="1">
        <f t="array" ref="AM174">_xlfn.LET(
_xlpm.val, (INDEX('3) Corporate Governance'!$G$19:$M$73,_extract!$J174,4)),
IF($J174="","",
IF(_xlpm.val = "", "",
IF(($J174&gt;32)*($J174&lt;=43),_xlpm.val,""))))</f>
        <v/>
      </c>
      <c r="AN174" s="95" t="str" cm="1">
        <f t="array" ref="AN174">_xlfn.LET(
_xlpm.val, INDEX('3) Corporate Governance'!$G$19:$M$73,_extract!$J174,5),
_xlpm.val_01, (_xlpm.val="Yes")*1,
IF($J174="","",
IF(_xlpm.val = "", "",
IF(($J174&gt;32)*($J174&lt;=43),_xlpm.val_01,""))))</f>
        <v/>
      </c>
      <c r="AO174" s="95" t="str" cm="1">
        <f t="array" ref="AO174">_xlfn.LET(
_xlpm.val, INDEX('3) Corporate Governance'!$G$19:$M$73,_extract!$J174,6),
_xlpm.val_01, (_xlpm.val="Yes")*1,
IF($J174="","",
IF(_xlpm.val = "", "",
IF(($J174&gt;32)*($J174&lt;=43),_xlpm.val_01,""))))</f>
        <v/>
      </c>
      <c r="AP174" s="95" t="str" cm="1">
        <f t="array" ref="AP174">_xlfn.LET(
_xlpm.val, (INDEX('3) Corporate Governance'!$G$19:$M$73,_extract!$J174,7)),
IF($J174="","",
IF(_xlpm.val = "", "",
IF(($J174&gt;32)*($J174&lt;=43),_xlpm.val,""))))</f>
        <v/>
      </c>
      <c r="AQ174" s="109"/>
      <c r="AR174" s="109"/>
      <c r="AS174" s="109"/>
      <c r="AT174" s="109"/>
      <c r="AU174" s="109"/>
      <c r="AV174" s="109"/>
    </row>
    <row r="175" spans="1:48" x14ac:dyDescent="0.35">
      <c r="A175" s="11"/>
      <c r="B175" s="89" t="str">
        <f t="shared" si="4"/>
        <v/>
      </c>
      <c r="C175" s="93"/>
      <c r="D175" s="89" t="str">
        <f>IF('0a) Instructions &amp; HHS Info'!$F$4="","", IF($E175="","",'0a) Instructions &amp; HHS Info'!$F$4))</f>
        <v/>
      </c>
      <c r="E175" s="89"/>
      <c r="F175" s="89" t="str">
        <f>_xlfn.LET(
_xlpm.orgRow,MATCH(E175,_ref_data!$F$19:$F$167,0),
_xlpm.orgID,INDEX(_ref_data!$E$19:$E$167,_xlpm.orgRow),
IF(E175="","",_xlpm.orgID))</f>
        <v/>
      </c>
      <c r="G175" s="89" t="str">
        <f>_xlfn.LET(
_xlpm.orgRow,MATCH(E175,_ref_data!$F$19:$F$167,0),
_xlpm.EIN,SUBSTITUTE(INDEX(_ref_data!$G$19:$G$167,_xlpm.orgRow), "-", ""),
IF(E175="","",_xlpm.EIN))</f>
        <v/>
      </c>
      <c r="H175" s="89" t="str" cm="1">
        <f t="array" ref="H175">_xlfn.LET(
_xlpm.row, MATCH($C175 &amp; $E175, '3) Corporate Governance'!$B$19:$B$76 &amp; '3) Corporate Governance'!$D$19:$D$76, 0),
_xlpm.datum, INDEX('3) Corporate Governance'!$D$19:$F$76, _xlpm.row, 2),
IF(_xlpm.datum="", "", _xlpm.datum))</f>
        <v/>
      </c>
      <c r="I175" s="89" t="str">
        <f>_xlfn.LET(
_xlpm.row, MATCH(H175, _ref_data!$O$19:$O$68, 0),
_xlpm.ein, INDEX(_ref_data!$P$19:$P$68, _xlpm.row),
IF(H175="", "",
IF(_xlpm.ein="", "", _xlpm.ein)))</f>
        <v/>
      </c>
      <c r="J175" s="98" t="str" cm="1">
        <f t="array" ref="J175">IF($E175="", "",
_xlfn.LET(
_xlpm.row, MATCH($C175 &amp; $E175 &amp; $H175,
    '3) Corporate Governance'!$B$19:$B$76 &amp;
    '3) Corporate Governance'!$D$19:$D$76 &amp;
    '3) Corporate Governance'!$E$19:$E$76, 0),
_xlpm.row)
)</f>
        <v/>
      </c>
      <c r="K175" s="96" t="str" cm="1">
        <f t="array" ref="K175">_xlfn.LET(
_xlpm.val,INDEX('3) Corporate Governance'!$G$19:$S$73,_extract!$J175,1),
IF($J175="","",
IF(($J175&gt;0)*($J175&lt;=11),IF(_xlpm.val="","",_xlpm.val), "")))</f>
        <v/>
      </c>
      <c r="L175" s="96" t="str" cm="1">
        <f t="array" ref="L175">_xlfn.LET(
_xlpm.val, INDEX('3) Corporate Governance'!$G$19:$S$73,_extract!$J175,2),
_xlpm.val_01, (_xlpm.val="Yes")*1,
IF($J175="","",
IF(_xlpm.val = "", "",
IF(($J175&gt;0)*($J175&lt;=11),_xlpm.val_01,""))))</f>
        <v/>
      </c>
      <c r="M175" s="96" t="str" cm="1">
        <f t="array" ref="M175">_xlfn.LET(
_xlpm.val, INDEX('3) Corporate Governance'!$G$19:$S$73,_extract!$J175,3),
_xlpm.val_01, (_xlpm.val="Yes")*1,
IF($J175="","",
IF(_xlpm.val = "", "",
IF(($J175&gt;0)*($J175&lt;=11),_xlpm.val_01,""))))</f>
        <v/>
      </c>
      <c r="N175" s="96" t="str" cm="1">
        <f t="array" ref="N175">_xlfn.LET(
_xlpm.val, INDEX('3) Corporate Governance'!$G$19:$S$73,_extract!$J175,4),
_xlpm.val_01, (_xlpm.val="Yes")*1,
IF($J175="","",
IF(_xlpm.val = "", "",
IF(($J175&gt;0)*($J175&lt;=11),_xlpm.val_01,""))))</f>
        <v/>
      </c>
      <c r="O175" s="96" t="str" cm="1">
        <f t="array" ref="O175">_xlfn.LET(
_xlpm.val, INDEX('3) Corporate Governance'!$G$19:$S$73,_extract!$J175,5),
_xlpm.val_01, (_xlpm.val="Yes")*1,
IF($J175="","",
IF(_xlpm.val = "", "",
IF(($J175&gt;0)*($J175&lt;=11),_xlpm.val_01,""))))</f>
        <v/>
      </c>
      <c r="P175" s="96" t="str" cm="1">
        <f t="array" ref="P175">_xlfn.LET(
_xlpm.val, INDEX('3) Corporate Governance'!$G$19:$S$73,_extract!$J175,6),
_xlpm.val_01, (_xlpm.val="Yes")*1,
IF($J175="","",
IF(_xlpm.val = "", "",
IF(($J175&gt;0)*($J175&lt;=11),_xlpm.val_01,""))))</f>
        <v/>
      </c>
      <c r="Q175" s="96" t="str" cm="1">
        <f t="array" ref="Q175">_xlfn.LET(
_xlpm.val, INDEX('3) Corporate Governance'!$G$19:$S$73,_extract!$J175,7),
_xlpm.val_01, (_xlpm.val="Yes")*1,
IF($J175="","",
IF(_xlpm.val = "", "",
IF(($J175&gt;0)*($J175&lt;=11),_xlpm.val_01,""))))</f>
        <v/>
      </c>
      <c r="R175" s="96" t="str" cm="1">
        <f t="array" ref="R175">_xlfn.LET(
_xlpm.val, INDEX('3) Corporate Governance'!$G$19:$S$73,_extract!$J175,8),
_xlpm.val_01, (_xlpm.val="Yes")*1,
IF($J175="","",
IF(_xlpm.val = "", "",
IF(($J175&gt;0)*($J175&lt;=11),_xlpm.val_01,""))))</f>
        <v/>
      </c>
      <c r="S175" s="96" t="str" cm="1">
        <f t="array" ref="S175">_xlfn.LET(
_xlpm.val, INDEX('3) Corporate Governance'!$G$19:$S$73,_extract!$J175,9),
_xlpm.val_01, (_xlpm.val="Yes")*1,
IF($J175="","",
IF(_xlpm.val = "", "",
IF(($J175&gt;0)*($J175&lt;=11),_xlpm.val_01,""))))</f>
        <v/>
      </c>
      <c r="T175" s="96" t="str" cm="1">
        <f t="array" ref="T175">_xlfn.LET(
_xlpm.val, INDEX('3) Corporate Governance'!$G$19:$S$73,_extract!$J175,10),
_xlpm.val_01, (_xlpm.val="Yes")*1,
IF($J175="","",
IF(_xlpm.val = "", "",
IF(($J175&gt;0)*($J175&lt;=11),_xlpm.val_01,""))))</f>
        <v/>
      </c>
      <c r="U175" s="96" t="str" cm="1">
        <f t="array" ref="U175">_xlfn.LET(
_xlpm.val, INDEX('3) Corporate Governance'!$G$19:$S$73,_extract!$J175,11),
_xlpm.val_01, (_xlpm.val="Yes")*1,
IF($J175="","",
IF(_xlpm.val = "", "",
IF(($J175&gt;0)*($J175&lt;=11),_xlpm.val_01,""))))</f>
        <v/>
      </c>
      <c r="V175" s="910" t="str" cm="1">
        <f t="array" ref="V175">_xlfn.LET(
_xlpm.val,INDEX('3) Corporate Governance'!$G$19:$S$73,_extract!$J175,12),
IF($J175="","",
IF(($J175&gt;0)*($J175&lt;=11),IF(_xlpm.val="","",_xlpm.val), "")))</f>
        <v/>
      </c>
      <c r="W175" s="96" t="str" cm="1">
        <f t="array" ref="W175">_xlfn.LET(
_xlpm.val,INDEX('3) Corporate Governance'!$G$19:$S$73,_extract!$J175,13),
IF($J175="","",
IF(($J175&gt;0)*($J175&lt;=11),IF(_xlpm.val="","",_xlpm.val), "")))</f>
        <v/>
      </c>
      <c r="X175" s="89" t="str" cm="1">
        <f t="array" ref="X175">_xlfn.LET(
_xlpm.val, INDEX('3) Corporate Governance'!$G$19:$T$73,_extract!$J175,1),
_xlpm.val_01, (_xlpm.val="Yes")*1,
IF($J175="","",
IF(_xlpm.val = "", "",
IF(($J175&gt;16)*($J175&lt;=27),_xlpm.val_01,""))))</f>
        <v/>
      </c>
      <c r="Y175" s="89" t="str" cm="1">
        <f t="array" ref="Y175">_xlfn.LET(
_xlpm.val, INDEX('3) Corporate Governance'!$G$19:$T$73,_extract!$J175,2),
_xlpm.val_01, (_xlpm.val="Yes")*1,
IF($J175="","",
IF(_xlpm.val = "", "",
IF(($J175&gt;16)*($J175&lt;=27),_xlpm.val_01,""))))</f>
        <v/>
      </c>
      <c r="Z175" s="89" t="str" cm="1">
        <f t="array" ref="Z175">_xlfn.LET(
_xlpm.val, INDEX('3) Corporate Governance'!$G$19:$T$73,_extract!$J175,3),
_xlpm.val_01, (_xlpm.val="Yes")*1,
IF($J175="","",
IF(_xlpm.val = "", "",
IF(($J175&gt;16)*($J175&lt;=27),_xlpm.val_01,""))))</f>
        <v/>
      </c>
      <c r="AA175" s="89" t="str" cm="1">
        <f t="array" ref="AA175">_xlfn.LET(
_xlpm.val, INDEX('3) Corporate Governance'!$G$19:$T$73,_extract!$J175,4),
_xlpm.val_01, (_xlpm.val="Yes")*1,
IF($J175="","",
IF(_xlpm.val = "", "",
IF(($J175&gt;16)*($J175&lt;=27),_xlpm.val_01,""))))</f>
        <v/>
      </c>
      <c r="AB175" s="89" t="str" cm="1">
        <f t="array" ref="AB175">_xlfn.LET(
_xlpm.val, INDEX('3) Corporate Governance'!$G$19:$T$73,_extract!$J175,5),
_xlpm.val_01, (_xlpm.val="Yes")*1,
IF($J175="","",
IF(_xlpm.val = "", "",
IF(($J175&gt;16)*($J175&lt;=27),_xlpm.val_01,""))))</f>
        <v/>
      </c>
      <c r="AC175" s="89" t="str" cm="1">
        <f t="array" ref="AC175">_xlfn.LET(
_xlpm.val, INDEX('3) Corporate Governance'!$G$19:$T$73,_extract!$J175,6),
_xlpm.val_01, (_xlpm.val="Yes")*1,
IF($J175="","",
IF(_xlpm.val = "", "",
IF(($J175&gt;16)*($J175&lt;=27),_xlpm.val_01,""))))</f>
        <v/>
      </c>
      <c r="AD175" s="89" t="str" cm="1">
        <f t="array" ref="AD175">_xlfn.LET(
_xlpm.val, INDEX('3) Corporate Governance'!$G$19:$T$73,_extract!$J175,7),
_xlpm.val_01, (_xlpm.val="Yes")*1,
IF($J175="","",
IF(_xlpm.val = "", "",
IF(($J175&gt;16)*($J175&lt;=27),_xlpm.val_01,""))))</f>
        <v/>
      </c>
      <c r="AE175" s="89" t="str" cm="1">
        <f t="array" ref="AE175">_xlfn.LET(
_xlpm.val, INDEX('3) Corporate Governance'!$G$19:$T$73,_extract!$J175,8),
_xlpm.val_01, (_xlpm.val="Yes")*1,
IF($J175="","",
IF(_xlpm.val = "", "",
IF(($J175&gt;16)*($J175&lt;=27),_xlpm.val_01,""))))</f>
        <v/>
      </c>
      <c r="AF175" s="89" t="str" cm="1">
        <f t="array" ref="AF175">_xlfn.LET(
_xlpm.val, INDEX('3) Corporate Governance'!$G$19:$T$73,_extract!$J175,9),
_xlpm.val_01, (_xlpm.val="Yes")*1,
IF($J175="","",
IF(_xlpm.val = "", "",
IF(($J175&gt;16)*($J175&lt;=27),_xlpm.val_01,""))))</f>
        <v/>
      </c>
      <c r="AG175" s="89" t="str" cm="1">
        <f t="array" ref="AG175">_xlfn.LET(
_xlpm.val, INDEX('3) Corporate Governance'!$G$19:$T$73,_extract!$J175,10),
_xlpm.val_01, (_xlpm.val="Yes")*1,
IF($J175="","",
IF(_xlpm.val = "", "",
IF(($J175&gt;16)*($J175&lt;=27),_xlpm.val_01,""))))</f>
        <v/>
      </c>
      <c r="AH175" s="89" t="str" cm="1">
        <f t="array" ref="AH175">_xlfn.LET(
_xlpm.val, INDEX('3) Corporate Governance'!$G$19:$T$73,_extract!$J175,11),
IF($J175="","",
IF(_xlpm.val = "", "",
IF(($J175&gt;16)*($J175&lt;=27),_xlpm.val,""))))</f>
        <v/>
      </c>
      <c r="AI175" s="89" t="str" cm="1">
        <f t="array" ref="AI175">_xlfn.LET(
_xlpm.val, INDEX('3) Corporate Governance'!$G$19:$T$73,_extract!$J175,12),
IF($J175="","",
IF(_xlpm.val = "", "",
IF(($J175&gt;16)*($J175&lt;=27),_xlpm.val,""))))</f>
        <v/>
      </c>
      <c r="AJ175" s="95" t="str" cm="1">
        <f t="array" ref="AJ175">_xlfn.LET(
_xlpm.val, INDEX('3) Corporate Governance'!$G$19:$M$73,_extract!$J175,1),
_xlpm.val_01, (_xlpm.val="Yes")*1,
IF($J175="","",
IF(_xlpm.val = "", "",
IF(($J175&gt;32)*($J175&lt;=43),_xlpm.val_01,""))))</f>
        <v/>
      </c>
      <c r="AK175" s="95" t="str" cm="1">
        <f t="array" ref="AK175">_xlfn.LET(
_xlpm.val, (INDEX('3) Corporate Governance'!$G$19:$M$73,_extract!$J175,2)),
IF($J175="","",
IF(_xlpm.val = "", "",
IF(($J175&gt;32)*($J175&lt;=43),_xlpm.val,""))))</f>
        <v/>
      </c>
      <c r="AL175" s="95" t="str" cm="1">
        <f t="array" ref="AL175">_xlfn.LET(
_xlpm.val, (INDEX('3) Corporate Governance'!$G$19:$M$73,_extract!$J175,3)),
IF($J175="","",
IF(_xlpm.val = "", "",
IF(($J175&gt;32)*($J175&lt;=43),_xlpm.val,""))))</f>
        <v/>
      </c>
      <c r="AM175" s="95" t="str" cm="1">
        <f t="array" ref="AM175">_xlfn.LET(
_xlpm.val, (INDEX('3) Corporate Governance'!$G$19:$M$73,_extract!$J175,4)),
IF($J175="","",
IF(_xlpm.val = "", "",
IF(($J175&gt;32)*($J175&lt;=43),_xlpm.val,""))))</f>
        <v/>
      </c>
      <c r="AN175" s="95" t="str" cm="1">
        <f t="array" ref="AN175">_xlfn.LET(
_xlpm.val, INDEX('3) Corporate Governance'!$G$19:$M$73,_extract!$J175,5),
_xlpm.val_01, (_xlpm.val="Yes")*1,
IF($J175="","",
IF(_xlpm.val = "", "",
IF(($J175&gt;32)*($J175&lt;=43),_xlpm.val_01,""))))</f>
        <v/>
      </c>
      <c r="AO175" s="95" t="str" cm="1">
        <f t="array" ref="AO175">_xlfn.LET(
_xlpm.val, INDEX('3) Corporate Governance'!$G$19:$M$73,_extract!$J175,6),
_xlpm.val_01, (_xlpm.val="Yes")*1,
IF($J175="","",
IF(_xlpm.val = "", "",
IF(($J175&gt;32)*($J175&lt;=43),_xlpm.val_01,""))))</f>
        <v/>
      </c>
      <c r="AP175" s="95" t="str" cm="1">
        <f t="array" ref="AP175">_xlfn.LET(
_xlpm.val, (INDEX('3) Corporate Governance'!$G$19:$M$73,_extract!$J175,7)),
IF($J175="","",
IF(_xlpm.val = "", "",
IF(($J175&gt;32)*($J175&lt;=43),_xlpm.val,""))))</f>
        <v/>
      </c>
      <c r="AQ175" s="109"/>
      <c r="AR175" s="109"/>
      <c r="AS175" s="109"/>
      <c r="AT175" s="109"/>
      <c r="AU175" s="109"/>
      <c r="AV175" s="109"/>
    </row>
    <row r="176" spans="1:48" x14ac:dyDescent="0.35">
      <c r="A176" s="11"/>
      <c r="B176" s="89" t="str">
        <f t="shared" si="4"/>
        <v/>
      </c>
      <c r="C176" s="93"/>
      <c r="D176" s="89" t="str">
        <f>IF('0a) Instructions &amp; HHS Info'!$F$4="","", IF($E176="","",'0a) Instructions &amp; HHS Info'!$F$4))</f>
        <v/>
      </c>
      <c r="E176" s="89"/>
      <c r="F176" s="89" t="str">
        <f>_xlfn.LET(
_xlpm.orgRow,MATCH(E176,_ref_data!$F$19:$F$167,0),
_xlpm.orgID,INDEX(_ref_data!$E$19:$E$167,_xlpm.orgRow),
IF(E176="","",_xlpm.orgID))</f>
        <v/>
      </c>
      <c r="G176" s="89" t="str">
        <f>_xlfn.LET(
_xlpm.orgRow,MATCH(E176,_ref_data!$F$19:$F$167,0),
_xlpm.EIN,SUBSTITUTE(INDEX(_ref_data!$G$19:$G$167,_xlpm.orgRow), "-", ""),
IF(E176="","",_xlpm.EIN))</f>
        <v/>
      </c>
      <c r="H176" s="89" t="str" cm="1">
        <f t="array" ref="H176">_xlfn.LET(
_xlpm.row, MATCH($C176 &amp; $E176, '3) Corporate Governance'!$B$19:$B$76 &amp; '3) Corporate Governance'!$D$19:$D$76, 0),
_xlpm.datum, INDEX('3) Corporate Governance'!$D$19:$F$76, _xlpm.row, 2),
IF(_xlpm.datum="", "", _xlpm.datum))</f>
        <v/>
      </c>
      <c r="I176" s="89" t="str">
        <f>_xlfn.LET(
_xlpm.row, MATCH(H176, _ref_data!$O$19:$O$68, 0),
_xlpm.ein, INDEX(_ref_data!$P$19:$P$68, _xlpm.row),
IF(H176="", "",
IF(_xlpm.ein="", "", _xlpm.ein)))</f>
        <v/>
      </c>
      <c r="J176" s="98" t="str" cm="1">
        <f t="array" ref="J176">IF($E176="", "",
_xlfn.LET(
_xlpm.row, MATCH($C176 &amp; $E176 &amp; $H176,
    '3) Corporate Governance'!$B$19:$B$76 &amp;
    '3) Corporate Governance'!$D$19:$D$76 &amp;
    '3) Corporate Governance'!$E$19:$E$76, 0),
_xlpm.row)
)</f>
        <v/>
      </c>
      <c r="K176" s="96" t="str" cm="1">
        <f t="array" ref="K176">_xlfn.LET(
_xlpm.val,INDEX('3) Corporate Governance'!$G$19:$S$73,_extract!$J176,1),
IF($J176="","",
IF(($J176&gt;0)*($J176&lt;=11),IF(_xlpm.val="","",_xlpm.val), "")))</f>
        <v/>
      </c>
      <c r="L176" s="96" t="str" cm="1">
        <f t="array" ref="L176">_xlfn.LET(
_xlpm.val, INDEX('3) Corporate Governance'!$G$19:$S$73,_extract!$J176,2),
_xlpm.val_01, (_xlpm.val="Yes")*1,
IF($J176="","",
IF(_xlpm.val = "", "",
IF(($J176&gt;0)*($J176&lt;=11),_xlpm.val_01,""))))</f>
        <v/>
      </c>
      <c r="M176" s="96" t="str" cm="1">
        <f t="array" ref="M176">_xlfn.LET(
_xlpm.val, INDEX('3) Corporate Governance'!$G$19:$S$73,_extract!$J176,3),
_xlpm.val_01, (_xlpm.val="Yes")*1,
IF($J176="","",
IF(_xlpm.val = "", "",
IF(($J176&gt;0)*($J176&lt;=11),_xlpm.val_01,""))))</f>
        <v/>
      </c>
      <c r="N176" s="96" t="str" cm="1">
        <f t="array" ref="N176">_xlfn.LET(
_xlpm.val, INDEX('3) Corporate Governance'!$G$19:$S$73,_extract!$J176,4),
_xlpm.val_01, (_xlpm.val="Yes")*1,
IF($J176="","",
IF(_xlpm.val = "", "",
IF(($J176&gt;0)*($J176&lt;=11),_xlpm.val_01,""))))</f>
        <v/>
      </c>
      <c r="O176" s="96" t="str" cm="1">
        <f t="array" ref="O176">_xlfn.LET(
_xlpm.val, INDEX('3) Corporate Governance'!$G$19:$S$73,_extract!$J176,5),
_xlpm.val_01, (_xlpm.val="Yes")*1,
IF($J176="","",
IF(_xlpm.val = "", "",
IF(($J176&gt;0)*($J176&lt;=11),_xlpm.val_01,""))))</f>
        <v/>
      </c>
      <c r="P176" s="96" t="str" cm="1">
        <f t="array" ref="P176">_xlfn.LET(
_xlpm.val, INDEX('3) Corporate Governance'!$G$19:$S$73,_extract!$J176,6),
_xlpm.val_01, (_xlpm.val="Yes")*1,
IF($J176="","",
IF(_xlpm.val = "", "",
IF(($J176&gt;0)*($J176&lt;=11),_xlpm.val_01,""))))</f>
        <v/>
      </c>
      <c r="Q176" s="96" t="str" cm="1">
        <f t="array" ref="Q176">_xlfn.LET(
_xlpm.val, INDEX('3) Corporate Governance'!$G$19:$S$73,_extract!$J176,7),
_xlpm.val_01, (_xlpm.val="Yes")*1,
IF($J176="","",
IF(_xlpm.val = "", "",
IF(($J176&gt;0)*($J176&lt;=11),_xlpm.val_01,""))))</f>
        <v/>
      </c>
      <c r="R176" s="96" t="str" cm="1">
        <f t="array" ref="R176">_xlfn.LET(
_xlpm.val, INDEX('3) Corporate Governance'!$G$19:$S$73,_extract!$J176,8),
_xlpm.val_01, (_xlpm.val="Yes")*1,
IF($J176="","",
IF(_xlpm.val = "", "",
IF(($J176&gt;0)*($J176&lt;=11),_xlpm.val_01,""))))</f>
        <v/>
      </c>
      <c r="S176" s="96" t="str" cm="1">
        <f t="array" ref="S176">_xlfn.LET(
_xlpm.val, INDEX('3) Corporate Governance'!$G$19:$S$73,_extract!$J176,9),
_xlpm.val_01, (_xlpm.val="Yes")*1,
IF($J176="","",
IF(_xlpm.val = "", "",
IF(($J176&gt;0)*($J176&lt;=11),_xlpm.val_01,""))))</f>
        <v/>
      </c>
      <c r="T176" s="96" t="str" cm="1">
        <f t="array" ref="T176">_xlfn.LET(
_xlpm.val, INDEX('3) Corporate Governance'!$G$19:$S$73,_extract!$J176,10),
_xlpm.val_01, (_xlpm.val="Yes")*1,
IF($J176="","",
IF(_xlpm.val = "", "",
IF(($J176&gt;0)*($J176&lt;=11),_xlpm.val_01,""))))</f>
        <v/>
      </c>
      <c r="U176" s="96" t="str" cm="1">
        <f t="array" ref="U176">_xlfn.LET(
_xlpm.val, INDEX('3) Corporate Governance'!$G$19:$S$73,_extract!$J176,11),
_xlpm.val_01, (_xlpm.val="Yes")*1,
IF($J176="","",
IF(_xlpm.val = "", "",
IF(($J176&gt;0)*($J176&lt;=11),_xlpm.val_01,""))))</f>
        <v/>
      </c>
      <c r="V176" s="910" t="str" cm="1">
        <f t="array" ref="V176">_xlfn.LET(
_xlpm.val,INDEX('3) Corporate Governance'!$G$19:$S$73,_extract!$J176,12),
IF($J176="","",
IF(($J176&gt;0)*($J176&lt;=11),IF(_xlpm.val="","",_xlpm.val), "")))</f>
        <v/>
      </c>
      <c r="W176" s="96" t="str" cm="1">
        <f t="array" ref="W176">_xlfn.LET(
_xlpm.val,INDEX('3) Corporate Governance'!$G$19:$S$73,_extract!$J176,13),
IF($J176="","",
IF(($J176&gt;0)*($J176&lt;=11),IF(_xlpm.val="","",_xlpm.val), "")))</f>
        <v/>
      </c>
      <c r="X176" s="89" t="str" cm="1">
        <f t="array" ref="X176">_xlfn.LET(
_xlpm.val, INDEX('3) Corporate Governance'!$G$19:$T$73,_extract!$J176,1),
_xlpm.val_01, (_xlpm.val="Yes")*1,
IF($J176="","",
IF(_xlpm.val = "", "",
IF(($J176&gt;16)*($J176&lt;=27),_xlpm.val_01,""))))</f>
        <v/>
      </c>
      <c r="Y176" s="89" t="str" cm="1">
        <f t="array" ref="Y176">_xlfn.LET(
_xlpm.val, INDEX('3) Corporate Governance'!$G$19:$T$73,_extract!$J176,2),
_xlpm.val_01, (_xlpm.val="Yes")*1,
IF($J176="","",
IF(_xlpm.val = "", "",
IF(($J176&gt;16)*($J176&lt;=27),_xlpm.val_01,""))))</f>
        <v/>
      </c>
      <c r="Z176" s="89" t="str" cm="1">
        <f t="array" ref="Z176">_xlfn.LET(
_xlpm.val, INDEX('3) Corporate Governance'!$G$19:$T$73,_extract!$J176,3),
_xlpm.val_01, (_xlpm.val="Yes")*1,
IF($J176="","",
IF(_xlpm.val = "", "",
IF(($J176&gt;16)*($J176&lt;=27),_xlpm.val_01,""))))</f>
        <v/>
      </c>
      <c r="AA176" s="89" t="str" cm="1">
        <f t="array" ref="AA176">_xlfn.LET(
_xlpm.val, INDEX('3) Corporate Governance'!$G$19:$T$73,_extract!$J176,4),
_xlpm.val_01, (_xlpm.val="Yes")*1,
IF($J176="","",
IF(_xlpm.val = "", "",
IF(($J176&gt;16)*($J176&lt;=27),_xlpm.val_01,""))))</f>
        <v/>
      </c>
      <c r="AB176" s="89" t="str" cm="1">
        <f t="array" ref="AB176">_xlfn.LET(
_xlpm.val, INDEX('3) Corporate Governance'!$G$19:$T$73,_extract!$J176,5),
_xlpm.val_01, (_xlpm.val="Yes")*1,
IF($J176="","",
IF(_xlpm.val = "", "",
IF(($J176&gt;16)*($J176&lt;=27),_xlpm.val_01,""))))</f>
        <v/>
      </c>
      <c r="AC176" s="89" t="str" cm="1">
        <f t="array" ref="AC176">_xlfn.LET(
_xlpm.val, INDEX('3) Corporate Governance'!$G$19:$T$73,_extract!$J176,6),
_xlpm.val_01, (_xlpm.val="Yes")*1,
IF($J176="","",
IF(_xlpm.val = "", "",
IF(($J176&gt;16)*($J176&lt;=27),_xlpm.val_01,""))))</f>
        <v/>
      </c>
      <c r="AD176" s="89" t="str" cm="1">
        <f t="array" ref="AD176">_xlfn.LET(
_xlpm.val, INDEX('3) Corporate Governance'!$G$19:$T$73,_extract!$J176,7),
_xlpm.val_01, (_xlpm.val="Yes")*1,
IF($J176="","",
IF(_xlpm.val = "", "",
IF(($J176&gt;16)*($J176&lt;=27),_xlpm.val_01,""))))</f>
        <v/>
      </c>
      <c r="AE176" s="89" t="str" cm="1">
        <f t="array" ref="AE176">_xlfn.LET(
_xlpm.val, INDEX('3) Corporate Governance'!$G$19:$T$73,_extract!$J176,8),
_xlpm.val_01, (_xlpm.val="Yes")*1,
IF($J176="","",
IF(_xlpm.val = "", "",
IF(($J176&gt;16)*($J176&lt;=27),_xlpm.val_01,""))))</f>
        <v/>
      </c>
      <c r="AF176" s="89" t="str" cm="1">
        <f t="array" ref="AF176">_xlfn.LET(
_xlpm.val, INDEX('3) Corporate Governance'!$G$19:$T$73,_extract!$J176,9),
_xlpm.val_01, (_xlpm.val="Yes")*1,
IF($J176="","",
IF(_xlpm.val = "", "",
IF(($J176&gt;16)*($J176&lt;=27),_xlpm.val_01,""))))</f>
        <v/>
      </c>
      <c r="AG176" s="89" t="str" cm="1">
        <f t="array" ref="AG176">_xlfn.LET(
_xlpm.val, INDEX('3) Corporate Governance'!$G$19:$T$73,_extract!$J176,10),
_xlpm.val_01, (_xlpm.val="Yes")*1,
IF($J176="","",
IF(_xlpm.val = "", "",
IF(($J176&gt;16)*($J176&lt;=27),_xlpm.val_01,""))))</f>
        <v/>
      </c>
      <c r="AH176" s="89" t="str" cm="1">
        <f t="array" ref="AH176">_xlfn.LET(
_xlpm.val, INDEX('3) Corporate Governance'!$G$19:$T$73,_extract!$J176,11),
IF($J176="","",
IF(_xlpm.val = "", "",
IF(($J176&gt;16)*($J176&lt;=27),_xlpm.val,""))))</f>
        <v/>
      </c>
      <c r="AI176" s="89" t="str" cm="1">
        <f t="array" ref="AI176">_xlfn.LET(
_xlpm.val, INDEX('3) Corporate Governance'!$G$19:$T$73,_extract!$J176,12),
IF($J176="","",
IF(_xlpm.val = "", "",
IF(($J176&gt;16)*($J176&lt;=27),_xlpm.val,""))))</f>
        <v/>
      </c>
      <c r="AJ176" s="95" t="str" cm="1">
        <f t="array" ref="AJ176">_xlfn.LET(
_xlpm.val, INDEX('3) Corporate Governance'!$G$19:$M$73,_extract!$J176,1),
_xlpm.val_01, (_xlpm.val="Yes")*1,
IF($J176="","",
IF(_xlpm.val = "", "",
IF(($J176&gt;32)*($J176&lt;=43),_xlpm.val_01,""))))</f>
        <v/>
      </c>
      <c r="AK176" s="95" t="str" cm="1">
        <f t="array" ref="AK176">_xlfn.LET(
_xlpm.val, (INDEX('3) Corporate Governance'!$G$19:$M$73,_extract!$J176,2)),
IF($J176="","",
IF(_xlpm.val = "", "",
IF(($J176&gt;32)*($J176&lt;=43),_xlpm.val,""))))</f>
        <v/>
      </c>
      <c r="AL176" s="95" t="str" cm="1">
        <f t="array" ref="AL176">_xlfn.LET(
_xlpm.val, (INDEX('3) Corporate Governance'!$G$19:$M$73,_extract!$J176,3)),
IF($J176="","",
IF(_xlpm.val = "", "",
IF(($J176&gt;32)*($J176&lt;=43),_xlpm.val,""))))</f>
        <v/>
      </c>
      <c r="AM176" s="95" t="str" cm="1">
        <f t="array" ref="AM176">_xlfn.LET(
_xlpm.val, (INDEX('3) Corporate Governance'!$G$19:$M$73,_extract!$J176,4)),
IF($J176="","",
IF(_xlpm.val = "", "",
IF(($J176&gt;32)*($J176&lt;=43),_xlpm.val,""))))</f>
        <v/>
      </c>
      <c r="AN176" s="95" t="str" cm="1">
        <f t="array" ref="AN176">_xlfn.LET(
_xlpm.val, INDEX('3) Corporate Governance'!$G$19:$M$73,_extract!$J176,5),
_xlpm.val_01, (_xlpm.val="Yes")*1,
IF($J176="","",
IF(_xlpm.val = "", "",
IF(($J176&gt;32)*($J176&lt;=43),_xlpm.val_01,""))))</f>
        <v/>
      </c>
      <c r="AO176" s="95" t="str" cm="1">
        <f t="array" ref="AO176">_xlfn.LET(
_xlpm.val, INDEX('3) Corporate Governance'!$G$19:$M$73,_extract!$J176,6),
_xlpm.val_01, (_xlpm.val="Yes")*1,
IF($J176="","",
IF(_xlpm.val = "", "",
IF(($J176&gt;32)*($J176&lt;=43),_xlpm.val_01,""))))</f>
        <v/>
      </c>
      <c r="AP176" s="95" t="str" cm="1">
        <f t="array" ref="AP176">_xlfn.LET(
_xlpm.val, (INDEX('3) Corporate Governance'!$G$19:$M$73,_extract!$J176,7)),
IF($J176="","",
IF(_xlpm.val = "", "",
IF(($J176&gt;32)*($J176&lt;=43),_xlpm.val,""))))</f>
        <v/>
      </c>
      <c r="AQ176" s="109"/>
      <c r="AR176" s="109"/>
      <c r="AS176" s="109"/>
      <c r="AT176" s="109"/>
      <c r="AU176" s="109"/>
      <c r="AV176" s="109"/>
    </row>
    <row r="177" spans="1:48" x14ac:dyDescent="0.35">
      <c r="A177" s="11"/>
      <c r="B177" s="89" t="str">
        <f t="shared" si="4"/>
        <v/>
      </c>
      <c r="C177" s="93"/>
      <c r="D177" s="89" t="str">
        <f>IF('0a) Instructions &amp; HHS Info'!$F$4="","", IF($E177="","",'0a) Instructions &amp; HHS Info'!$F$4))</f>
        <v/>
      </c>
      <c r="E177" s="89"/>
      <c r="F177" s="89" t="str">
        <f>_xlfn.LET(
_xlpm.orgRow,MATCH(E177,_ref_data!$F$19:$F$167,0),
_xlpm.orgID,INDEX(_ref_data!$E$19:$E$167,_xlpm.orgRow),
IF(E177="","",_xlpm.orgID))</f>
        <v/>
      </c>
      <c r="G177" s="89" t="str">
        <f>_xlfn.LET(
_xlpm.orgRow,MATCH(E177,_ref_data!$F$19:$F$167,0),
_xlpm.EIN,SUBSTITUTE(INDEX(_ref_data!$G$19:$G$167,_xlpm.orgRow), "-", ""),
IF(E177="","",_xlpm.EIN))</f>
        <v/>
      </c>
      <c r="H177" s="89" t="str" cm="1">
        <f t="array" ref="H177">_xlfn.LET(
_xlpm.row, MATCH($C177 &amp; $E177, '3) Corporate Governance'!$B$19:$B$76 &amp; '3) Corporate Governance'!$D$19:$D$76, 0),
_xlpm.datum, INDEX('3) Corporate Governance'!$D$19:$F$76, _xlpm.row, 2),
IF(_xlpm.datum="", "", _xlpm.datum))</f>
        <v/>
      </c>
      <c r="I177" s="89" t="str">
        <f>_xlfn.LET(
_xlpm.row, MATCH(H177, _ref_data!$O$19:$O$68, 0),
_xlpm.ein, INDEX(_ref_data!$P$19:$P$68, _xlpm.row),
IF(H177="", "",
IF(_xlpm.ein="", "", _xlpm.ein)))</f>
        <v/>
      </c>
      <c r="J177" s="98" t="str" cm="1">
        <f t="array" ref="J177">IF($E177="", "",
_xlfn.LET(
_xlpm.row, MATCH($C177 &amp; $E177 &amp; $H177,
    '3) Corporate Governance'!$B$19:$B$76 &amp;
    '3) Corporate Governance'!$D$19:$D$76 &amp;
    '3) Corporate Governance'!$E$19:$E$76, 0),
_xlpm.row)
)</f>
        <v/>
      </c>
      <c r="K177" s="96" t="str" cm="1">
        <f t="array" ref="K177">_xlfn.LET(
_xlpm.val,INDEX('3) Corporate Governance'!$G$19:$S$73,_extract!$J177,1),
IF($J177="","",
IF(($J177&gt;0)*($J177&lt;=11),IF(_xlpm.val="","",_xlpm.val), "")))</f>
        <v/>
      </c>
      <c r="L177" s="96" t="str" cm="1">
        <f t="array" ref="L177">_xlfn.LET(
_xlpm.val, INDEX('3) Corporate Governance'!$G$19:$S$73,_extract!$J177,2),
_xlpm.val_01, (_xlpm.val="Yes")*1,
IF($J177="","",
IF(_xlpm.val = "", "",
IF(($J177&gt;0)*($J177&lt;=11),_xlpm.val_01,""))))</f>
        <v/>
      </c>
      <c r="M177" s="96" t="str" cm="1">
        <f t="array" ref="M177">_xlfn.LET(
_xlpm.val, INDEX('3) Corporate Governance'!$G$19:$S$73,_extract!$J177,3),
_xlpm.val_01, (_xlpm.val="Yes")*1,
IF($J177="","",
IF(_xlpm.val = "", "",
IF(($J177&gt;0)*($J177&lt;=11),_xlpm.val_01,""))))</f>
        <v/>
      </c>
      <c r="N177" s="96" t="str" cm="1">
        <f t="array" ref="N177">_xlfn.LET(
_xlpm.val, INDEX('3) Corporate Governance'!$G$19:$S$73,_extract!$J177,4),
_xlpm.val_01, (_xlpm.val="Yes")*1,
IF($J177="","",
IF(_xlpm.val = "", "",
IF(($J177&gt;0)*($J177&lt;=11),_xlpm.val_01,""))))</f>
        <v/>
      </c>
      <c r="O177" s="96" t="str" cm="1">
        <f t="array" ref="O177">_xlfn.LET(
_xlpm.val, INDEX('3) Corporate Governance'!$G$19:$S$73,_extract!$J177,5),
_xlpm.val_01, (_xlpm.val="Yes")*1,
IF($J177="","",
IF(_xlpm.val = "", "",
IF(($J177&gt;0)*($J177&lt;=11),_xlpm.val_01,""))))</f>
        <v/>
      </c>
      <c r="P177" s="96" t="str" cm="1">
        <f t="array" ref="P177">_xlfn.LET(
_xlpm.val, INDEX('3) Corporate Governance'!$G$19:$S$73,_extract!$J177,6),
_xlpm.val_01, (_xlpm.val="Yes")*1,
IF($J177="","",
IF(_xlpm.val = "", "",
IF(($J177&gt;0)*($J177&lt;=11),_xlpm.val_01,""))))</f>
        <v/>
      </c>
      <c r="Q177" s="96" t="str" cm="1">
        <f t="array" ref="Q177">_xlfn.LET(
_xlpm.val, INDEX('3) Corporate Governance'!$G$19:$S$73,_extract!$J177,7),
_xlpm.val_01, (_xlpm.val="Yes")*1,
IF($J177="","",
IF(_xlpm.val = "", "",
IF(($J177&gt;0)*($J177&lt;=11),_xlpm.val_01,""))))</f>
        <v/>
      </c>
      <c r="R177" s="96" t="str" cm="1">
        <f t="array" ref="R177">_xlfn.LET(
_xlpm.val, INDEX('3) Corporate Governance'!$G$19:$S$73,_extract!$J177,8),
_xlpm.val_01, (_xlpm.val="Yes")*1,
IF($J177="","",
IF(_xlpm.val = "", "",
IF(($J177&gt;0)*($J177&lt;=11),_xlpm.val_01,""))))</f>
        <v/>
      </c>
      <c r="S177" s="96" t="str" cm="1">
        <f t="array" ref="S177">_xlfn.LET(
_xlpm.val, INDEX('3) Corporate Governance'!$G$19:$S$73,_extract!$J177,9),
_xlpm.val_01, (_xlpm.val="Yes")*1,
IF($J177="","",
IF(_xlpm.val = "", "",
IF(($J177&gt;0)*($J177&lt;=11),_xlpm.val_01,""))))</f>
        <v/>
      </c>
      <c r="T177" s="96" t="str" cm="1">
        <f t="array" ref="T177">_xlfn.LET(
_xlpm.val, INDEX('3) Corporate Governance'!$G$19:$S$73,_extract!$J177,10),
_xlpm.val_01, (_xlpm.val="Yes")*1,
IF($J177="","",
IF(_xlpm.val = "", "",
IF(($J177&gt;0)*($J177&lt;=11),_xlpm.val_01,""))))</f>
        <v/>
      </c>
      <c r="U177" s="96" t="str" cm="1">
        <f t="array" ref="U177">_xlfn.LET(
_xlpm.val, INDEX('3) Corporate Governance'!$G$19:$S$73,_extract!$J177,11),
_xlpm.val_01, (_xlpm.val="Yes")*1,
IF($J177="","",
IF(_xlpm.val = "", "",
IF(($J177&gt;0)*($J177&lt;=11),_xlpm.val_01,""))))</f>
        <v/>
      </c>
      <c r="V177" s="910" t="str" cm="1">
        <f t="array" ref="V177">_xlfn.LET(
_xlpm.val,INDEX('3) Corporate Governance'!$G$19:$S$73,_extract!$J177,12),
IF($J177="","",
IF(($J177&gt;0)*($J177&lt;=11),IF(_xlpm.val="","",_xlpm.val), "")))</f>
        <v/>
      </c>
      <c r="W177" s="96" t="str" cm="1">
        <f t="array" ref="W177">_xlfn.LET(
_xlpm.val,INDEX('3) Corporate Governance'!$G$19:$S$73,_extract!$J177,13),
IF($J177="","",
IF(($J177&gt;0)*($J177&lt;=11),IF(_xlpm.val="","",_xlpm.val), "")))</f>
        <v/>
      </c>
      <c r="X177" s="89" t="str" cm="1">
        <f t="array" ref="X177">_xlfn.LET(
_xlpm.val, INDEX('3) Corporate Governance'!$G$19:$T$73,_extract!$J177,1),
_xlpm.val_01, (_xlpm.val="Yes")*1,
IF($J177="","",
IF(_xlpm.val = "", "",
IF(($J177&gt;16)*($J177&lt;=27),_xlpm.val_01,""))))</f>
        <v/>
      </c>
      <c r="Y177" s="89" t="str" cm="1">
        <f t="array" ref="Y177">_xlfn.LET(
_xlpm.val, INDEX('3) Corporate Governance'!$G$19:$T$73,_extract!$J177,2),
_xlpm.val_01, (_xlpm.val="Yes")*1,
IF($J177="","",
IF(_xlpm.val = "", "",
IF(($J177&gt;16)*($J177&lt;=27),_xlpm.val_01,""))))</f>
        <v/>
      </c>
      <c r="Z177" s="89" t="str" cm="1">
        <f t="array" ref="Z177">_xlfn.LET(
_xlpm.val, INDEX('3) Corporate Governance'!$G$19:$T$73,_extract!$J177,3),
_xlpm.val_01, (_xlpm.val="Yes")*1,
IF($J177="","",
IF(_xlpm.val = "", "",
IF(($J177&gt;16)*($J177&lt;=27),_xlpm.val_01,""))))</f>
        <v/>
      </c>
      <c r="AA177" s="89" t="str" cm="1">
        <f t="array" ref="AA177">_xlfn.LET(
_xlpm.val, INDEX('3) Corporate Governance'!$G$19:$T$73,_extract!$J177,4),
_xlpm.val_01, (_xlpm.val="Yes")*1,
IF($J177="","",
IF(_xlpm.val = "", "",
IF(($J177&gt;16)*($J177&lt;=27),_xlpm.val_01,""))))</f>
        <v/>
      </c>
      <c r="AB177" s="89" t="str" cm="1">
        <f t="array" ref="AB177">_xlfn.LET(
_xlpm.val, INDEX('3) Corporate Governance'!$G$19:$T$73,_extract!$J177,5),
_xlpm.val_01, (_xlpm.val="Yes")*1,
IF($J177="","",
IF(_xlpm.val = "", "",
IF(($J177&gt;16)*($J177&lt;=27),_xlpm.val_01,""))))</f>
        <v/>
      </c>
      <c r="AC177" s="89" t="str" cm="1">
        <f t="array" ref="AC177">_xlfn.LET(
_xlpm.val, INDEX('3) Corporate Governance'!$G$19:$T$73,_extract!$J177,6),
_xlpm.val_01, (_xlpm.val="Yes")*1,
IF($J177="","",
IF(_xlpm.val = "", "",
IF(($J177&gt;16)*($J177&lt;=27),_xlpm.val_01,""))))</f>
        <v/>
      </c>
      <c r="AD177" s="89" t="str" cm="1">
        <f t="array" ref="AD177">_xlfn.LET(
_xlpm.val, INDEX('3) Corporate Governance'!$G$19:$T$73,_extract!$J177,7),
_xlpm.val_01, (_xlpm.val="Yes")*1,
IF($J177="","",
IF(_xlpm.val = "", "",
IF(($J177&gt;16)*($J177&lt;=27),_xlpm.val_01,""))))</f>
        <v/>
      </c>
      <c r="AE177" s="89" t="str" cm="1">
        <f t="array" ref="AE177">_xlfn.LET(
_xlpm.val, INDEX('3) Corporate Governance'!$G$19:$T$73,_extract!$J177,8),
_xlpm.val_01, (_xlpm.val="Yes")*1,
IF($J177="","",
IF(_xlpm.val = "", "",
IF(($J177&gt;16)*($J177&lt;=27),_xlpm.val_01,""))))</f>
        <v/>
      </c>
      <c r="AF177" s="89" t="str" cm="1">
        <f t="array" ref="AF177">_xlfn.LET(
_xlpm.val, INDEX('3) Corporate Governance'!$G$19:$T$73,_extract!$J177,9),
_xlpm.val_01, (_xlpm.val="Yes")*1,
IF($J177="","",
IF(_xlpm.val = "", "",
IF(($J177&gt;16)*($J177&lt;=27),_xlpm.val_01,""))))</f>
        <v/>
      </c>
      <c r="AG177" s="89" t="str" cm="1">
        <f t="array" ref="AG177">_xlfn.LET(
_xlpm.val, INDEX('3) Corporate Governance'!$G$19:$T$73,_extract!$J177,10),
_xlpm.val_01, (_xlpm.val="Yes")*1,
IF($J177="","",
IF(_xlpm.val = "", "",
IF(($J177&gt;16)*($J177&lt;=27),_xlpm.val_01,""))))</f>
        <v/>
      </c>
      <c r="AH177" s="89" t="str" cm="1">
        <f t="array" ref="AH177">_xlfn.LET(
_xlpm.val, INDEX('3) Corporate Governance'!$G$19:$T$73,_extract!$J177,11),
IF($J177="","",
IF(_xlpm.val = "", "",
IF(($J177&gt;16)*($J177&lt;=27),_xlpm.val,""))))</f>
        <v/>
      </c>
      <c r="AI177" s="89" t="str" cm="1">
        <f t="array" ref="AI177">_xlfn.LET(
_xlpm.val, INDEX('3) Corporate Governance'!$G$19:$T$73,_extract!$J177,12),
IF($J177="","",
IF(_xlpm.val = "", "",
IF(($J177&gt;16)*($J177&lt;=27),_xlpm.val,""))))</f>
        <v/>
      </c>
      <c r="AJ177" s="95" t="str" cm="1">
        <f t="array" ref="AJ177">_xlfn.LET(
_xlpm.val, INDEX('3) Corporate Governance'!$G$19:$M$73,_extract!$J177,1),
_xlpm.val_01, (_xlpm.val="Yes")*1,
IF($J177="","",
IF(_xlpm.val = "", "",
IF(($J177&gt;32)*($J177&lt;=43),_xlpm.val_01,""))))</f>
        <v/>
      </c>
      <c r="AK177" s="95" t="str" cm="1">
        <f t="array" ref="AK177">_xlfn.LET(
_xlpm.val, (INDEX('3) Corporate Governance'!$G$19:$M$73,_extract!$J177,2)),
IF($J177="","",
IF(_xlpm.val = "", "",
IF(($J177&gt;32)*($J177&lt;=43),_xlpm.val,""))))</f>
        <v/>
      </c>
      <c r="AL177" s="95" t="str" cm="1">
        <f t="array" ref="AL177">_xlfn.LET(
_xlpm.val, (INDEX('3) Corporate Governance'!$G$19:$M$73,_extract!$J177,3)),
IF($J177="","",
IF(_xlpm.val = "", "",
IF(($J177&gt;32)*($J177&lt;=43),_xlpm.val,""))))</f>
        <v/>
      </c>
      <c r="AM177" s="95" t="str" cm="1">
        <f t="array" ref="AM177">_xlfn.LET(
_xlpm.val, (INDEX('3) Corporate Governance'!$G$19:$M$73,_extract!$J177,4)),
IF($J177="","",
IF(_xlpm.val = "", "",
IF(($J177&gt;32)*($J177&lt;=43),_xlpm.val,""))))</f>
        <v/>
      </c>
      <c r="AN177" s="95" t="str" cm="1">
        <f t="array" ref="AN177">_xlfn.LET(
_xlpm.val, INDEX('3) Corporate Governance'!$G$19:$M$73,_extract!$J177,5),
_xlpm.val_01, (_xlpm.val="Yes")*1,
IF($J177="","",
IF(_xlpm.val = "", "",
IF(($J177&gt;32)*($J177&lt;=43),_xlpm.val_01,""))))</f>
        <v/>
      </c>
      <c r="AO177" s="95" t="str" cm="1">
        <f t="array" ref="AO177">_xlfn.LET(
_xlpm.val, INDEX('3) Corporate Governance'!$G$19:$M$73,_extract!$J177,6),
_xlpm.val_01, (_xlpm.val="Yes")*1,
IF($J177="","",
IF(_xlpm.val = "", "",
IF(($J177&gt;32)*($J177&lt;=43),_xlpm.val_01,""))))</f>
        <v/>
      </c>
      <c r="AP177" s="95" t="str" cm="1">
        <f t="array" ref="AP177">_xlfn.LET(
_xlpm.val, (INDEX('3) Corporate Governance'!$G$19:$M$73,_extract!$J177,7)),
IF($J177="","",
IF(_xlpm.val = "", "",
IF(($J177&gt;32)*($J177&lt;=43),_xlpm.val,""))))</f>
        <v/>
      </c>
      <c r="AQ177" s="109"/>
      <c r="AR177" s="109"/>
      <c r="AS177" s="109"/>
      <c r="AT177" s="109"/>
      <c r="AU177" s="109"/>
      <c r="AV177" s="109"/>
    </row>
    <row r="178" spans="1:48" x14ac:dyDescent="0.35">
      <c r="A178" s="11"/>
      <c r="B178" s="89" t="str">
        <f t="shared" si="4"/>
        <v/>
      </c>
      <c r="C178" s="93"/>
      <c r="D178" s="89" t="str">
        <f>IF('0a) Instructions &amp; HHS Info'!$F$4="","", IF($E178="","",'0a) Instructions &amp; HHS Info'!$F$4))</f>
        <v/>
      </c>
      <c r="E178" s="89"/>
      <c r="F178" s="89" t="str">
        <f>_xlfn.LET(
_xlpm.orgRow,MATCH(E178,_ref_data!$F$19:$F$167,0),
_xlpm.orgID,INDEX(_ref_data!$E$19:$E$167,_xlpm.orgRow),
IF(E178="","",_xlpm.orgID))</f>
        <v/>
      </c>
      <c r="G178" s="89" t="str">
        <f>_xlfn.LET(
_xlpm.orgRow,MATCH(E178,_ref_data!$F$19:$F$167,0),
_xlpm.EIN,SUBSTITUTE(INDEX(_ref_data!$G$19:$G$167,_xlpm.orgRow), "-", ""),
IF(E178="","",_xlpm.EIN))</f>
        <v/>
      </c>
      <c r="H178" s="89" t="str" cm="1">
        <f t="array" ref="H178">_xlfn.LET(
_xlpm.row, MATCH($C178 &amp; $E178, '3) Corporate Governance'!$B$19:$B$76 &amp; '3) Corporate Governance'!$D$19:$D$76, 0),
_xlpm.datum, INDEX('3) Corporate Governance'!$D$19:$F$76, _xlpm.row, 2),
IF(_xlpm.datum="", "", _xlpm.datum))</f>
        <v/>
      </c>
      <c r="I178" s="89" t="str">
        <f>_xlfn.LET(
_xlpm.row, MATCH(H178, _ref_data!$O$19:$O$68, 0),
_xlpm.ein, INDEX(_ref_data!$P$19:$P$68, _xlpm.row),
IF(H178="", "",
IF(_xlpm.ein="", "", _xlpm.ein)))</f>
        <v/>
      </c>
      <c r="J178" s="98" t="str" cm="1">
        <f t="array" ref="J178">IF($E178="", "",
_xlfn.LET(
_xlpm.row, MATCH($C178 &amp; $E178 &amp; $H178,
    '3) Corporate Governance'!$B$19:$B$76 &amp;
    '3) Corporate Governance'!$D$19:$D$76 &amp;
    '3) Corporate Governance'!$E$19:$E$76, 0),
_xlpm.row)
)</f>
        <v/>
      </c>
      <c r="K178" s="96" t="str" cm="1">
        <f t="array" ref="K178">_xlfn.LET(
_xlpm.val,INDEX('3) Corporate Governance'!$G$19:$S$73,_extract!$J178,1),
IF($J178="","",
IF(($J178&gt;0)*($J178&lt;=11),IF(_xlpm.val="","",_xlpm.val), "")))</f>
        <v/>
      </c>
      <c r="L178" s="96" t="str" cm="1">
        <f t="array" ref="L178">_xlfn.LET(
_xlpm.val, INDEX('3) Corporate Governance'!$G$19:$S$73,_extract!$J178,2),
_xlpm.val_01, (_xlpm.val="Yes")*1,
IF($J178="","",
IF(_xlpm.val = "", "",
IF(($J178&gt;0)*($J178&lt;=11),_xlpm.val_01,""))))</f>
        <v/>
      </c>
      <c r="M178" s="96" t="str" cm="1">
        <f t="array" ref="M178">_xlfn.LET(
_xlpm.val, INDEX('3) Corporate Governance'!$G$19:$S$73,_extract!$J178,3),
_xlpm.val_01, (_xlpm.val="Yes")*1,
IF($J178="","",
IF(_xlpm.val = "", "",
IF(($J178&gt;0)*($J178&lt;=11),_xlpm.val_01,""))))</f>
        <v/>
      </c>
      <c r="N178" s="96" t="str" cm="1">
        <f t="array" ref="N178">_xlfn.LET(
_xlpm.val, INDEX('3) Corporate Governance'!$G$19:$S$73,_extract!$J178,4),
_xlpm.val_01, (_xlpm.val="Yes")*1,
IF($J178="","",
IF(_xlpm.val = "", "",
IF(($J178&gt;0)*($J178&lt;=11),_xlpm.val_01,""))))</f>
        <v/>
      </c>
      <c r="O178" s="96" t="str" cm="1">
        <f t="array" ref="O178">_xlfn.LET(
_xlpm.val, INDEX('3) Corporate Governance'!$G$19:$S$73,_extract!$J178,5),
_xlpm.val_01, (_xlpm.val="Yes")*1,
IF($J178="","",
IF(_xlpm.val = "", "",
IF(($J178&gt;0)*($J178&lt;=11),_xlpm.val_01,""))))</f>
        <v/>
      </c>
      <c r="P178" s="96" t="str" cm="1">
        <f t="array" ref="P178">_xlfn.LET(
_xlpm.val, INDEX('3) Corporate Governance'!$G$19:$S$73,_extract!$J178,6),
_xlpm.val_01, (_xlpm.val="Yes")*1,
IF($J178="","",
IF(_xlpm.val = "", "",
IF(($J178&gt;0)*($J178&lt;=11),_xlpm.val_01,""))))</f>
        <v/>
      </c>
      <c r="Q178" s="96" t="str" cm="1">
        <f t="array" ref="Q178">_xlfn.LET(
_xlpm.val, INDEX('3) Corporate Governance'!$G$19:$S$73,_extract!$J178,7),
_xlpm.val_01, (_xlpm.val="Yes")*1,
IF($J178="","",
IF(_xlpm.val = "", "",
IF(($J178&gt;0)*($J178&lt;=11),_xlpm.val_01,""))))</f>
        <v/>
      </c>
      <c r="R178" s="96" t="str" cm="1">
        <f t="array" ref="R178">_xlfn.LET(
_xlpm.val, INDEX('3) Corporate Governance'!$G$19:$S$73,_extract!$J178,8),
_xlpm.val_01, (_xlpm.val="Yes")*1,
IF($J178="","",
IF(_xlpm.val = "", "",
IF(($J178&gt;0)*($J178&lt;=11),_xlpm.val_01,""))))</f>
        <v/>
      </c>
      <c r="S178" s="96" t="str" cm="1">
        <f t="array" ref="S178">_xlfn.LET(
_xlpm.val, INDEX('3) Corporate Governance'!$G$19:$S$73,_extract!$J178,9),
_xlpm.val_01, (_xlpm.val="Yes")*1,
IF($J178="","",
IF(_xlpm.val = "", "",
IF(($J178&gt;0)*($J178&lt;=11),_xlpm.val_01,""))))</f>
        <v/>
      </c>
      <c r="T178" s="96" t="str" cm="1">
        <f t="array" ref="T178">_xlfn.LET(
_xlpm.val, INDEX('3) Corporate Governance'!$G$19:$S$73,_extract!$J178,10),
_xlpm.val_01, (_xlpm.val="Yes")*1,
IF($J178="","",
IF(_xlpm.val = "", "",
IF(($J178&gt;0)*($J178&lt;=11),_xlpm.val_01,""))))</f>
        <v/>
      </c>
      <c r="U178" s="96" t="str" cm="1">
        <f t="array" ref="U178">_xlfn.LET(
_xlpm.val, INDEX('3) Corporate Governance'!$G$19:$S$73,_extract!$J178,11),
_xlpm.val_01, (_xlpm.val="Yes")*1,
IF($J178="","",
IF(_xlpm.val = "", "",
IF(($J178&gt;0)*($J178&lt;=11),_xlpm.val_01,""))))</f>
        <v/>
      </c>
      <c r="V178" s="910" t="str" cm="1">
        <f t="array" ref="V178">_xlfn.LET(
_xlpm.val,INDEX('3) Corporate Governance'!$G$19:$S$73,_extract!$J178,12),
IF($J178="","",
IF(($J178&gt;0)*($J178&lt;=11),IF(_xlpm.val="","",_xlpm.val), "")))</f>
        <v/>
      </c>
      <c r="W178" s="96" t="str" cm="1">
        <f t="array" ref="W178">_xlfn.LET(
_xlpm.val,INDEX('3) Corporate Governance'!$G$19:$S$73,_extract!$J178,13),
IF($J178="","",
IF(($J178&gt;0)*($J178&lt;=11),IF(_xlpm.val="","",_xlpm.val), "")))</f>
        <v/>
      </c>
      <c r="X178" s="89" t="str" cm="1">
        <f t="array" ref="X178">_xlfn.LET(
_xlpm.val, INDEX('3) Corporate Governance'!$G$19:$T$73,_extract!$J178,1),
_xlpm.val_01, (_xlpm.val="Yes")*1,
IF($J178="","",
IF(_xlpm.val = "", "",
IF(($J178&gt;16)*($J178&lt;=27),_xlpm.val_01,""))))</f>
        <v/>
      </c>
      <c r="Y178" s="89" t="str" cm="1">
        <f t="array" ref="Y178">_xlfn.LET(
_xlpm.val, INDEX('3) Corporate Governance'!$G$19:$T$73,_extract!$J178,2),
_xlpm.val_01, (_xlpm.val="Yes")*1,
IF($J178="","",
IF(_xlpm.val = "", "",
IF(($J178&gt;16)*($J178&lt;=27),_xlpm.val_01,""))))</f>
        <v/>
      </c>
      <c r="Z178" s="89" t="str" cm="1">
        <f t="array" ref="Z178">_xlfn.LET(
_xlpm.val, INDEX('3) Corporate Governance'!$G$19:$T$73,_extract!$J178,3),
_xlpm.val_01, (_xlpm.val="Yes")*1,
IF($J178="","",
IF(_xlpm.val = "", "",
IF(($J178&gt;16)*($J178&lt;=27),_xlpm.val_01,""))))</f>
        <v/>
      </c>
      <c r="AA178" s="89" t="str" cm="1">
        <f t="array" ref="AA178">_xlfn.LET(
_xlpm.val, INDEX('3) Corporate Governance'!$G$19:$T$73,_extract!$J178,4),
_xlpm.val_01, (_xlpm.val="Yes")*1,
IF($J178="","",
IF(_xlpm.val = "", "",
IF(($J178&gt;16)*($J178&lt;=27),_xlpm.val_01,""))))</f>
        <v/>
      </c>
      <c r="AB178" s="89" t="str" cm="1">
        <f t="array" ref="AB178">_xlfn.LET(
_xlpm.val, INDEX('3) Corporate Governance'!$G$19:$T$73,_extract!$J178,5),
_xlpm.val_01, (_xlpm.val="Yes")*1,
IF($J178="","",
IF(_xlpm.val = "", "",
IF(($J178&gt;16)*($J178&lt;=27),_xlpm.val_01,""))))</f>
        <v/>
      </c>
      <c r="AC178" s="89" t="str" cm="1">
        <f t="array" ref="AC178">_xlfn.LET(
_xlpm.val, INDEX('3) Corporate Governance'!$G$19:$T$73,_extract!$J178,6),
_xlpm.val_01, (_xlpm.val="Yes")*1,
IF($J178="","",
IF(_xlpm.val = "", "",
IF(($J178&gt;16)*($J178&lt;=27),_xlpm.val_01,""))))</f>
        <v/>
      </c>
      <c r="AD178" s="89" t="str" cm="1">
        <f t="array" ref="AD178">_xlfn.LET(
_xlpm.val, INDEX('3) Corporate Governance'!$G$19:$T$73,_extract!$J178,7),
_xlpm.val_01, (_xlpm.val="Yes")*1,
IF($J178="","",
IF(_xlpm.val = "", "",
IF(($J178&gt;16)*($J178&lt;=27),_xlpm.val_01,""))))</f>
        <v/>
      </c>
      <c r="AE178" s="89" t="str" cm="1">
        <f t="array" ref="AE178">_xlfn.LET(
_xlpm.val, INDEX('3) Corporate Governance'!$G$19:$T$73,_extract!$J178,8),
_xlpm.val_01, (_xlpm.val="Yes")*1,
IF($J178="","",
IF(_xlpm.val = "", "",
IF(($J178&gt;16)*($J178&lt;=27),_xlpm.val_01,""))))</f>
        <v/>
      </c>
      <c r="AF178" s="89" t="str" cm="1">
        <f t="array" ref="AF178">_xlfn.LET(
_xlpm.val, INDEX('3) Corporate Governance'!$G$19:$T$73,_extract!$J178,9),
_xlpm.val_01, (_xlpm.val="Yes")*1,
IF($J178="","",
IF(_xlpm.val = "", "",
IF(($J178&gt;16)*($J178&lt;=27),_xlpm.val_01,""))))</f>
        <v/>
      </c>
      <c r="AG178" s="89" t="str" cm="1">
        <f t="array" ref="AG178">_xlfn.LET(
_xlpm.val, INDEX('3) Corporate Governance'!$G$19:$T$73,_extract!$J178,10),
_xlpm.val_01, (_xlpm.val="Yes")*1,
IF($J178="","",
IF(_xlpm.val = "", "",
IF(($J178&gt;16)*($J178&lt;=27),_xlpm.val_01,""))))</f>
        <v/>
      </c>
      <c r="AH178" s="89" t="str" cm="1">
        <f t="array" ref="AH178">_xlfn.LET(
_xlpm.val, INDEX('3) Corporate Governance'!$G$19:$T$73,_extract!$J178,11),
IF($J178="","",
IF(_xlpm.val = "", "",
IF(($J178&gt;16)*($J178&lt;=27),_xlpm.val,""))))</f>
        <v/>
      </c>
      <c r="AI178" s="89" t="str" cm="1">
        <f t="array" ref="AI178">_xlfn.LET(
_xlpm.val, INDEX('3) Corporate Governance'!$G$19:$T$73,_extract!$J178,12),
IF($J178="","",
IF(_xlpm.val = "", "",
IF(($J178&gt;16)*($J178&lt;=27),_xlpm.val,""))))</f>
        <v/>
      </c>
      <c r="AJ178" s="95" t="str" cm="1">
        <f t="array" ref="AJ178">_xlfn.LET(
_xlpm.val, INDEX('3) Corporate Governance'!$G$19:$M$73,_extract!$J178,1),
_xlpm.val_01, (_xlpm.val="Yes")*1,
IF($J178="","",
IF(_xlpm.val = "", "",
IF(($J178&gt;32)*($J178&lt;=43),_xlpm.val_01,""))))</f>
        <v/>
      </c>
      <c r="AK178" s="95" t="str" cm="1">
        <f t="array" ref="AK178">_xlfn.LET(
_xlpm.val, (INDEX('3) Corporate Governance'!$G$19:$M$73,_extract!$J178,2)),
IF($J178="","",
IF(_xlpm.val = "", "",
IF(($J178&gt;32)*($J178&lt;=43),_xlpm.val,""))))</f>
        <v/>
      </c>
      <c r="AL178" s="95" t="str" cm="1">
        <f t="array" ref="AL178">_xlfn.LET(
_xlpm.val, (INDEX('3) Corporate Governance'!$G$19:$M$73,_extract!$J178,3)),
IF($J178="","",
IF(_xlpm.val = "", "",
IF(($J178&gt;32)*($J178&lt;=43),_xlpm.val,""))))</f>
        <v/>
      </c>
      <c r="AM178" s="95" t="str" cm="1">
        <f t="array" ref="AM178">_xlfn.LET(
_xlpm.val, (INDEX('3) Corporate Governance'!$G$19:$M$73,_extract!$J178,4)),
IF($J178="","",
IF(_xlpm.val = "", "",
IF(($J178&gt;32)*($J178&lt;=43),_xlpm.val,""))))</f>
        <v/>
      </c>
      <c r="AN178" s="95" t="str" cm="1">
        <f t="array" ref="AN178">_xlfn.LET(
_xlpm.val, INDEX('3) Corporate Governance'!$G$19:$M$73,_extract!$J178,5),
_xlpm.val_01, (_xlpm.val="Yes")*1,
IF($J178="","",
IF(_xlpm.val = "", "",
IF(($J178&gt;32)*($J178&lt;=43),_xlpm.val_01,""))))</f>
        <v/>
      </c>
      <c r="AO178" s="95" t="str" cm="1">
        <f t="array" ref="AO178">_xlfn.LET(
_xlpm.val, INDEX('3) Corporate Governance'!$G$19:$M$73,_extract!$J178,6),
_xlpm.val_01, (_xlpm.val="Yes")*1,
IF($J178="","",
IF(_xlpm.val = "", "",
IF(($J178&gt;32)*($J178&lt;=43),_xlpm.val_01,""))))</f>
        <v/>
      </c>
      <c r="AP178" s="95" t="str" cm="1">
        <f t="array" ref="AP178">_xlfn.LET(
_xlpm.val, (INDEX('3) Corporate Governance'!$G$19:$M$73,_extract!$J178,7)),
IF($J178="","",
IF(_xlpm.val = "", "",
IF(($J178&gt;32)*($J178&lt;=43),_xlpm.val,""))))</f>
        <v/>
      </c>
      <c r="AQ178" s="109"/>
      <c r="AR178" s="109"/>
      <c r="AS178" s="109"/>
      <c r="AT178" s="109"/>
      <c r="AU178" s="109"/>
      <c r="AV178" s="109"/>
    </row>
    <row r="179" spans="1:48" x14ac:dyDescent="0.35">
      <c r="A179" s="11"/>
      <c r="B179" s="89" t="str">
        <f t="shared" si="4"/>
        <v/>
      </c>
      <c r="C179" s="93"/>
      <c r="D179" s="89" t="str">
        <f>IF('0a) Instructions &amp; HHS Info'!$F$4="","", IF($E179="","",'0a) Instructions &amp; HHS Info'!$F$4))</f>
        <v/>
      </c>
      <c r="E179" s="89"/>
      <c r="F179" s="89" t="str">
        <f>_xlfn.LET(
_xlpm.orgRow,MATCH(E179,_ref_data!$F$19:$F$167,0),
_xlpm.orgID,INDEX(_ref_data!$E$19:$E$167,_xlpm.orgRow),
IF(E179="","",_xlpm.orgID))</f>
        <v/>
      </c>
      <c r="G179" s="89" t="str">
        <f>_xlfn.LET(
_xlpm.orgRow,MATCH(E179,_ref_data!$F$19:$F$167,0),
_xlpm.EIN,SUBSTITUTE(INDEX(_ref_data!$G$19:$G$167,_xlpm.orgRow), "-", ""),
IF(E179="","",_xlpm.EIN))</f>
        <v/>
      </c>
      <c r="H179" s="89" t="str" cm="1">
        <f t="array" ref="H179">_xlfn.LET(
_xlpm.row, MATCH($C179 &amp; $E179, '3) Corporate Governance'!$B$19:$B$76 &amp; '3) Corporate Governance'!$D$19:$D$76, 0),
_xlpm.datum, INDEX('3) Corporate Governance'!$D$19:$F$76, _xlpm.row, 2),
IF(_xlpm.datum="", "", _xlpm.datum))</f>
        <v/>
      </c>
      <c r="I179" s="89" t="str">
        <f>_xlfn.LET(
_xlpm.row, MATCH(H179, _ref_data!$O$19:$O$68, 0),
_xlpm.ein, INDEX(_ref_data!$P$19:$P$68, _xlpm.row),
IF(H179="", "",
IF(_xlpm.ein="", "", _xlpm.ein)))</f>
        <v/>
      </c>
      <c r="J179" s="98" t="str" cm="1">
        <f t="array" ref="J179">IF($E179="", "",
_xlfn.LET(
_xlpm.row, MATCH($C179 &amp; $E179 &amp; $H179,
    '3) Corporate Governance'!$B$19:$B$76 &amp;
    '3) Corporate Governance'!$D$19:$D$76 &amp;
    '3) Corporate Governance'!$E$19:$E$76, 0),
_xlpm.row)
)</f>
        <v/>
      </c>
      <c r="K179" s="96" t="str" cm="1">
        <f t="array" ref="K179">_xlfn.LET(
_xlpm.val,INDEX('3) Corporate Governance'!$G$19:$S$73,_extract!$J179,1),
IF($J179="","",
IF(($J179&gt;0)*($J179&lt;=11),IF(_xlpm.val="","",_xlpm.val), "")))</f>
        <v/>
      </c>
      <c r="L179" s="96" t="str" cm="1">
        <f t="array" ref="L179">_xlfn.LET(
_xlpm.val, INDEX('3) Corporate Governance'!$G$19:$S$73,_extract!$J179,2),
_xlpm.val_01, (_xlpm.val="Yes")*1,
IF($J179="","",
IF(_xlpm.val = "", "",
IF(($J179&gt;0)*($J179&lt;=11),_xlpm.val_01,""))))</f>
        <v/>
      </c>
      <c r="M179" s="96" t="str" cm="1">
        <f t="array" ref="M179">_xlfn.LET(
_xlpm.val, INDEX('3) Corporate Governance'!$G$19:$S$73,_extract!$J179,3),
_xlpm.val_01, (_xlpm.val="Yes")*1,
IF($J179="","",
IF(_xlpm.val = "", "",
IF(($J179&gt;0)*($J179&lt;=11),_xlpm.val_01,""))))</f>
        <v/>
      </c>
      <c r="N179" s="96" t="str" cm="1">
        <f t="array" ref="N179">_xlfn.LET(
_xlpm.val, INDEX('3) Corporate Governance'!$G$19:$S$73,_extract!$J179,4),
_xlpm.val_01, (_xlpm.val="Yes")*1,
IF($J179="","",
IF(_xlpm.val = "", "",
IF(($J179&gt;0)*($J179&lt;=11),_xlpm.val_01,""))))</f>
        <v/>
      </c>
      <c r="O179" s="96" t="str" cm="1">
        <f t="array" ref="O179">_xlfn.LET(
_xlpm.val, INDEX('3) Corporate Governance'!$G$19:$S$73,_extract!$J179,5),
_xlpm.val_01, (_xlpm.val="Yes")*1,
IF($J179="","",
IF(_xlpm.val = "", "",
IF(($J179&gt;0)*($J179&lt;=11),_xlpm.val_01,""))))</f>
        <v/>
      </c>
      <c r="P179" s="96" t="str" cm="1">
        <f t="array" ref="P179">_xlfn.LET(
_xlpm.val, INDEX('3) Corporate Governance'!$G$19:$S$73,_extract!$J179,6),
_xlpm.val_01, (_xlpm.val="Yes")*1,
IF($J179="","",
IF(_xlpm.val = "", "",
IF(($J179&gt;0)*($J179&lt;=11),_xlpm.val_01,""))))</f>
        <v/>
      </c>
      <c r="Q179" s="96" t="str" cm="1">
        <f t="array" ref="Q179">_xlfn.LET(
_xlpm.val, INDEX('3) Corporate Governance'!$G$19:$S$73,_extract!$J179,7),
_xlpm.val_01, (_xlpm.val="Yes")*1,
IF($J179="","",
IF(_xlpm.val = "", "",
IF(($J179&gt;0)*($J179&lt;=11),_xlpm.val_01,""))))</f>
        <v/>
      </c>
      <c r="R179" s="96" t="str" cm="1">
        <f t="array" ref="R179">_xlfn.LET(
_xlpm.val, INDEX('3) Corporate Governance'!$G$19:$S$73,_extract!$J179,8),
_xlpm.val_01, (_xlpm.val="Yes")*1,
IF($J179="","",
IF(_xlpm.val = "", "",
IF(($J179&gt;0)*($J179&lt;=11),_xlpm.val_01,""))))</f>
        <v/>
      </c>
      <c r="S179" s="96" t="str" cm="1">
        <f t="array" ref="S179">_xlfn.LET(
_xlpm.val, INDEX('3) Corporate Governance'!$G$19:$S$73,_extract!$J179,9),
_xlpm.val_01, (_xlpm.val="Yes")*1,
IF($J179="","",
IF(_xlpm.val = "", "",
IF(($J179&gt;0)*($J179&lt;=11),_xlpm.val_01,""))))</f>
        <v/>
      </c>
      <c r="T179" s="96" t="str" cm="1">
        <f t="array" ref="T179">_xlfn.LET(
_xlpm.val, INDEX('3) Corporate Governance'!$G$19:$S$73,_extract!$J179,10),
_xlpm.val_01, (_xlpm.val="Yes")*1,
IF($J179="","",
IF(_xlpm.val = "", "",
IF(($J179&gt;0)*($J179&lt;=11),_xlpm.val_01,""))))</f>
        <v/>
      </c>
      <c r="U179" s="96" t="str" cm="1">
        <f t="array" ref="U179">_xlfn.LET(
_xlpm.val, INDEX('3) Corporate Governance'!$G$19:$S$73,_extract!$J179,11),
_xlpm.val_01, (_xlpm.val="Yes")*1,
IF($J179="","",
IF(_xlpm.val = "", "",
IF(($J179&gt;0)*($J179&lt;=11),_xlpm.val_01,""))))</f>
        <v/>
      </c>
      <c r="V179" s="910" t="str" cm="1">
        <f t="array" ref="V179">_xlfn.LET(
_xlpm.val,INDEX('3) Corporate Governance'!$G$19:$S$73,_extract!$J179,12),
IF($J179="","",
IF(($J179&gt;0)*($J179&lt;=11),IF(_xlpm.val="","",_xlpm.val), "")))</f>
        <v/>
      </c>
      <c r="W179" s="96" t="str" cm="1">
        <f t="array" ref="W179">_xlfn.LET(
_xlpm.val,INDEX('3) Corporate Governance'!$G$19:$S$73,_extract!$J179,13),
IF($J179="","",
IF(($J179&gt;0)*($J179&lt;=11),IF(_xlpm.val="","",_xlpm.val), "")))</f>
        <v/>
      </c>
      <c r="X179" s="89" t="str" cm="1">
        <f t="array" ref="X179">_xlfn.LET(
_xlpm.val, INDEX('3) Corporate Governance'!$G$19:$T$73,_extract!$J179,1),
_xlpm.val_01, (_xlpm.val="Yes")*1,
IF($J179="","",
IF(_xlpm.val = "", "",
IF(($J179&gt;16)*($J179&lt;=27),_xlpm.val_01,""))))</f>
        <v/>
      </c>
      <c r="Y179" s="89" t="str" cm="1">
        <f t="array" ref="Y179">_xlfn.LET(
_xlpm.val, INDEX('3) Corporate Governance'!$G$19:$T$73,_extract!$J179,2),
_xlpm.val_01, (_xlpm.val="Yes")*1,
IF($J179="","",
IF(_xlpm.val = "", "",
IF(($J179&gt;16)*($J179&lt;=27),_xlpm.val_01,""))))</f>
        <v/>
      </c>
      <c r="Z179" s="89" t="str" cm="1">
        <f t="array" ref="Z179">_xlfn.LET(
_xlpm.val, INDEX('3) Corporate Governance'!$G$19:$T$73,_extract!$J179,3),
_xlpm.val_01, (_xlpm.val="Yes")*1,
IF($J179="","",
IF(_xlpm.val = "", "",
IF(($J179&gt;16)*($J179&lt;=27),_xlpm.val_01,""))))</f>
        <v/>
      </c>
      <c r="AA179" s="89" t="str" cm="1">
        <f t="array" ref="AA179">_xlfn.LET(
_xlpm.val, INDEX('3) Corporate Governance'!$G$19:$T$73,_extract!$J179,4),
_xlpm.val_01, (_xlpm.val="Yes")*1,
IF($J179="","",
IF(_xlpm.val = "", "",
IF(($J179&gt;16)*($J179&lt;=27),_xlpm.val_01,""))))</f>
        <v/>
      </c>
      <c r="AB179" s="89" t="str" cm="1">
        <f t="array" ref="AB179">_xlfn.LET(
_xlpm.val, INDEX('3) Corporate Governance'!$G$19:$T$73,_extract!$J179,5),
_xlpm.val_01, (_xlpm.val="Yes")*1,
IF($J179="","",
IF(_xlpm.val = "", "",
IF(($J179&gt;16)*($J179&lt;=27),_xlpm.val_01,""))))</f>
        <v/>
      </c>
      <c r="AC179" s="89" t="str" cm="1">
        <f t="array" ref="AC179">_xlfn.LET(
_xlpm.val, INDEX('3) Corporate Governance'!$G$19:$T$73,_extract!$J179,6),
_xlpm.val_01, (_xlpm.val="Yes")*1,
IF($J179="","",
IF(_xlpm.val = "", "",
IF(($J179&gt;16)*($J179&lt;=27),_xlpm.val_01,""))))</f>
        <v/>
      </c>
      <c r="AD179" s="89" t="str" cm="1">
        <f t="array" ref="AD179">_xlfn.LET(
_xlpm.val, INDEX('3) Corporate Governance'!$G$19:$T$73,_extract!$J179,7),
_xlpm.val_01, (_xlpm.val="Yes")*1,
IF($J179="","",
IF(_xlpm.val = "", "",
IF(($J179&gt;16)*($J179&lt;=27),_xlpm.val_01,""))))</f>
        <v/>
      </c>
      <c r="AE179" s="89" t="str" cm="1">
        <f t="array" ref="AE179">_xlfn.LET(
_xlpm.val, INDEX('3) Corporate Governance'!$G$19:$T$73,_extract!$J179,8),
_xlpm.val_01, (_xlpm.val="Yes")*1,
IF($J179="","",
IF(_xlpm.val = "", "",
IF(($J179&gt;16)*($J179&lt;=27),_xlpm.val_01,""))))</f>
        <v/>
      </c>
      <c r="AF179" s="89" t="str" cm="1">
        <f t="array" ref="AF179">_xlfn.LET(
_xlpm.val, INDEX('3) Corporate Governance'!$G$19:$T$73,_extract!$J179,9),
_xlpm.val_01, (_xlpm.val="Yes")*1,
IF($J179="","",
IF(_xlpm.val = "", "",
IF(($J179&gt;16)*($J179&lt;=27),_xlpm.val_01,""))))</f>
        <v/>
      </c>
      <c r="AG179" s="89" t="str" cm="1">
        <f t="array" ref="AG179">_xlfn.LET(
_xlpm.val, INDEX('3) Corporate Governance'!$G$19:$T$73,_extract!$J179,10),
_xlpm.val_01, (_xlpm.val="Yes")*1,
IF($J179="","",
IF(_xlpm.val = "", "",
IF(($J179&gt;16)*($J179&lt;=27),_xlpm.val_01,""))))</f>
        <v/>
      </c>
      <c r="AH179" s="89" t="str" cm="1">
        <f t="array" ref="AH179">_xlfn.LET(
_xlpm.val, INDEX('3) Corporate Governance'!$G$19:$T$73,_extract!$J179,11),
IF($J179="","",
IF(_xlpm.val = "", "",
IF(($J179&gt;16)*($J179&lt;=27),_xlpm.val,""))))</f>
        <v/>
      </c>
      <c r="AI179" s="89" t="str" cm="1">
        <f t="array" ref="AI179">_xlfn.LET(
_xlpm.val, INDEX('3) Corporate Governance'!$G$19:$T$73,_extract!$J179,12),
IF($J179="","",
IF(_xlpm.val = "", "",
IF(($J179&gt;16)*($J179&lt;=27),_xlpm.val,""))))</f>
        <v/>
      </c>
      <c r="AJ179" s="95" t="str" cm="1">
        <f t="array" ref="AJ179">_xlfn.LET(
_xlpm.val, INDEX('3) Corporate Governance'!$G$19:$M$73,_extract!$J179,1),
_xlpm.val_01, (_xlpm.val="Yes")*1,
IF($J179="","",
IF(_xlpm.val = "", "",
IF(($J179&gt;32)*($J179&lt;=43),_xlpm.val_01,""))))</f>
        <v/>
      </c>
      <c r="AK179" s="95" t="str" cm="1">
        <f t="array" ref="AK179">_xlfn.LET(
_xlpm.val, (INDEX('3) Corporate Governance'!$G$19:$M$73,_extract!$J179,2)),
IF($J179="","",
IF(_xlpm.val = "", "",
IF(($J179&gt;32)*($J179&lt;=43),_xlpm.val,""))))</f>
        <v/>
      </c>
      <c r="AL179" s="95" t="str" cm="1">
        <f t="array" ref="AL179">_xlfn.LET(
_xlpm.val, (INDEX('3) Corporate Governance'!$G$19:$M$73,_extract!$J179,3)),
IF($J179="","",
IF(_xlpm.val = "", "",
IF(($J179&gt;32)*($J179&lt;=43),_xlpm.val,""))))</f>
        <v/>
      </c>
      <c r="AM179" s="95" t="str" cm="1">
        <f t="array" ref="AM179">_xlfn.LET(
_xlpm.val, (INDEX('3) Corporate Governance'!$G$19:$M$73,_extract!$J179,4)),
IF($J179="","",
IF(_xlpm.val = "", "",
IF(($J179&gt;32)*($J179&lt;=43),_xlpm.val,""))))</f>
        <v/>
      </c>
      <c r="AN179" s="95" t="str" cm="1">
        <f t="array" ref="AN179">_xlfn.LET(
_xlpm.val, INDEX('3) Corporate Governance'!$G$19:$M$73,_extract!$J179,5),
_xlpm.val_01, (_xlpm.val="Yes")*1,
IF($J179="","",
IF(_xlpm.val = "", "",
IF(($J179&gt;32)*($J179&lt;=43),_xlpm.val_01,""))))</f>
        <v/>
      </c>
      <c r="AO179" s="95" t="str" cm="1">
        <f t="array" ref="AO179">_xlfn.LET(
_xlpm.val, INDEX('3) Corporate Governance'!$G$19:$M$73,_extract!$J179,6),
_xlpm.val_01, (_xlpm.val="Yes")*1,
IF($J179="","",
IF(_xlpm.val = "", "",
IF(($J179&gt;32)*($J179&lt;=43),_xlpm.val_01,""))))</f>
        <v/>
      </c>
      <c r="AP179" s="95" t="str" cm="1">
        <f t="array" ref="AP179">_xlfn.LET(
_xlpm.val, (INDEX('3) Corporate Governance'!$G$19:$M$73,_extract!$J179,7)),
IF($J179="","",
IF(_xlpm.val = "", "",
IF(($J179&gt;32)*($J179&lt;=43),_xlpm.val,""))))</f>
        <v/>
      </c>
      <c r="AQ179" s="109"/>
      <c r="AR179" s="109"/>
      <c r="AS179" s="109"/>
      <c r="AT179" s="109"/>
      <c r="AU179" s="109"/>
      <c r="AV179" s="109"/>
    </row>
    <row r="180" spans="1:48" x14ac:dyDescent="0.35">
      <c r="A180" s="11"/>
      <c r="B180" s="89" t="str">
        <f t="shared" si="4"/>
        <v/>
      </c>
      <c r="C180" s="93"/>
      <c r="D180" s="89" t="str">
        <f>IF('0a) Instructions &amp; HHS Info'!$F$4="","", IF($E180="","",'0a) Instructions &amp; HHS Info'!$F$4))</f>
        <v/>
      </c>
      <c r="E180" s="89"/>
      <c r="F180" s="89" t="str">
        <f>_xlfn.LET(
_xlpm.orgRow,MATCH(E180,_ref_data!$F$19:$F$167,0),
_xlpm.orgID,INDEX(_ref_data!$E$19:$E$167,_xlpm.orgRow),
IF(E180="","",_xlpm.orgID))</f>
        <v/>
      </c>
      <c r="G180" s="89" t="str">
        <f>_xlfn.LET(
_xlpm.orgRow,MATCH(E180,_ref_data!$F$19:$F$167,0),
_xlpm.EIN,SUBSTITUTE(INDEX(_ref_data!$G$19:$G$167,_xlpm.orgRow), "-", ""),
IF(E180="","",_xlpm.EIN))</f>
        <v/>
      </c>
      <c r="H180" s="89" t="str" cm="1">
        <f t="array" ref="H180">_xlfn.LET(
_xlpm.row, MATCH($C180 &amp; $E180, '3) Corporate Governance'!$B$19:$B$76 &amp; '3) Corporate Governance'!$D$19:$D$76, 0),
_xlpm.datum, INDEX('3) Corporate Governance'!$D$19:$F$76, _xlpm.row, 2),
IF(_xlpm.datum="", "", _xlpm.datum))</f>
        <v/>
      </c>
      <c r="I180" s="89" t="str">
        <f>_xlfn.LET(
_xlpm.row, MATCH(H180, _ref_data!$O$19:$O$68, 0),
_xlpm.ein, INDEX(_ref_data!$P$19:$P$68, _xlpm.row),
IF(H180="", "",
IF(_xlpm.ein="", "", _xlpm.ein)))</f>
        <v/>
      </c>
      <c r="J180" s="98" t="str" cm="1">
        <f t="array" ref="J180">IF($E180="", "",
_xlfn.LET(
_xlpm.row, MATCH($C180 &amp; $E180 &amp; $H180,
    '3) Corporate Governance'!$B$19:$B$76 &amp;
    '3) Corporate Governance'!$D$19:$D$76 &amp;
    '3) Corporate Governance'!$E$19:$E$76, 0),
_xlpm.row)
)</f>
        <v/>
      </c>
      <c r="K180" s="96" t="str" cm="1">
        <f t="array" ref="K180">_xlfn.LET(
_xlpm.val,INDEX('3) Corporate Governance'!$G$19:$S$73,_extract!$J180,1),
IF($J180="","",
IF(($J180&gt;0)*($J180&lt;=11),IF(_xlpm.val="","",_xlpm.val), "")))</f>
        <v/>
      </c>
      <c r="L180" s="96" t="str" cm="1">
        <f t="array" ref="L180">_xlfn.LET(
_xlpm.val, INDEX('3) Corporate Governance'!$G$19:$S$73,_extract!$J180,2),
_xlpm.val_01, (_xlpm.val="Yes")*1,
IF($J180="","",
IF(_xlpm.val = "", "",
IF(($J180&gt;0)*($J180&lt;=11),_xlpm.val_01,""))))</f>
        <v/>
      </c>
      <c r="M180" s="96" t="str" cm="1">
        <f t="array" ref="M180">_xlfn.LET(
_xlpm.val, INDEX('3) Corporate Governance'!$G$19:$S$73,_extract!$J180,3),
_xlpm.val_01, (_xlpm.val="Yes")*1,
IF($J180="","",
IF(_xlpm.val = "", "",
IF(($J180&gt;0)*($J180&lt;=11),_xlpm.val_01,""))))</f>
        <v/>
      </c>
      <c r="N180" s="96" t="str" cm="1">
        <f t="array" ref="N180">_xlfn.LET(
_xlpm.val, INDEX('3) Corporate Governance'!$G$19:$S$73,_extract!$J180,4),
_xlpm.val_01, (_xlpm.val="Yes")*1,
IF($J180="","",
IF(_xlpm.val = "", "",
IF(($J180&gt;0)*($J180&lt;=11),_xlpm.val_01,""))))</f>
        <v/>
      </c>
      <c r="O180" s="96" t="str" cm="1">
        <f t="array" ref="O180">_xlfn.LET(
_xlpm.val, INDEX('3) Corporate Governance'!$G$19:$S$73,_extract!$J180,5),
_xlpm.val_01, (_xlpm.val="Yes")*1,
IF($J180="","",
IF(_xlpm.val = "", "",
IF(($J180&gt;0)*($J180&lt;=11),_xlpm.val_01,""))))</f>
        <v/>
      </c>
      <c r="P180" s="96" t="str" cm="1">
        <f t="array" ref="P180">_xlfn.LET(
_xlpm.val, INDEX('3) Corporate Governance'!$G$19:$S$73,_extract!$J180,6),
_xlpm.val_01, (_xlpm.val="Yes")*1,
IF($J180="","",
IF(_xlpm.val = "", "",
IF(($J180&gt;0)*($J180&lt;=11),_xlpm.val_01,""))))</f>
        <v/>
      </c>
      <c r="Q180" s="96" t="str" cm="1">
        <f t="array" ref="Q180">_xlfn.LET(
_xlpm.val, INDEX('3) Corporate Governance'!$G$19:$S$73,_extract!$J180,7),
_xlpm.val_01, (_xlpm.val="Yes")*1,
IF($J180="","",
IF(_xlpm.val = "", "",
IF(($J180&gt;0)*($J180&lt;=11),_xlpm.val_01,""))))</f>
        <v/>
      </c>
      <c r="R180" s="96" t="str" cm="1">
        <f t="array" ref="R180">_xlfn.LET(
_xlpm.val, INDEX('3) Corporate Governance'!$G$19:$S$73,_extract!$J180,8),
_xlpm.val_01, (_xlpm.val="Yes")*1,
IF($J180="","",
IF(_xlpm.val = "", "",
IF(($J180&gt;0)*($J180&lt;=11),_xlpm.val_01,""))))</f>
        <v/>
      </c>
      <c r="S180" s="96" t="str" cm="1">
        <f t="array" ref="S180">_xlfn.LET(
_xlpm.val, INDEX('3) Corporate Governance'!$G$19:$S$73,_extract!$J180,9),
_xlpm.val_01, (_xlpm.val="Yes")*1,
IF($J180="","",
IF(_xlpm.val = "", "",
IF(($J180&gt;0)*($J180&lt;=11),_xlpm.val_01,""))))</f>
        <v/>
      </c>
      <c r="T180" s="96" t="str" cm="1">
        <f t="array" ref="T180">_xlfn.LET(
_xlpm.val, INDEX('3) Corporate Governance'!$G$19:$S$73,_extract!$J180,10),
_xlpm.val_01, (_xlpm.val="Yes")*1,
IF($J180="","",
IF(_xlpm.val = "", "",
IF(($J180&gt;0)*($J180&lt;=11),_xlpm.val_01,""))))</f>
        <v/>
      </c>
      <c r="U180" s="96" t="str" cm="1">
        <f t="array" ref="U180">_xlfn.LET(
_xlpm.val, INDEX('3) Corporate Governance'!$G$19:$S$73,_extract!$J180,11),
_xlpm.val_01, (_xlpm.val="Yes")*1,
IF($J180="","",
IF(_xlpm.val = "", "",
IF(($J180&gt;0)*($J180&lt;=11),_xlpm.val_01,""))))</f>
        <v/>
      </c>
      <c r="V180" s="910" t="str" cm="1">
        <f t="array" ref="V180">_xlfn.LET(
_xlpm.val,INDEX('3) Corporate Governance'!$G$19:$S$73,_extract!$J180,12),
IF($J180="","",
IF(($J180&gt;0)*($J180&lt;=11),IF(_xlpm.val="","",_xlpm.val), "")))</f>
        <v/>
      </c>
      <c r="W180" s="96" t="str" cm="1">
        <f t="array" ref="W180">_xlfn.LET(
_xlpm.val,INDEX('3) Corporate Governance'!$G$19:$S$73,_extract!$J180,13),
IF($J180="","",
IF(($J180&gt;0)*($J180&lt;=11),IF(_xlpm.val="","",_xlpm.val), "")))</f>
        <v/>
      </c>
      <c r="X180" s="89" t="str" cm="1">
        <f t="array" ref="X180">_xlfn.LET(
_xlpm.val, INDEX('3) Corporate Governance'!$G$19:$T$73,_extract!$J180,1),
_xlpm.val_01, (_xlpm.val="Yes")*1,
IF($J180="","",
IF(_xlpm.val = "", "",
IF(($J180&gt;16)*($J180&lt;=27),_xlpm.val_01,""))))</f>
        <v/>
      </c>
      <c r="Y180" s="89" t="str" cm="1">
        <f t="array" ref="Y180">_xlfn.LET(
_xlpm.val, INDEX('3) Corporate Governance'!$G$19:$T$73,_extract!$J180,2),
_xlpm.val_01, (_xlpm.val="Yes")*1,
IF($J180="","",
IF(_xlpm.val = "", "",
IF(($J180&gt;16)*($J180&lt;=27),_xlpm.val_01,""))))</f>
        <v/>
      </c>
      <c r="Z180" s="89" t="str" cm="1">
        <f t="array" ref="Z180">_xlfn.LET(
_xlpm.val, INDEX('3) Corporate Governance'!$G$19:$T$73,_extract!$J180,3),
_xlpm.val_01, (_xlpm.val="Yes")*1,
IF($J180="","",
IF(_xlpm.val = "", "",
IF(($J180&gt;16)*($J180&lt;=27),_xlpm.val_01,""))))</f>
        <v/>
      </c>
      <c r="AA180" s="89" t="str" cm="1">
        <f t="array" ref="AA180">_xlfn.LET(
_xlpm.val, INDEX('3) Corporate Governance'!$G$19:$T$73,_extract!$J180,4),
_xlpm.val_01, (_xlpm.val="Yes")*1,
IF($J180="","",
IF(_xlpm.val = "", "",
IF(($J180&gt;16)*($J180&lt;=27),_xlpm.val_01,""))))</f>
        <v/>
      </c>
      <c r="AB180" s="89" t="str" cm="1">
        <f t="array" ref="AB180">_xlfn.LET(
_xlpm.val, INDEX('3) Corporate Governance'!$G$19:$T$73,_extract!$J180,5),
_xlpm.val_01, (_xlpm.val="Yes")*1,
IF($J180="","",
IF(_xlpm.val = "", "",
IF(($J180&gt;16)*($J180&lt;=27),_xlpm.val_01,""))))</f>
        <v/>
      </c>
      <c r="AC180" s="89" t="str" cm="1">
        <f t="array" ref="AC180">_xlfn.LET(
_xlpm.val, INDEX('3) Corporate Governance'!$G$19:$T$73,_extract!$J180,6),
_xlpm.val_01, (_xlpm.val="Yes")*1,
IF($J180="","",
IF(_xlpm.val = "", "",
IF(($J180&gt;16)*($J180&lt;=27),_xlpm.val_01,""))))</f>
        <v/>
      </c>
      <c r="AD180" s="89" t="str" cm="1">
        <f t="array" ref="AD180">_xlfn.LET(
_xlpm.val, INDEX('3) Corporate Governance'!$G$19:$T$73,_extract!$J180,7),
_xlpm.val_01, (_xlpm.val="Yes")*1,
IF($J180="","",
IF(_xlpm.val = "", "",
IF(($J180&gt;16)*($J180&lt;=27),_xlpm.val_01,""))))</f>
        <v/>
      </c>
      <c r="AE180" s="89" t="str" cm="1">
        <f t="array" ref="AE180">_xlfn.LET(
_xlpm.val, INDEX('3) Corporate Governance'!$G$19:$T$73,_extract!$J180,8),
_xlpm.val_01, (_xlpm.val="Yes")*1,
IF($J180="","",
IF(_xlpm.val = "", "",
IF(($J180&gt;16)*($J180&lt;=27),_xlpm.val_01,""))))</f>
        <v/>
      </c>
      <c r="AF180" s="89" t="str" cm="1">
        <f t="array" ref="AF180">_xlfn.LET(
_xlpm.val, INDEX('3) Corporate Governance'!$G$19:$T$73,_extract!$J180,9),
_xlpm.val_01, (_xlpm.val="Yes")*1,
IF($J180="","",
IF(_xlpm.val = "", "",
IF(($J180&gt;16)*($J180&lt;=27),_xlpm.val_01,""))))</f>
        <v/>
      </c>
      <c r="AG180" s="89" t="str" cm="1">
        <f t="array" ref="AG180">_xlfn.LET(
_xlpm.val, INDEX('3) Corporate Governance'!$G$19:$T$73,_extract!$J180,10),
_xlpm.val_01, (_xlpm.val="Yes")*1,
IF($J180="","",
IF(_xlpm.val = "", "",
IF(($J180&gt;16)*($J180&lt;=27),_xlpm.val_01,""))))</f>
        <v/>
      </c>
      <c r="AH180" s="89" t="str" cm="1">
        <f t="array" ref="AH180">_xlfn.LET(
_xlpm.val, INDEX('3) Corporate Governance'!$G$19:$T$73,_extract!$J180,11),
IF($J180="","",
IF(_xlpm.val = "", "",
IF(($J180&gt;16)*($J180&lt;=27),_xlpm.val,""))))</f>
        <v/>
      </c>
      <c r="AI180" s="89" t="str" cm="1">
        <f t="array" ref="AI180">_xlfn.LET(
_xlpm.val, INDEX('3) Corporate Governance'!$G$19:$T$73,_extract!$J180,12),
IF($J180="","",
IF(_xlpm.val = "", "",
IF(($J180&gt;16)*($J180&lt;=27),_xlpm.val,""))))</f>
        <v/>
      </c>
      <c r="AJ180" s="95" t="str" cm="1">
        <f t="array" ref="AJ180">_xlfn.LET(
_xlpm.val, INDEX('3) Corporate Governance'!$G$19:$M$73,_extract!$J180,1),
_xlpm.val_01, (_xlpm.val="Yes")*1,
IF($J180="","",
IF(_xlpm.val = "", "",
IF(($J180&gt;32)*($J180&lt;=43),_xlpm.val_01,""))))</f>
        <v/>
      </c>
      <c r="AK180" s="95" t="str" cm="1">
        <f t="array" ref="AK180">_xlfn.LET(
_xlpm.val, (INDEX('3) Corporate Governance'!$G$19:$M$73,_extract!$J180,2)),
IF($J180="","",
IF(_xlpm.val = "", "",
IF(($J180&gt;32)*($J180&lt;=43),_xlpm.val,""))))</f>
        <v/>
      </c>
      <c r="AL180" s="95" t="str" cm="1">
        <f t="array" ref="AL180">_xlfn.LET(
_xlpm.val, (INDEX('3) Corporate Governance'!$G$19:$M$73,_extract!$J180,3)),
IF($J180="","",
IF(_xlpm.val = "", "",
IF(($J180&gt;32)*($J180&lt;=43),_xlpm.val,""))))</f>
        <v/>
      </c>
      <c r="AM180" s="95" t="str" cm="1">
        <f t="array" ref="AM180">_xlfn.LET(
_xlpm.val, (INDEX('3) Corporate Governance'!$G$19:$M$73,_extract!$J180,4)),
IF($J180="","",
IF(_xlpm.val = "", "",
IF(($J180&gt;32)*($J180&lt;=43),_xlpm.val,""))))</f>
        <v/>
      </c>
      <c r="AN180" s="95" t="str" cm="1">
        <f t="array" ref="AN180">_xlfn.LET(
_xlpm.val, INDEX('3) Corporate Governance'!$G$19:$M$73,_extract!$J180,5),
_xlpm.val_01, (_xlpm.val="Yes")*1,
IF($J180="","",
IF(_xlpm.val = "", "",
IF(($J180&gt;32)*($J180&lt;=43),_xlpm.val_01,""))))</f>
        <v/>
      </c>
      <c r="AO180" s="95" t="str" cm="1">
        <f t="array" ref="AO180">_xlfn.LET(
_xlpm.val, INDEX('3) Corporate Governance'!$G$19:$M$73,_extract!$J180,6),
_xlpm.val_01, (_xlpm.val="Yes")*1,
IF($J180="","",
IF(_xlpm.val = "", "",
IF(($J180&gt;32)*($J180&lt;=43),_xlpm.val_01,""))))</f>
        <v/>
      </c>
      <c r="AP180" s="95" t="str" cm="1">
        <f t="array" ref="AP180">_xlfn.LET(
_xlpm.val, (INDEX('3) Corporate Governance'!$G$19:$M$73,_extract!$J180,7)),
IF($J180="","",
IF(_xlpm.val = "", "",
IF(($J180&gt;32)*($J180&lt;=43),_xlpm.val,""))))</f>
        <v/>
      </c>
      <c r="AQ180" s="109"/>
      <c r="AR180" s="109"/>
      <c r="AS180" s="109"/>
      <c r="AT180" s="109"/>
      <c r="AU180" s="109"/>
      <c r="AV180" s="109"/>
    </row>
    <row r="181" spans="1:48" x14ac:dyDescent="0.35">
      <c r="A181" s="11"/>
      <c r="B181" s="89" t="str">
        <f t="shared" si="4"/>
        <v/>
      </c>
      <c r="C181" s="93"/>
      <c r="D181" s="89" t="str">
        <f>IF('0a) Instructions &amp; HHS Info'!$F$4="","", IF($E181="","",'0a) Instructions &amp; HHS Info'!$F$4))</f>
        <v/>
      </c>
      <c r="E181" s="89"/>
      <c r="F181" s="89" t="str">
        <f>_xlfn.LET(
_xlpm.orgRow,MATCH(E181,_ref_data!$F$19:$F$167,0),
_xlpm.orgID,INDEX(_ref_data!$E$19:$E$167,_xlpm.orgRow),
IF(E181="","",_xlpm.orgID))</f>
        <v/>
      </c>
      <c r="G181" s="89" t="str">
        <f>_xlfn.LET(
_xlpm.orgRow,MATCH(E181,_ref_data!$F$19:$F$167,0),
_xlpm.EIN,SUBSTITUTE(INDEX(_ref_data!$G$19:$G$167,_xlpm.orgRow), "-", ""),
IF(E181="","",_xlpm.EIN))</f>
        <v/>
      </c>
      <c r="H181" s="89" t="str" cm="1">
        <f t="array" ref="H181">_xlfn.LET(
_xlpm.row, MATCH($C181 &amp; $E181, '3) Corporate Governance'!$B$19:$B$76 &amp; '3) Corporate Governance'!$D$19:$D$76, 0),
_xlpm.datum, INDEX('3) Corporate Governance'!$D$19:$F$76, _xlpm.row, 2),
IF(_xlpm.datum="", "", _xlpm.datum))</f>
        <v/>
      </c>
      <c r="I181" s="89" t="str">
        <f>_xlfn.LET(
_xlpm.row, MATCH(H181, _ref_data!$O$19:$O$68, 0),
_xlpm.ein, INDEX(_ref_data!$P$19:$P$68, _xlpm.row),
IF(H181="", "",
IF(_xlpm.ein="", "", _xlpm.ein)))</f>
        <v/>
      </c>
      <c r="J181" s="98" t="str" cm="1">
        <f t="array" ref="J181">IF($E181="", "",
_xlfn.LET(
_xlpm.row, MATCH($C181 &amp; $E181 &amp; $H181,
    '3) Corporate Governance'!$B$19:$B$76 &amp;
    '3) Corporate Governance'!$D$19:$D$76 &amp;
    '3) Corporate Governance'!$E$19:$E$76, 0),
_xlpm.row)
)</f>
        <v/>
      </c>
      <c r="K181" s="96" t="str" cm="1">
        <f t="array" ref="K181">_xlfn.LET(
_xlpm.val,INDEX('3) Corporate Governance'!$G$19:$S$73,_extract!$J181,1),
IF($J181="","",
IF(($J181&gt;0)*($J181&lt;=11),IF(_xlpm.val="","",_xlpm.val), "")))</f>
        <v/>
      </c>
      <c r="L181" s="96" t="str" cm="1">
        <f t="array" ref="L181">_xlfn.LET(
_xlpm.val, INDEX('3) Corporate Governance'!$G$19:$S$73,_extract!$J181,2),
_xlpm.val_01, (_xlpm.val="Yes")*1,
IF($J181="","",
IF(_xlpm.val = "", "",
IF(($J181&gt;0)*($J181&lt;=11),_xlpm.val_01,""))))</f>
        <v/>
      </c>
      <c r="M181" s="96" t="str" cm="1">
        <f t="array" ref="M181">_xlfn.LET(
_xlpm.val, INDEX('3) Corporate Governance'!$G$19:$S$73,_extract!$J181,3),
_xlpm.val_01, (_xlpm.val="Yes")*1,
IF($J181="","",
IF(_xlpm.val = "", "",
IF(($J181&gt;0)*($J181&lt;=11),_xlpm.val_01,""))))</f>
        <v/>
      </c>
      <c r="N181" s="96" t="str" cm="1">
        <f t="array" ref="N181">_xlfn.LET(
_xlpm.val, INDEX('3) Corporate Governance'!$G$19:$S$73,_extract!$J181,4),
_xlpm.val_01, (_xlpm.val="Yes")*1,
IF($J181="","",
IF(_xlpm.val = "", "",
IF(($J181&gt;0)*($J181&lt;=11),_xlpm.val_01,""))))</f>
        <v/>
      </c>
      <c r="O181" s="96" t="str" cm="1">
        <f t="array" ref="O181">_xlfn.LET(
_xlpm.val, INDEX('3) Corporate Governance'!$G$19:$S$73,_extract!$J181,5),
_xlpm.val_01, (_xlpm.val="Yes")*1,
IF($J181="","",
IF(_xlpm.val = "", "",
IF(($J181&gt;0)*($J181&lt;=11),_xlpm.val_01,""))))</f>
        <v/>
      </c>
      <c r="P181" s="96" t="str" cm="1">
        <f t="array" ref="P181">_xlfn.LET(
_xlpm.val, INDEX('3) Corporate Governance'!$G$19:$S$73,_extract!$J181,6),
_xlpm.val_01, (_xlpm.val="Yes")*1,
IF($J181="","",
IF(_xlpm.val = "", "",
IF(($J181&gt;0)*($J181&lt;=11),_xlpm.val_01,""))))</f>
        <v/>
      </c>
      <c r="Q181" s="96" t="str" cm="1">
        <f t="array" ref="Q181">_xlfn.LET(
_xlpm.val, INDEX('3) Corporate Governance'!$G$19:$S$73,_extract!$J181,7),
_xlpm.val_01, (_xlpm.val="Yes")*1,
IF($J181="","",
IF(_xlpm.val = "", "",
IF(($J181&gt;0)*($J181&lt;=11),_xlpm.val_01,""))))</f>
        <v/>
      </c>
      <c r="R181" s="96" t="str" cm="1">
        <f t="array" ref="R181">_xlfn.LET(
_xlpm.val, INDEX('3) Corporate Governance'!$G$19:$S$73,_extract!$J181,8),
_xlpm.val_01, (_xlpm.val="Yes")*1,
IF($J181="","",
IF(_xlpm.val = "", "",
IF(($J181&gt;0)*($J181&lt;=11),_xlpm.val_01,""))))</f>
        <v/>
      </c>
      <c r="S181" s="96" t="str" cm="1">
        <f t="array" ref="S181">_xlfn.LET(
_xlpm.val, INDEX('3) Corporate Governance'!$G$19:$S$73,_extract!$J181,9),
_xlpm.val_01, (_xlpm.val="Yes")*1,
IF($J181="","",
IF(_xlpm.val = "", "",
IF(($J181&gt;0)*($J181&lt;=11),_xlpm.val_01,""))))</f>
        <v/>
      </c>
      <c r="T181" s="96" t="str" cm="1">
        <f t="array" ref="T181">_xlfn.LET(
_xlpm.val, INDEX('3) Corporate Governance'!$G$19:$S$73,_extract!$J181,10),
_xlpm.val_01, (_xlpm.val="Yes")*1,
IF($J181="","",
IF(_xlpm.val = "", "",
IF(($J181&gt;0)*($J181&lt;=11),_xlpm.val_01,""))))</f>
        <v/>
      </c>
      <c r="U181" s="96" t="str" cm="1">
        <f t="array" ref="U181">_xlfn.LET(
_xlpm.val, INDEX('3) Corporate Governance'!$G$19:$S$73,_extract!$J181,11),
_xlpm.val_01, (_xlpm.val="Yes")*1,
IF($J181="","",
IF(_xlpm.val = "", "",
IF(($J181&gt;0)*($J181&lt;=11),_xlpm.val_01,""))))</f>
        <v/>
      </c>
      <c r="V181" s="910" t="str" cm="1">
        <f t="array" ref="V181">_xlfn.LET(
_xlpm.val,INDEX('3) Corporate Governance'!$G$19:$S$73,_extract!$J181,12),
IF($J181="","",
IF(($J181&gt;0)*($J181&lt;=11),IF(_xlpm.val="","",_xlpm.val), "")))</f>
        <v/>
      </c>
      <c r="W181" s="96" t="str" cm="1">
        <f t="array" ref="W181">_xlfn.LET(
_xlpm.val,INDEX('3) Corporate Governance'!$G$19:$S$73,_extract!$J181,13),
IF($J181="","",
IF(($J181&gt;0)*($J181&lt;=11),IF(_xlpm.val="","",_xlpm.val), "")))</f>
        <v/>
      </c>
      <c r="X181" s="89" t="str" cm="1">
        <f t="array" ref="X181">_xlfn.LET(
_xlpm.val, INDEX('3) Corporate Governance'!$G$19:$T$73,_extract!$J181,1),
_xlpm.val_01, (_xlpm.val="Yes")*1,
IF($J181="","",
IF(_xlpm.val = "", "",
IF(($J181&gt;16)*($J181&lt;=27),_xlpm.val_01,""))))</f>
        <v/>
      </c>
      <c r="Y181" s="89" t="str" cm="1">
        <f t="array" ref="Y181">_xlfn.LET(
_xlpm.val, INDEX('3) Corporate Governance'!$G$19:$T$73,_extract!$J181,2),
_xlpm.val_01, (_xlpm.val="Yes")*1,
IF($J181="","",
IF(_xlpm.val = "", "",
IF(($J181&gt;16)*($J181&lt;=27),_xlpm.val_01,""))))</f>
        <v/>
      </c>
      <c r="Z181" s="89" t="str" cm="1">
        <f t="array" ref="Z181">_xlfn.LET(
_xlpm.val, INDEX('3) Corporate Governance'!$G$19:$T$73,_extract!$J181,3),
_xlpm.val_01, (_xlpm.val="Yes")*1,
IF($J181="","",
IF(_xlpm.val = "", "",
IF(($J181&gt;16)*($J181&lt;=27),_xlpm.val_01,""))))</f>
        <v/>
      </c>
      <c r="AA181" s="89" t="str" cm="1">
        <f t="array" ref="AA181">_xlfn.LET(
_xlpm.val, INDEX('3) Corporate Governance'!$G$19:$T$73,_extract!$J181,4),
_xlpm.val_01, (_xlpm.val="Yes")*1,
IF($J181="","",
IF(_xlpm.val = "", "",
IF(($J181&gt;16)*($J181&lt;=27),_xlpm.val_01,""))))</f>
        <v/>
      </c>
      <c r="AB181" s="89" t="str" cm="1">
        <f t="array" ref="AB181">_xlfn.LET(
_xlpm.val, INDEX('3) Corporate Governance'!$G$19:$T$73,_extract!$J181,5),
_xlpm.val_01, (_xlpm.val="Yes")*1,
IF($J181="","",
IF(_xlpm.val = "", "",
IF(($J181&gt;16)*($J181&lt;=27),_xlpm.val_01,""))))</f>
        <v/>
      </c>
      <c r="AC181" s="89" t="str" cm="1">
        <f t="array" ref="AC181">_xlfn.LET(
_xlpm.val, INDEX('3) Corporate Governance'!$G$19:$T$73,_extract!$J181,6),
_xlpm.val_01, (_xlpm.val="Yes")*1,
IF($J181="","",
IF(_xlpm.val = "", "",
IF(($J181&gt;16)*($J181&lt;=27),_xlpm.val_01,""))))</f>
        <v/>
      </c>
      <c r="AD181" s="89" t="str" cm="1">
        <f t="array" ref="AD181">_xlfn.LET(
_xlpm.val, INDEX('3) Corporate Governance'!$G$19:$T$73,_extract!$J181,7),
_xlpm.val_01, (_xlpm.val="Yes")*1,
IF($J181="","",
IF(_xlpm.val = "", "",
IF(($J181&gt;16)*($J181&lt;=27),_xlpm.val_01,""))))</f>
        <v/>
      </c>
      <c r="AE181" s="89" t="str" cm="1">
        <f t="array" ref="AE181">_xlfn.LET(
_xlpm.val, INDEX('3) Corporate Governance'!$G$19:$T$73,_extract!$J181,8),
_xlpm.val_01, (_xlpm.val="Yes")*1,
IF($J181="","",
IF(_xlpm.val = "", "",
IF(($J181&gt;16)*($J181&lt;=27),_xlpm.val_01,""))))</f>
        <v/>
      </c>
      <c r="AF181" s="89" t="str" cm="1">
        <f t="array" ref="AF181">_xlfn.LET(
_xlpm.val, INDEX('3) Corporate Governance'!$G$19:$T$73,_extract!$J181,9),
_xlpm.val_01, (_xlpm.val="Yes")*1,
IF($J181="","",
IF(_xlpm.val = "", "",
IF(($J181&gt;16)*($J181&lt;=27),_xlpm.val_01,""))))</f>
        <v/>
      </c>
      <c r="AG181" s="89" t="str" cm="1">
        <f t="array" ref="AG181">_xlfn.LET(
_xlpm.val, INDEX('3) Corporate Governance'!$G$19:$T$73,_extract!$J181,10),
_xlpm.val_01, (_xlpm.val="Yes")*1,
IF($J181="","",
IF(_xlpm.val = "", "",
IF(($J181&gt;16)*($J181&lt;=27),_xlpm.val_01,""))))</f>
        <v/>
      </c>
      <c r="AH181" s="89" t="str" cm="1">
        <f t="array" ref="AH181">_xlfn.LET(
_xlpm.val, INDEX('3) Corporate Governance'!$G$19:$T$73,_extract!$J181,11),
IF($J181="","",
IF(_xlpm.val = "", "",
IF(($J181&gt;16)*($J181&lt;=27),_xlpm.val,""))))</f>
        <v/>
      </c>
      <c r="AI181" s="89" t="str" cm="1">
        <f t="array" ref="AI181">_xlfn.LET(
_xlpm.val, INDEX('3) Corporate Governance'!$G$19:$T$73,_extract!$J181,12),
IF($J181="","",
IF(_xlpm.val = "", "",
IF(($J181&gt;16)*($J181&lt;=27),_xlpm.val,""))))</f>
        <v/>
      </c>
      <c r="AJ181" s="95" t="str" cm="1">
        <f t="array" ref="AJ181">_xlfn.LET(
_xlpm.val, INDEX('3) Corporate Governance'!$G$19:$M$73,_extract!$J181,1),
_xlpm.val_01, (_xlpm.val="Yes")*1,
IF($J181="","",
IF(_xlpm.val = "", "",
IF(($J181&gt;32)*($J181&lt;=43),_xlpm.val_01,""))))</f>
        <v/>
      </c>
      <c r="AK181" s="95" t="str" cm="1">
        <f t="array" ref="AK181">_xlfn.LET(
_xlpm.val, (INDEX('3) Corporate Governance'!$G$19:$M$73,_extract!$J181,2)),
IF($J181="","",
IF(_xlpm.val = "", "",
IF(($J181&gt;32)*($J181&lt;=43),_xlpm.val,""))))</f>
        <v/>
      </c>
      <c r="AL181" s="95" t="str" cm="1">
        <f t="array" ref="AL181">_xlfn.LET(
_xlpm.val, (INDEX('3) Corporate Governance'!$G$19:$M$73,_extract!$J181,3)),
IF($J181="","",
IF(_xlpm.val = "", "",
IF(($J181&gt;32)*($J181&lt;=43),_xlpm.val,""))))</f>
        <v/>
      </c>
      <c r="AM181" s="95" t="str" cm="1">
        <f t="array" ref="AM181">_xlfn.LET(
_xlpm.val, (INDEX('3) Corporate Governance'!$G$19:$M$73,_extract!$J181,4)),
IF($J181="","",
IF(_xlpm.val = "", "",
IF(($J181&gt;32)*($J181&lt;=43),_xlpm.val,""))))</f>
        <v/>
      </c>
      <c r="AN181" s="95" t="str" cm="1">
        <f t="array" ref="AN181">_xlfn.LET(
_xlpm.val, INDEX('3) Corporate Governance'!$G$19:$M$73,_extract!$J181,5),
_xlpm.val_01, (_xlpm.val="Yes")*1,
IF($J181="","",
IF(_xlpm.val = "", "",
IF(($J181&gt;32)*($J181&lt;=43),_xlpm.val_01,""))))</f>
        <v/>
      </c>
      <c r="AO181" s="95" t="str" cm="1">
        <f t="array" ref="AO181">_xlfn.LET(
_xlpm.val, INDEX('3) Corporate Governance'!$G$19:$M$73,_extract!$J181,6),
_xlpm.val_01, (_xlpm.val="Yes")*1,
IF($J181="","",
IF(_xlpm.val = "", "",
IF(($J181&gt;32)*($J181&lt;=43),_xlpm.val_01,""))))</f>
        <v/>
      </c>
      <c r="AP181" s="95" t="str" cm="1">
        <f t="array" ref="AP181">_xlfn.LET(
_xlpm.val, (INDEX('3) Corporate Governance'!$G$19:$M$73,_extract!$J181,7)),
IF($J181="","",
IF(_xlpm.val = "", "",
IF(($J181&gt;32)*($J181&lt;=43),_xlpm.val,""))))</f>
        <v/>
      </c>
      <c r="AQ181" s="109"/>
      <c r="AR181" s="109"/>
      <c r="AS181" s="109"/>
      <c r="AT181" s="109"/>
      <c r="AU181" s="109"/>
      <c r="AV181" s="109"/>
    </row>
    <row r="182" spans="1:48" x14ac:dyDescent="0.35">
      <c r="A182" s="11"/>
      <c r="B182" s="89" t="str">
        <f t="shared" si="4"/>
        <v/>
      </c>
      <c r="C182" s="93"/>
      <c r="D182" s="89" t="str">
        <f>IF('0a) Instructions &amp; HHS Info'!$F$4="","", IF($E182="","",'0a) Instructions &amp; HHS Info'!$F$4))</f>
        <v/>
      </c>
      <c r="E182" s="89"/>
      <c r="F182" s="89" t="str">
        <f>_xlfn.LET(
_xlpm.orgRow,MATCH(E182,_ref_data!$F$19:$F$167,0),
_xlpm.orgID,INDEX(_ref_data!$E$19:$E$167,_xlpm.orgRow),
IF(E182="","",_xlpm.orgID))</f>
        <v/>
      </c>
      <c r="G182" s="89" t="str">
        <f>_xlfn.LET(
_xlpm.orgRow,MATCH(E182,_ref_data!$F$19:$F$167,0),
_xlpm.EIN,SUBSTITUTE(INDEX(_ref_data!$G$19:$G$167,_xlpm.orgRow), "-", ""),
IF(E182="","",_xlpm.EIN))</f>
        <v/>
      </c>
      <c r="H182" s="89" t="str" cm="1">
        <f t="array" ref="H182">_xlfn.LET(
_xlpm.row, MATCH($C182 &amp; $E182, '3) Corporate Governance'!$B$19:$B$76 &amp; '3) Corporate Governance'!$D$19:$D$76, 0),
_xlpm.datum, INDEX('3) Corporate Governance'!$D$19:$F$76, _xlpm.row, 2),
IF(_xlpm.datum="", "", _xlpm.datum))</f>
        <v/>
      </c>
      <c r="I182" s="89" t="str">
        <f>_xlfn.LET(
_xlpm.row, MATCH(H182, _ref_data!$O$19:$O$68, 0),
_xlpm.ein, INDEX(_ref_data!$P$19:$P$68, _xlpm.row),
IF(H182="", "",
IF(_xlpm.ein="", "", _xlpm.ein)))</f>
        <v/>
      </c>
      <c r="J182" s="98" t="str" cm="1">
        <f t="array" ref="J182">IF($E182="", "",
_xlfn.LET(
_xlpm.row, MATCH($C182 &amp; $E182 &amp; $H182,
    '3) Corporate Governance'!$B$19:$B$76 &amp;
    '3) Corporate Governance'!$D$19:$D$76 &amp;
    '3) Corporate Governance'!$E$19:$E$76, 0),
_xlpm.row)
)</f>
        <v/>
      </c>
      <c r="K182" s="96" t="str" cm="1">
        <f t="array" ref="K182">_xlfn.LET(
_xlpm.val,INDEX('3) Corporate Governance'!$G$19:$S$73,_extract!$J182,1),
IF($J182="","",
IF(($J182&gt;0)*($J182&lt;=11),IF(_xlpm.val="","",_xlpm.val), "")))</f>
        <v/>
      </c>
      <c r="L182" s="96" t="str" cm="1">
        <f t="array" ref="L182">_xlfn.LET(
_xlpm.val, INDEX('3) Corporate Governance'!$G$19:$S$73,_extract!$J182,2),
_xlpm.val_01, (_xlpm.val="Yes")*1,
IF($J182="","",
IF(_xlpm.val = "", "",
IF(($J182&gt;0)*($J182&lt;=11),_xlpm.val_01,""))))</f>
        <v/>
      </c>
      <c r="M182" s="96" t="str" cm="1">
        <f t="array" ref="M182">_xlfn.LET(
_xlpm.val, INDEX('3) Corporate Governance'!$G$19:$S$73,_extract!$J182,3),
_xlpm.val_01, (_xlpm.val="Yes")*1,
IF($J182="","",
IF(_xlpm.val = "", "",
IF(($J182&gt;0)*($J182&lt;=11),_xlpm.val_01,""))))</f>
        <v/>
      </c>
      <c r="N182" s="96" t="str" cm="1">
        <f t="array" ref="N182">_xlfn.LET(
_xlpm.val, INDEX('3) Corporate Governance'!$G$19:$S$73,_extract!$J182,4),
_xlpm.val_01, (_xlpm.val="Yes")*1,
IF($J182="","",
IF(_xlpm.val = "", "",
IF(($J182&gt;0)*($J182&lt;=11),_xlpm.val_01,""))))</f>
        <v/>
      </c>
      <c r="O182" s="96" t="str" cm="1">
        <f t="array" ref="O182">_xlfn.LET(
_xlpm.val, INDEX('3) Corporate Governance'!$G$19:$S$73,_extract!$J182,5),
_xlpm.val_01, (_xlpm.val="Yes")*1,
IF($J182="","",
IF(_xlpm.val = "", "",
IF(($J182&gt;0)*($J182&lt;=11),_xlpm.val_01,""))))</f>
        <v/>
      </c>
      <c r="P182" s="96" t="str" cm="1">
        <f t="array" ref="P182">_xlfn.LET(
_xlpm.val, INDEX('3) Corporate Governance'!$G$19:$S$73,_extract!$J182,6),
_xlpm.val_01, (_xlpm.val="Yes")*1,
IF($J182="","",
IF(_xlpm.val = "", "",
IF(($J182&gt;0)*($J182&lt;=11),_xlpm.val_01,""))))</f>
        <v/>
      </c>
      <c r="Q182" s="96" t="str" cm="1">
        <f t="array" ref="Q182">_xlfn.LET(
_xlpm.val, INDEX('3) Corporate Governance'!$G$19:$S$73,_extract!$J182,7),
_xlpm.val_01, (_xlpm.val="Yes")*1,
IF($J182="","",
IF(_xlpm.val = "", "",
IF(($J182&gt;0)*($J182&lt;=11),_xlpm.val_01,""))))</f>
        <v/>
      </c>
      <c r="R182" s="96" t="str" cm="1">
        <f t="array" ref="R182">_xlfn.LET(
_xlpm.val, INDEX('3) Corporate Governance'!$G$19:$S$73,_extract!$J182,8),
_xlpm.val_01, (_xlpm.val="Yes")*1,
IF($J182="","",
IF(_xlpm.val = "", "",
IF(($J182&gt;0)*($J182&lt;=11),_xlpm.val_01,""))))</f>
        <v/>
      </c>
      <c r="S182" s="96" t="str" cm="1">
        <f t="array" ref="S182">_xlfn.LET(
_xlpm.val, INDEX('3) Corporate Governance'!$G$19:$S$73,_extract!$J182,9),
_xlpm.val_01, (_xlpm.val="Yes")*1,
IF($J182="","",
IF(_xlpm.val = "", "",
IF(($J182&gt;0)*($J182&lt;=11),_xlpm.val_01,""))))</f>
        <v/>
      </c>
      <c r="T182" s="96" t="str" cm="1">
        <f t="array" ref="T182">_xlfn.LET(
_xlpm.val, INDEX('3) Corporate Governance'!$G$19:$S$73,_extract!$J182,10),
_xlpm.val_01, (_xlpm.val="Yes")*1,
IF($J182="","",
IF(_xlpm.val = "", "",
IF(($J182&gt;0)*($J182&lt;=11),_xlpm.val_01,""))))</f>
        <v/>
      </c>
      <c r="U182" s="96" t="str" cm="1">
        <f t="array" ref="U182">_xlfn.LET(
_xlpm.val, INDEX('3) Corporate Governance'!$G$19:$S$73,_extract!$J182,11),
_xlpm.val_01, (_xlpm.val="Yes")*1,
IF($J182="","",
IF(_xlpm.val = "", "",
IF(($J182&gt;0)*($J182&lt;=11),_xlpm.val_01,""))))</f>
        <v/>
      </c>
      <c r="V182" s="910" t="str" cm="1">
        <f t="array" ref="V182">_xlfn.LET(
_xlpm.val,INDEX('3) Corporate Governance'!$G$19:$S$73,_extract!$J182,12),
IF($J182="","",
IF(($J182&gt;0)*($J182&lt;=11),IF(_xlpm.val="","",_xlpm.val), "")))</f>
        <v/>
      </c>
      <c r="W182" s="96" t="str" cm="1">
        <f t="array" ref="W182">_xlfn.LET(
_xlpm.val,INDEX('3) Corporate Governance'!$G$19:$S$73,_extract!$J182,13),
IF($J182="","",
IF(($J182&gt;0)*($J182&lt;=11),IF(_xlpm.val="","",_xlpm.val), "")))</f>
        <v/>
      </c>
      <c r="X182" s="89" t="str" cm="1">
        <f t="array" ref="X182">_xlfn.LET(
_xlpm.val, INDEX('3) Corporate Governance'!$G$19:$T$73,_extract!$J182,1),
_xlpm.val_01, (_xlpm.val="Yes")*1,
IF($J182="","",
IF(_xlpm.val = "", "",
IF(($J182&gt;16)*($J182&lt;=27),_xlpm.val_01,""))))</f>
        <v/>
      </c>
      <c r="Y182" s="89" t="str" cm="1">
        <f t="array" ref="Y182">_xlfn.LET(
_xlpm.val, INDEX('3) Corporate Governance'!$G$19:$T$73,_extract!$J182,2),
_xlpm.val_01, (_xlpm.val="Yes")*1,
IF($J182="","",
IF(_xlpm.val = "", "",
IF(($J182&gt;16)*($J182&lt;=27),_xlpm.val_01,""))))</f>
        <v/>
      </c>
      <c r="Z182" s="89" t="str" cm="1">
        <f t="array" ref="Z182">_xlfn.LET(
_xlpm.val, INDEX('3) Corporate Governance'!$G$19:$T$73,_extract!$J182,3),
_xlpm.val_01, (_xlpm.val="Yes")*1,
IF($J182="","",
IF(_xlpm.val = "", "",
IF(($J182&gt;16)*($J182&lt;=27),_xlpm.val_01,""))))</f>
        <v/>
      </c>
      <c r="AA182" s="89" t="str" cm="1">
        <f t="array" ref="AA182">_xlfn.LET(
_xlpm.val, INDEX('3) Corporate Governance'!$G$19:$T$73,_extract!$J182,4),
_xlpm.val_01, (_xlpm.val="Yes")*1,
IF($J182="","",
IF(_xlpm.val = "", "",
IF(($J182&gt;16)*($J182&lt;=27),_xlpm.val_01,""))))</f>
        <v/>
      </c>
      <c r="AB182" s="89" t="str" cm="1">
        <f t="array" ref="AB182">_xlfn.LET(
_xlpm.val, INDEX('3) Corporate Governance'!$G$19:$T$73,_extract!$J182,5),
_xlpm.val_01, (_xlpm.val="Yes")*1,
IF($J182="","",
IF(_xlpm.val = "", "",
IF(($J182&gt;16)*($J182&lt;=27),_xlpm.val_01,""))))</f>
        <v/>
      </c>
      <c r="AC182" s="89" t="str" cm="1">
        <f t="array" ref="AC182">_xlfn.LET(
_xlpm.val, INDEX('3) Corporate Governance'!$G$19:$T$73,_extract!$J182,6),
_xlpm.val_01, (_xlpm.val="Yes")*1,
IF($J182="","",
IF(_xlpm.val = "", "",
IF(($J182&gt;16)*($J182&lt;=27),_xlpm.val_01,""))))</f>
        <v/>
      </c>
      <c r="AD182" s="89" t="str" cm="1">
        <f t="array" ref="AD182">_xlfn.LET(
_xlpm.val, INDEX('3) Corporate Governance'!$G$19:$T$73,_extract!$J182,7),
_xlpm.val_01, (_xlpm.val="Yes")*1,
IF($J182="","",
IF(_xlpm.val = "", "",
IF(($J182&gt;16)*($J182&lt;=27),_xlpm.val_01,""))))</f>
        <v/>
      </c>
      <c r="AE182" s="89" t="str" cm="1">
        <f t="array" ref="AE182">_xlfn.LET(
_xlpm.val, INDEX('3) Corporate Governance'!$G$19:$T$73,_extract!$J182,8),
_xlpm.val_01, (_xlpm.val="Yes")*1,
IF($J182="","",
IF(_xlpm.val = "", "",
IF(($J182&gt;16)*($J182&lt;=27),_xlpm.val_01,""))))</f>
        <v/>
      </c>
      <c r="AF182" s="89" t="str" cm="1">
        <f t="array" ref="AF182">_xlfn.LET(
_xlpm.val, INDEX('3) Corporate Governance'!$G$19:$T$73,_extract!$J182,9),
_xlpm.val_01, (_xlpm.val="Yes")*1,
IF($J182="","",
IF(_xlpm.val = "", "",
IF(($J182&gt;16)*($J182&lt;=27),_xlpm.val_01,""))))</f>
        <v/>
      </c>
      <c r="AG182" s="89" t="str" cm="1">
        <f t="array" ref="AG182">_xlfn.LET(
_xlpm.val, INDEX('3) Corporate Governance'!$G$19:$T$73,_extract!$J182,10),
_xlpm.val_01, (_xlpm.val="Yes")*1,
IF($J182="","",
IF(_xlpm.val = "", "",
IF(($J182&gt;16)*($J182&lt;=27),_xlpm.val_01,""))))</f>
        <v/>
      </c>
      <c r="AH182" s="89" t="str" cm="1">
        <f t="array" ref="AH182">_xlfn.LET(
_xlpm.val, INDEX('3) Corporate Governance'!$G$19:$T$73,_extract!$J182,11),
IF($J182="","",
IF(_xlpm.val = "", "",
IF(($J182&gt;16)*($J182&lt;=27),_xlpm.val,""))))</f>
        <v/>
      </c>
      <c r="AI182" s="89" t="str" cm="1">
        <f t="array" ref="AI182">_xlfn.LET(
_xlpm.val, INDEX('3) Corporate Governance'!$G$19:$T$73,_extract!$J182,12),
IF($J182="","",
IF(_xlpm.val = "", "",
IF(($J182&gt;16)*($J182&lt;=27),_xlpm.val,""))))</f>
        <v/>
      </c>
      <c r="AJ182" s="95" t="str" cm="1">
        <f t="array" ref="AJ182">_xlfn.LET(
_xlpm.val, INDEX('3) Corporate Governance'!$G$19:$M$73,_extract!$J182,1),
_xlpm.val_01, (_xlpm.val="Yes")*1,
IF($J182="","",
IF(_xlpm.val = "", "",
IF(($J182&gt;32)*($J182&lt;=43),_xlpm.val_01,""))))</f>
        <v/>
      </c>
      <c r="AK182" s="95" t="str" cm="1">
        <f t="array" ref="AK182">_xlfn.LET(
_xlpm.val, (INDEX('3) Corporate Governance'!$G$19:$M$73,_extract!$J182,2)),
IF($J182="","",
IF(_xlpm.val = "", "",
IF(($J182&gt;32)*($J182&lt;=43),_xlpm.val,""))))</f>
        <v/>
      </c>
      <c r="AL182" s="95" t="str" cm="1">
        <f t="array" ref="AL182">_xlfn.LET(
_xlpm.val, (INDEX('3) Corporate Governance'!$G$19:$M$73,_extract!$J182,3)),
IF($J182="","",
IF(_xlpm.val = "", "",
IF(($J182&gt;32)*($J182&lt;=43),_xlpm.val,""))))</f>
        <v/>
      </c>
      <c r="AM182" s="95" t="str" cm="1">
        <f t="array" ref="AM182">_xlfn.LET(
_xlpm.val, (INDEX('3) Corporate Governance'!$G$19:$M$73,_extract!$J182,4)),
IF($J182="","",
IF(_xlpm.val = "", "",
IF(($J182&gt;32)*($J182&lt;=43),_xlpm.val,""))))</f>
        <v/>
      </c>
      <c r="AN182" s="95" t="str" cm="1">
        <f t="array" ref="AN182">_xlfn.LET(
_xlpm.val, INDEX('3) Corporate Governance'!$G$19:$M$73,_extract!$J182,5),
_xlpm.val_01, (_xlpm.val="Yes")*1,
IF($J182="","",
IF(_xlpm.val = "", "",
IF(($J182&gt;32)*($J182&lt;=43),_xlpm.val_01,""))))</f>
        <v/>
      </c>
      <c r="AO182" s="95" t="str" cm="1">
        <f t="array" ref="AO182">_xlfn.LET(
_xlpm.val, INDEX('3) Corporate Governance'!$G$19:$M$73,_extract!$J182,6),
_xlpm.val_01, (_xlpm.val="Yes")*1,
IF($J182="","",
IF(_xlpm.val = "", "",
IF(($J182&gt;32)*($J182&lt;=43),_xlpm.val_01,""))))</f>
        <v/>
      </c>
      <c r="AP182" s="95" t="str" cm="1">
        <f t="array" ref="AP182">_xlfn.LET(
_xlpm.val, (INDEX('3) Corporate Governance'!$G$19:$M$73,_extract!$J182,7)),
IF($J182="","",
IF(_xlpm.val = "", "",
IF(($J182&gt;32)*($J182&lt;=43),_xlpm.val,""))))</f>
        <v/>
      </c>
      <c r="AQ182" s="109"/>
      <c r="AR182" s="109"/>
      <c r="AS182" s="109"/>
      <c r="AT182" s="109"/>
      <c r="AU182" s="109"/>
      <c r="AV182" s="109"/>
    </row>
    <row r="183" spans="1:48" x14ac:dyDescent="0.35">
      <c r="A183" s="11"/>
      <c r="B183" s="89" t="str">
        <f t="shared" si="4"/>
        <v/>
      </c>
      <c r="C183" s="93"/>
      <c r="D183" s="89" t="str">
        <f>IF('0a) Instructions &amp; HHS Info'!$F$4="","", IF($E183="","",'0a) Instructions &amp; HHS Info'!$F$4))</f>
        <v/>
      </c>
      <c r="E183" s="89"/>
      <c r="F183" s="89" t="str">
        <f>_xlfn.LET(
_xlpm.orgRow,MATCH(E183,_ref_data!$F$19:$F$167,0),
_xlpm.orgID,INDEX(_ref_data!$E$19:$E$167,_xlpm.orgRow),
IF(E183="","",_xlpm.orgID))</f>
        <v/>
      </c>
      <c r="G183" s="89" t="str">
        <f>_xlfn.LET(
_xlpm.orgRow,MATCH(E183,_ref_data!$F$19:$F$167,0),
_xlpm.EIN,SUBSTITUTE(INDEX(_ref_data!$G$19:$G$167,_xlpm.orgRow), "-", ""),
IF(E183="","",_xlpm.EIN))</f>
        <v/>
      </c>
      <c r="H183" s="89" t="str" cm="1">
        <f t="array" ref="H183">_xlfn.LET(
_xlpm.row, MATCH($C183 &amp; $E183, '3) Corporate Governance'!$B$19:$B$76 &amp; '3) Corporate Governance'!$D$19:$D$76, 0),
_xlpm.datum, INDEX('3) Corporate Governance'!$D$19:$F$76, _xlpm.row, 2),
IF(_xlpm.datum="", "", _xlpm.datum))</f>
        <v/>
      </c>
      <c r="I183" s="89" t="str">
        <f>_xlfn.LET(
_xlpm.row, MATCH(H183, _ref_data!$O$19:$O$68, 0),
_xlpm.ein, INDEX(_ref_data!$P$19:$P$68, _xlpm.row),
IF(H183="", "",
IF(_xlpm.ein="", "", _xlpm.ein)))</f>
        <v/>
      </c>
      <c r="J183" s="98" t="str" cm="1">
        <f t="array" ref="J183">IF($E183="", "",
_xlfn.LET(
_xlpm.row, MATCH($C183 &amp; $E183 &amp; $H183,
    '3) Corporate Governance'!$B$19:$B$76 &amp;
    '3) Corporate Governance'!$D$19:$D$76 &amp;
    '3) Corporate Governance'!$E$19:$E$76, 0),
_xlpm.row)
)</f>
        <v/>
      </c>
      <c r="K183" s="96" t="str" cm="1">
        <f t="array" ref="K183">_xlfn.LET(
_xlpm.val,INDEX('3) Corporate Governance'!$G$19:$S$73,_extract!$J183,1),
IF($J183="","",
IF(($J183&gt;0)*($J183&lt;=11),IF(_xlpm.val="","",_xlpm.val), "")))</f>
        <v/>
      </c>
      <c r="L183" s="96" t="str" cm="1">
        <f t="array" ref="L183">_xlfn.LET(
_xlpm.val, INDEX('3) Corporate Governance'!$G$19:$S$73,_extract!$J183,2),
_xlpm.val_01, (_xlpm.val="Yes")*1,
IF($J183="","",
IF(_xlpm.val = "", "",
IF(($J183&gt;0)*($J183&lt;=11),_xlpm.val_01,""))))</f>
        <v/>
      </c>
      <c r="M183" s="96" t="str" cm="1">
        <f t="array" ref="M183">_xlfn.LET(
_xlpm.val, INDEX('3) Corporate Governance'!$G$19:$S$73,_extract!$J183,3),
_xlpm.val_01, (_xlpm.val="Yes")*1,
IF($J183="","",
IF(_xlpm.val = "", "",
IF(($J183&gt;0)*($J183&lt;=11),_xlpm.val_01,""))))</f>
        <v/>
      </c>
      <c r="N183" s="96" t="str" cm="1">
        <f t="array" ref="N183">_xlfn.LET(
_xlpm.val, INDEX('3) Corporate Governance'!$G$19:$S$73,_extract!$J183,4),
_xlpm.val_01, (_xlpm.val="Yes")*1,
IF($J183="","",
IF(_xlpm.val = "", "",
IF(($J183&gt;0)*($J183&lt;=11),_xlpm.val_01,""))))</f>
        <v/>
      </c>
      <c r="O183" s="96" t="str" cm="1">
        <f t="array" ref="O183">_xlfn.LET(
_xlpm.val, INDEX('3) Corporate Governance'!$G$19:$S$73,_extract!$J183,5),
_xlpm.val_01, (_xlpm.val="Yes")*1,
IF($J183="","",
IF(_xlpm.val = "", "",
IF(($J183&gt;0)*($J183&lt;=11),_xlpm.val_01,""))))</f>
        <v/>
      </c>
      <c r="P183" s="96" t="str" cm="1">
        <f t="array" ref="P183">_xlfn.LET(
_xlpm.val, INDEX('3) Corporate Governance'!$G$19:$S$73,_extract!$J183,6),
_xlpm.val_01, (_xlpm.val="Yes")*1,
IF($J183="","",
IF(_xlpm.val = "", "",
IF(($J183&gt;0)*($J183&lt;=11),_xlpm.val_01,""))))</f>
        <v/>
      </c>
      <c r="Q183" s="96" t="str" cm="1">
        <f t="array" ref="Q183">_xlfn.LET(
_xlpm.val, INDEX('3) Corporate Governance'!$G$19:$S$73,_extract!$J183,7),
_xlpm.val_01, (_xlpm.val="Yes")*1,
IF($J183="","",
IF(_xlpm.val = "", "",
IF(($J183&gt;0)*($J183&lt;=11),_xlpm.val_01,""))))</f>
        <v/>
      </c>
      <c r="R183" s="96" t="str" cm="1">
        <f t="array" ref="R183">_xlfn.LET(
_xlpm.val, INDEX('3) Corporate Governance'!$G$19:$S$73,_extract!$J183,8),
_xlpm.val_01, (_xlpm.val="Yes")*1,
IF($J183="","",
IF(_xlpm.val = "", "",
IF(($J183&gt;0)*($J183&lt;=11),_xlpm.val_01,""))))</f>
        <v/>
      </c>
      <c r="S183" s="96" t="str" cm="1">
        <f t="array" ref="S183">_xlfn.LET(
_xlpm.val, INDEX('3) Corporate Governance'!$G$19:$S$73,_extract!$J183,9),
_xlpm.val_01, (_xlpm.val="Yes")*1,
IF($J183="","",
IF(_xlpm.val = "", "",
IF(($J183&gt;0)*($J183&lt;=11),_xlpm.val_01,""))))</f>
        <v/>
      </c>
      <c r="T183" s="96" t="str" cm="1">
        <f t="array" ref="T183">_xlfn.LET(
_xlpm.val, INDEX('3) Corporate Governance'!$G$19:$S$73,_extract!$J183,10),
_xlpm.val_01, (_xlpm.val="Yes")*1,
IF($J183="","",
IF(_xlpm.val = "", "",
IF(($J183&gt;0)*($J183&lt;=11),_xlpm.val_01,""))))</f>
        <v/>
      </c>
      <c r="U183" s="96" t="str" cm="1">
        <f t="array" ref="U183">_xlfn.LET(
_xlpm.val, INDEX('3) Corporate Governance'!$G$19:$S$73,_extract!$J183,11),
_xlpm.val_01, (_xlpm.val="Yes")*1,
IF($J183="","",
IF(_xlpm.val = "", "",
IF(($J183&gt;0)*($J183&lt;=11),_xlpm.val_01,""))))</f>
        <v/>
      </c>
      <c r="V183" s="910" t="str" cm="1">
        <f t="array" ref="V183">_xlfn.LET(
_xlpm.val,INDEX('3) Corporate Governance'!$G$19:$S$73,_extract!$J183,12),
IF($J183="","",
IF(($J183&gt;0)*($J183&lt;=11),IF(_xlpm.val="","",_xlpm.val), "")))</f>
        <v/>
      </c>
      <c r="W183" s="96" t="str" cm="1">
        <f t="array" ref="W183">_xlfn.LET(
_xlpm.val,INDEX('3) Corporate Governance'!$G$19:$S$73,_extract!$J183,13),
IF($J183="","",
IF(($J183&gt;0)*($J183&lt;=11),IF(_xlpm.val="","",_xlpm.val), "")))</f>
        <v/>
      </c>
      <c r="X183" s="89" t="str" cm="1">
        <f t="array" ref="X183">_xlfn.LET(
_xlpm.val, INDEX('3) Corporate Governance'!$G$19:$T$73,_extract!$J183,1),
_xlpm.val_01, (_xlpm.val="Yes")*1,
IF($J183="","",
IF(_xlpm.val = "", "",
IF(($J183&gt;16)*($J183&lt;=27),_xlpm.val_01,""))))</f>
        <v/>
      </c>
      <c r="Y183" s="89" t="str" cm="1">
        <f t="array" ref="Y183">_xlfn.LET(
_xlpm.val, INDEX('3) Corporate Governance'!$G$19:$T$73,_extract!$J183,2),
_xlpm.val_01, (_xlpm.val="Yes")*1,
IF($J183="","",
IF(_xlpm.val = "", "",
IF(($J183&gt;16)*($J183&lt;=27),_xlpm.val_01,""))))</f>
        <v/>
      </c>
      <c r="Z183" s="89" t="str" cm="1">
        <f t="array" ref="Z183">_xlfn.LET(
_xlpm.val, INDEX('3) Corporate Governance'!$G$19:$T$73,_extract!$J183,3),
_xlpm.val_01, (_xlpm.val="Yes")*1,
IF($J183="","",
IF(_xlpm.val = "", "",
IF(($J183&gt;16)*($J183&lt;=27),_xlpm.val_01,""))))</f>
        <v/>
      </c>
      <c r="AA183" s="89" t="str" cm="1">
        <f t="array" ref="AA183">_xlfn.LET(
_xlpm.val, INDEX('3) Corporate Governance'!$G$19:$T$73,_extract!$J183,4),
_xlpm.val_01, (_xlpm.val="Yes")*1,
IF($J183="","",
IF(_xlpm.val = "", "",
IF(($J183&gt;16)*($J183&lt;=27),_xlpm.val_01,""))))</f>
        <v/>
      </c>
      <c r="AB183" s="89" t="str" cm="1">
        <f t="array" ref="AB183">_xlfn.LET(
_xlpm.val, INDEX('3) Corporate Governance'!$G$19:$T$73,_extract!$J183,5),
_xlpm.val_01, (_xlpm.val="Yes")*1,
IF($J183="","",
IF(_xlpm.val = "", "",
IF(($J183&gt;16)*($J183&lt;=27),_xlpm.val_01,""))))</f>
        <v/>
      </c>
      <c r="AC183" s="89" t="str" cm="1">
        <f t="array" ref="AC183">_xlfn.LET(
_xlpm.val, INDEX('3) Corporate Governance'!$G$19:$T$73,_extract!$J183,6),
_xlpm.val_01, (_xlpm.val="Yes")*1,
IF($J183="","",
IF(_xlpm.val = "", "",
IF(($J183&gt;16)*($J183&lt;=27),_xlpm.val_01,""))))</f>
        <v/>
      </c>
      <c r="AD183" s="89" t="str" cm="1">
        <f t="array" ref="AD183">_xlfn.LET(
_xlpm.val, INDEX('3) Corporate Governance'!$G$19:$T$73,_extract!$J183,7),
_xlpm.val_01, (_xlpm.val="Yes")*1,
IF($J183="","",
IF(_xlpm.val = "", "",
IF(($J183&gt;16)*($J183&lt;=27),_xlpm.val_01,""))))</f>
        <v/>
      </c>
      <c r="AE183" s="89" t="str" cm="1">
        <f t="array" ref="AE183">_xlfn.LET(
_xlpm.val, INDEX('3) Corporate Governance'!$G$19:$T$73,_extract!$J183,8),
_xlpm.val_01, (_xlpm.val="Yes")*1,
IF($J183="","",
IF(_xlpm.val = "", "",
IF(($J183&gt;16)*($J183&lt;=27),_xlpm.val_01,""))))</f>
        <v/>
      </c>
      <c r="AF183" s="89" t="str" cm="1">
        <f t="array" ref="AF183">_xlfn.LET(
_xlpm.val, INDEX('3) Corporate Governance'!$G$19:$T$73,_extract!$J183,9),
_xlpm.val_01, (_xlpm.val="Yes")*1,
IF($J183="","",
IF(_xlpm.val = "", "",
IF(($J183&gt;16)*($J183&lt;=27),_xlpm.val_01,""))))</f>
        <v/>
      </c>
      <c r="AG183" s="89" t="str" cm="1">
        <f t="array" ref="AG183">_xlfn.LET(
_xlpm.val, INDEX('3) Corporate Governance'!$G$19:$T$73,_extract!$J183,10),
_xlpm.val_01, (_xlpm.val="Yes")*1,
IF($J183="","",
IF(_xlpm.val = "", "",
IF(($J183&gt;16)*($J183&lt;=27),_xlpm.val_01,""))))</f>
        <v/>
      </c>
      <c r="AH183" s="89" t="str" cm="1">
        <f t="array" ref="AH183">_xlfn.LET(
_xlpm.val, INDEX('3) Corporate Governance'!$G$19:$T$73,_extract!$J183,11),
IF($J183="","",
IF(_xlpm.val = "", "",
IF(($J183&gt;16)*($J183&lt;=27),_xlpm.val,""))))</f>
        <v/>
      </c>
      <c r="AI183" s="89" t="str" cm="1">
        <f t="array" ref="AI183">_xlfn.LET(
_xlpm.val, INDEX('3) Corporate Governance'!$G$19:$T$73,_extract!$J183,12),
IF($J183="","",
IF(_xlpm.val = "", "",
IF(($J183&gt;16)*($J183&lt;=27),_xlpm.val,""))))</f>
        <v/>
      </c>
      <c r="AJ183" s="95" t="str" cm="1">
        <f t="array" ref="AJ183">_xlfn.LET(
_xlpm.val, INDEX('3) Corporate Governance'!$G$19:$M$73,_extract!$J183,1),
_xlpm.val_01, (_xlpm.val="Yes")*1,
IF($J183="","",
IF(_xlpm.val = "", "",
IF(($J183&gt;32)*($J183&lt;=43),_xlpm.val_01,""))))</f>
        <v/>
      </c>
      <c r="AK183" s="95" t="str" cm="1">
        <f t="array" ref="AK183">_xlfn.LET(
_xlpm.val, (INDEX('3) Corporate Governance'!$G$19:$M$73,_extract!$J183,2)),
IF($J183="","",
IF(_xlpm.val = "", "",
IF(($J183&gt;32)*($J183&lt;=43),_xlpm.val,""))))</f>
        <v/>
      </c>
      <c r="AL183" s="95" t="str" cm="1">
        <f t="array" ref="AL183">_xlfn.LET(
_xlpm.val, (INDEX('3) Corporate Governance'!$G$19:$M$73,_extract!$J183,3)),
IF($J183="","",
IF(_xlpm.val = "", "",
IF(($J183&gt;32)*($J183&lt;=43),_xlpm.val,""))))</f>
        <v/>
      </c>
      <c r="AM183" s="95" t="str" cm="1">
        <f t="array" ref="AM183">_xlfn.LET(
_xlpm.val, (INDEX('3) Corporate Governance'!$G$19:$M$73,_extract!$J183,4)),
IF($J183="","",
IF(_xlpm.val = "", "",
IF(($J183&gt;32)*($J183&lt;=43),_xlpm.val,""))))</f>
        <v/>
      </c>
      <c r="AN183" s="95" t="str" cm="1">
        <f t="array" ref="AN183">_xlfn.LET(
_xlpm.val, INDEX('3) Corporate Governance'!$G$19:$M$73,_extract!$J183,5),
_xlpm.val_01, (_xlpm.val="Yes")*1,
IF($J183="","",
IF(_xlpm.val = "", "",
IF(($J183&gt;32)*($J183&lt;=43),_xlpm.val_01,""))))</f>
        <v/>
      </c>
      <c r="AO183" s="95" t="str" cm="1">
        <f t="array" ref="AO183">_xlfn.LET(
_xlpm.val, INDEX('3) Corporate Governance'!$G$19:$M$73,_extract!$J183,6),
_xlpm.val_01, (_xlpm.val="Yes")*1,
IF($J183="","",
IF(_xlpm.val = "", "",
IF(($J183&gt;32)*($J183&lt;=43),_xlpm.val_01,""))))</f>
        <v/>
      </c>
      <c r="AP183" s="95" t="str" cm="1">
        <f t="array" ref="AP183">_xlfn.LET(
_xlpm.val, (INDEX('3) Corporate Governance'!$G$19:$M$73,_extract!$J183,7)),
IF($J183="","",
IF(_xlpm.val = "", "",
IF(($J183&gt;32)*($J183&lt;=43),_xlpm.val,""))))</f>
        <v/>
      </c>
      <c r="AQ183" s="109"/>
      <c r="AR183" s="109"/>
      <c r="AS183" s="109"/>
      <c r="AT183" s="109"/>
      <c r="AU183" s="109"/>
      <c r="AV183" s="109"/>
    </row>
    <row r="184" spans="1:48" x14ac:dyDescent="0.35">
      <c r="A184" s="11"/>
      <c r="B184" s="89" t="str">
        <f t="shared" si="4"/>
        <v/>
      </c>
      <c r="C184" s="93"/>
      <c r="D184" s="89" t="str">
        <f>IF('0a) Instructions &amp; HHS Info'!$F$4="","", IF($E184="","",'0a) Instructions &amp; HHS Info'!$F$4))</f>
        <v/>
      </c>
      <c r="E184" s="89"/>
      <c r="F184" s="89" t="str">
        <f>_xlfn.LET(
_xlpm.orgRow,MATCH(E184,_ref_data!$F$19:$F$167,0),
_xlpm.orgID,INDEX(_ref_data!$E$19:$E$167,_xlpm.orgRow),
IF(E184="","",_xlpm.orgID))</f>
        <v/>
      </c>
      <c r="G184" s="89" t="str">
        <f>_xlfn.LET(
_xlpm.orgRow,MATCH(E184,_ref_data!$F$19:$F$167,0),
_xlpm.EIN,SUBSTITUTE(INDEX(_ref_data!$G$19:$G$167,_xlpm.orgRow), "-", ""),
IF(E184="","",_xlpm.EIN))</f>
        <v/>
      </c>
      <c r="H184" s="89" t="str" cm="1">
        <f t="array" ref="H184">_xlfn.LET(
_xlpm.row, MATCH($C184 &amp; $E184, '3) Corporate Governance'!$B$19:$B$76 &amp; '3) Corporate Governance'!$D$19:$D$76, 0),
_xlpm.datum, INDEX('3) Corporate Governance'!$D$19:$F$76, _xlpm.row, 2),
IF(_xlpm.datum="", "", _xlpm.datum))</f>
        <v/>
      </c>
      <c r="I184" s="89" t="str">
        <f>_xlfn.LET(
_xlpm.row, MATCH(H184, _ref_data!$O$19:$O$68, 0),
_xlpm.ein, INDEX(_ref_data!$P$19:$P$68, _xlpm.row),
IF(H184="", "",
IF(_xlpm.ein="", "", _xlpm.ein)))</f>
        <v/>
      </c>
      <c r="J184" s="98" t="str" cm="1">
        <f t="array" ref="J184">IF($E184="", "",
_xlfn.LET(
_xlpm.row, MATCH($C184 &amp; $E184 &amp; $H184,
    '3) Corporate Governance'!$B$19:$B$76 &amp;
    '3) Corporate Governance'!$D$19:$D$76 &amp;
    '3) Corporate Governance'!$E$19:$E$76, 0),
_xlpm.row)
)</f>
        <v/>
      </c>
      <c r="K184" s="96" t="str" cm="1">
        <f t="array" ref="K184">_xlfn.LET(
_xlpm.val,INDEX('3) Corporate Governance'!$G$19:$S$73,_extract!$J184,1),
IF($J184="","",
IF(($J184&gt;0)*($J184&lt;=11),IF(_xlpm.val="","",_xlpm.val), "")))</f>
        <v/>
      </c>
      <c r="L184" s="96" t="str" cm="1">
        <f t="array" ref="L184">_xlfn.LET(
_xlpm.val, INDEX('3) Corporate Governance'!$G$19:$S$73,_extract!$J184,2),
_xlpm.val_01, (_xlpm.val="Yes")*1,
IF($J184="","",
IF(_xlpm.val = "", "",
IF(($J184&gt;0)*($J184&lt;=11),_xlpm.val_01,""))))</f>
        <v/>
      </c>
      <c r="M184" s="96" t="str" cm="1">
        <f t="array" ref="M184">_xlfn.LET(
_xlpm.val, INDEX('3) Corporate Governance'!$G$19:$S$73,_extract!$J184,3),
_xlpm.val_01, (_xlpm.val="Yes")*1,
IF($J184="","",
IF(_xlpm.val = "", "",
IF(($J184&gt;0)*($J184&lt;=11),_xlpm.val_01,""))))</f>
        <v/>
      </c>
      <c r="N184" s="96" t="str" cm="1">
        <f t="array" ref="N184">_xlfn.LET(
_xlpm.val, INDEX('3) Corporate Governance'!$G$19:$S$73,_extract!$J184,4),
_xlpm.val_01, (_xlpm.val="Yes")*1,
IF($J184="","",
IF(_xlpm.val = "", "",
IF(($J184&gt;0)*($J184&lt;=11),_xlpm.val_01,""))))</f>
        <v/>
      </c>
      <c r="O184" s="96" t="str" cm="1">
        <f t="array" ref="O184">_xlfn.LET(
_xlpm.val, INDEX('3) Corporate Governance'!$G$19:$S$73,_extract!$J184,5),
_xlpm.val_01, (_xlpm.val="Yes")*1,
IF($J184="","",
IF(_xlpm.val = "", "",
IF(($J184&gt;0)*($J184&lt;=11),_xlpm.val_01,""))))</f>
        <v/>
      </c>
      <c r="P184" s="96" t="str" cm="1">
        <f t="array" ref="P184">_xlfn.LET(
_xlpm.val, INDEX('3) Corporate Governance'!$G$19:$S$73,_extract!$J184,6),
_xlpm.val_01, (_xlpm.val="Yes")*1,
IF($J184="","",
IF(_xlpm.val = "", "",
IF(($J184&gt;0)*($J184&lt;=11),_xlpm.val_01,""))))</f>
        <v/>
      </c>
      <c r="Q184" s="96" t="str" cm="1">
        <f t="array" ref="Q184">_xlfn.LET(
_xlpm.val, INDEX('3) Corporate Governance'!$G$19:$S$73,_extract!$J184,7),
_xlpm.val_01, (_xlpm.val="Yes")*1,
IF($J184="","",
IF(_xlpm.val = "", "",
IF(($J184&gt;0)*($J184&lt;=11),_xlpm.val_01,""))))</f>
        <v/>
      </c>
      <c r="R184" s="96" t="str" cm="1">
        <f t="array" ref="R184">_xlfn.LET(
_xlpm.val, INDEX('3) Corporate Governance'!$G$19:$S$73,_extract!$J184,8),
_xlpm.val_01, (_xlpm.val="Yes")*1,
IF($J184="","",
IF(_xlpm.val = "", "",
IF(($J184&gt;0)*($J184&lt;=11),_xlpm.val_01,""))))</f>
        <v/>
      </c>
      <c r="S184" s="96" t="str" cm="1">
        <f t="array" ref="S184">_xlfn.LET(
_xlpm.val, INDEX('3) Corporate Governance'!$G$19:$S$73,_extract!$J184,9),
_xlpm.val_01, (_xlpm.val="Yes")*1,
IF($J184="","",
IF(_xlpm.val = "", "",
IF(($J184&gt;0)*($J184&lt;=11),_xlpm.val_01,""))))</f>
        <v/>
      </c>
      <c r="T184" s="96" t="str" cm="1">
        <f t="array" ref="T184">_xlfn.LET(
_xlpm.val, INDEX('3) Corporate Governance'!$G$19:$S$73,_extract!$J184,10),
_xlpm.val_01, (_xlpm.val="Yes")*1,
IF($J184="","",
IF(_xlpm.val = "", "",
IF(($J184&gt;0)*($J184&lt;=11),_xlpm.val_01,""))))</f>
        <v/>
      </c>
      <c r="U184" s="96" t="str" cm="1">
        <f t="array" ref="U184">_xlfn.LET(
_xlpm.val, INDEX('3) Corporate Governance'!$G$19:$S$73,_extract!$J184,11),
_xlpm.val_01, (_xlpm.val="Yes")*1,
IF($J184="","",
IF(_xlpm.val = "", "",
IF(($J184&gt;0)*($J184&lt;=11),_xlpm.val_01,""))))</f>
        <v/>
      </c>
      <c r="V184" s="910" t="str" cm="1">
        <f t="array" ref="V184">_xlfn.LET(
_xlpm.val,INDEX('3) Corporate Governance'!$G$19:$S$73,_extract!$J184,12),
IF($J184="","",
IF(($J184&gt;0)*($J184&lt;=11),IF(_xlpm.val="","",_xlpm.val), "")))</f>
        <v/>
      </c>
      <c r="W184" s="96" t="str" cm="1">
        <f t="array" ref="W184">_xlfn.LET(
_xlpm.val,INDEX('3) Corporate Governance'!$G$19:$S$73,_extract!$J184,13),
IF($J184="","",
IF(($J184&gt;0)*($J184&lt;=11),IF(_xlpm.val="","",_xlpm.val), "")))</f>
        <v/>
      </c>
      <c r="X184" s="89" t="str" cm="1">
        <f t="array" ref="X184">_xlfn.LET(
_xlpm.val, INDEX('3) Corporate Governance'!$G$19:$T$73,_extract!$J184,1),
_xlpm.val_01, (_xlpm.val="Yes")*1,
IF($J184="","",
IF(_xlpm.val = "", "",
IF(($J184&gt;16)*($J184&lt;=27),_xlpm.val_01,""))))</f>
        <v/>
      </c>
      <c r="Y184" s="89" t="str" cm="1">
        <f t="array" ref="Y184">_xlfn.LET(
_xlpm.val, INDEX('3) Corporate Governance'!$G$19:$T$73,_extract!$J184,2),
_xlpm.val_01, (_xlpm.val="Yes")*1,
IF($J184="","",
IF(_xlpm.val = "", "",
IF(($J184&gt;16)*($J184&lt;=27),_xlpm.val_01,""))))</f>
        <v/>
      </c>
      <c r="Z184" s="89" t="str" cm="1">
        <f t="array" ref="Z184">_xlfn.LET(
_xlpm.val, INDEX('3) Corporate Governance'!$G$19:$T$73,_extract!$J184,3),
_xlpm.val_01, (_xlpm.val="Yes")*1,
IF($J184="","",
IF(_xlpm.val = "", "",
IF(($J184&gt;16)*($J184&lt;=27),_xlpm.val_01,""))))</f>
        <v/>
      </c>
      <c r="AA184" s="89" t="str" cm="1">
        <f t="array" ref="AA184">_xlfn.LET(
_xlpm.val, INDEX('3) Corporate Governance'!$G$19:$T$73,_extract!$J184,4),
_xlpm.val_01, (_xlpm.val="Yes")*1,
IF($J184="","",
IF(_xlpm.val = "", "",
IF(($J184&gt;16)*($J184&lt;=27),_xlpm.val_01,""))))</f>
        <v/>
      </c>
      <c r="AB184" s="89" t="str" cm="1">
        <f t="array" ref="AB184">_xlfn.LET(
_xlpm.val, INDEX('3) Corporate Governance'!$G$19:$T$73,_extract!$J184,5),
_xlpm.val_01, (_xlpm.val="Yes")*1,
IF($J184="","",
IF(_xlpm.val = "", "",
IF(($J184&gt;16)*($J184&lt;=27),_xlpm.val_01,""))))</f>
        <v/>
      </c>
      <c r="AC184" s="89" t="str" cm="1">
        <f t="array" ref="AC184">_xlfn.LET(
_xlpm.val, INDEX('3) Corporate Governance'!$G$19:$T$73,_extract!$J184,6),
_xlpm.val_01, (_xlpm.val="Yes")*1,
IF($J184="","",
IF(_xlpm.val = "", "",
IF(($J184&gt;16)*($J184&lt;=27),_xlpm.val_01,""))))</f>
        <v/>
      </c>
      <c r="AD184" s="89" t="str" cm="1">
        <f t="array" ref="AD184">_xlfn.LET(
_xlpm.val, INDEX('3) Corporate Governance'!$G$19:$T$73,_extract!$J184,7),
_xlpm.val_01, (_xlpm.val="Yes")*1,
IF($J184="","",
IF(_xlpm.val = "", "",
IF(($J184&gt;16)*($J184&lt;=27),_xlpm.val_01,""))))</f>
        <v/>
      </c>
      <c r="AE184" s="89" t="str" cm="1">
        <f t="array" ref="AE184">_xlfn.LET(
_xlpm.val, INDEX('3) Corporate Governance'!$G$19:$T$73,_extract!$J184,8),
_xlpm.val_01, (_xlpm.val="Yes")*1,
IF($J184="","",
IF(_xlpm.val = "", "",
IF(($J184&gt;16)*($J184&lt;=27),_xlpm.val_01,""))))</f>
        <v/>
      </c>
      <c r="AF184" s="89" t="str" cm="1">
        <f t="array" ref="AF184">_xlfn.LET(
_xlpm.val, INDEX('3) Corporate Governance'!$G$19:$T$73,_extract!$J184,9),
_xlpm.val_01, (_xlpm.val="Yes")*1,
IF($J184="","",
IF(_xlpm.val = "", "",
IF(($J184&gt;16)*($J184&lt;=27),_xlpm.val_01,""))))</f>
        <v/>
      </c>
      <c r="AG184" s="89" t="str" cm="1">
        <f t="array" ref="AG184">_xlfn.LET(
_xlpm.val, INDEX('3) Corporate Governance'!$G$19:$T$73,_extract!$J184,10),
_xlpm.val_01, (_xlpm.val="Yes")*1,
IF($J184="","",
IF(_xlpm.val = "", "",
IF(($J184&gt;16)*($J184&lt;=27),_xlpm.val_01,""))))</f>
        <v/>
      </c>
      <c r="AH184" s="89" t="str" cm="1">
        <f t="array" ref="AH184">_xlfn.LET(
_xlpm.val, INDEX('3) Corporate Governance'!$G$19:$T$73,_extract!$J184,11),
IF($J184="","",
IF(_xlpm.val = "", "",
IF(($J184&gt;16)*($J184&lt;=27),_xlpm.val,""))))</f>
        <v/>
      </c>
      <c r="AI184" s="89" t="str" cm="1">
        <f t="array" ref="AI184">_xlfn.LET(
_xlpm.val, INDEX('3) Corporate Governance'!$G$19:$T$73,_extract!$J184,12),
IF($J184="","",
IF(_xlpm.val = "", "",
IF(($J184&gt;16)*($J184&lt;=27),_xlpm.val,""))))</f>
        <v/>
      </c>
      <c r="AJ184" s="95" t="str" cm="1">
        <f t="array" ref="AJ184">_xlfn.LET(
_xlpm.val, INDEX('3) Corporate Governance'!$G$19:$M$73,_extract!$J184,1),
_xlpm.val_01, (_xlpm.val="Yes")*1,
IF($J184="","",
IF(_xlpm.val = "", "",
IF(($J184&gt;32)*($J184&lt;=43),_xlpm.val_01,""))))</f>
        <v/>
      </c>
      <c r="AK184" s="95" t="str" cm="1">
        <f t="array" ref="AK184">_xlfn.LET(
_xlpm.val, (INDEX('3) Corporate Governance'!$G$19:$M$73,_extract!$J184,2)),
IF($J184="","",
IF(_xlpm.val = "", "",
IF(($J184&gt;32)*($J184&lt;=43),_xlpm.val,""))))</f>
        <v/>
      </c>
      <c r="AL184" s="95" t="str" cm="1">
        <f t="array" ref="AL184">_xlfn.LET(
_xlpm.val, (INDEX('3) Corporate Governance'!$G$19:$M$73,_extract!$J184,3)),
IF($J184="","",
IF(_xlpm.val = "", "",
IF(($J184&gt;32)*($J184&lt;=43),_xlpm.val,""))))</f>
        <v/>
      </c>
      <c r="AM184" s="95" t="str" cm="1">
        <f t="array" ref="AM184">_xlfn.LET(
_xlpm.val, (INDEX('3) Corporate Governance'!$G$19:$M$73,_extract!$J184,4)),
IF($J184="","",
IF(_xlpm.val = "", "",
IF(($J184&gt;32)*($J184&lt;=43),_xlpm.val,""))))</f>
        <v/>
      </c>
      <c r="AN184" s="95" t="str" cm="1">
        <f t="array" ref="AN184">_xlfn.LET(
_xlpm.val, INDEX('3) Corporate Governance'!$G$19:$M$73,_extract!$J184,5),
_xlpm.val_01, (_xlpm.val="Yes")*1,
IF($J184="","",
IF(_xlpm.val = "", "",
IF(($J184&gt;32)*($J184&lt;=43),_xlpm.val_01,""))))</f>
        <v/>
      </c>
      <c r="AO184" s="95" t="str" cm="1">
        <f t="array" ref="AO184">_xlfn.LET(
_xlpm.val, INDEX('3) Corporate Governance'!$G$19:$M$73,_extract!$J184,6),
_xlpm.val_01, (_xlpm.val="Yes")*1,
IF($J184="","",
IF(_xlpm.val = "", "",
IF(($J184&gt;32)*($J184&lt;=43),_xlpm.val_01,""))))</f>
        <v/>
      </c>
      <c r="AP184" s="95" t="str" cm="1">
        <f t="array" ref="AP184">_xlfn.LET(
_xlpm.val, (INDEX('3) Corporate Governance'!$G$19:$M$73,_extract!$J184,7)),
IF($J184="","",
IF(_xlpm.val = "", "",
IF(($J184&gt;32)*($J184&lt;=43),_xlpm.val,""))))</f>
        <v/>
      </c>
      <c r="AQ184" s="109"/>
      <c r="AR184" s="109"/>
      <c r="AS184" s="109"/>
      <c r="AT184" s="109"/>
      <c r="AU184" s="109"/>
      <c r="AV184" s="109"/>
    </row>
    <row r="185" spans="1:48" x14ac:dyDescent="0.35">
      <c r="A185" s="11"/>
      <c r="B185" s="89" t="str">
        <f t="shared" si="4"/>
        <v/>
      </c>
      <c r="C185" s="93"/>
      <c r="D185" s="89" t="str">
        <f>IF('0a) Instructions &amp; HHS Info'!$F$4="","", IF($E185="","",'0a) Instructions &amp; HHS Info'!$F$4))</f>
        <v/>
      </c>
      <c r="E185" s="89"/>
      <c r="F185" s="89" t="str">
        <f>_xlfn.LET(
_xlpm.orgRow,MATCH(E185,_ref_data!$F$19:$F$167,0),
_xlpm.orgID,INDEX(_ref_data!$E$19:$E$167,_xlpm.orgRow),
IF(E185="","",_xlpm.orgID))</f>
        <v/>
      </c>
      <c r="G185" s="89" t="str">
        <f>_xlfn.LET(
_xlpm.orgRow,MATCH(E185,_ref_data!$F$19:$F$167,0),
_xlpm.EIN,SUBSTITUTE(INDEX(_ref_data!$G$19:$G$167,_xlpm.orgRow), "-", ""),
IF(E185="","",_xlpm.EIN))</f>
        <v/>
      </c>
      <c r="H185" s="89" t="str" cm="1">
        <f t="array" ref="H185">_xlfn.LET(
_xlpm.row, MATCH($C185 &amp; $E185, '3) Corporate Governance'!$B$19:$B$76 &amp; '3) Corporate Governance'!$D$19:$D$76, 0),
_xlpm.datum, INDEX('3) Corporate Governance'!$D$19:$F$76, _xlpm.row, 2),
IF(_xlpm.datum="", "", _xlpm.datum))</f>
        <v/>
      </c>
      <c r="I185" s="89" t="str">
        <f>_xlfn.LET(
_xlpm.row, MATCH(H185, _ref_data!$O$19:$O$68, 0),
_xlpm.ein, INDEX(_ref_data!$P$19:$P$68, _xlpm.row),
IF(H185="", "",
IF(_xlpm.ein="", "", _xlpm.ein)))</f>
        <v/>
      </c>
      <c r="J185" s="98" t="str" cm="1">
        <f t="array" ref="J185">IF($E185="", "",
_xlfn.LET(
_xlpm.row, MATCH($C185 &amp; $E185 &amp; $H185,
    '3) Corporate Governance'!$B$19:$B$76 &amp;
    '3) Corporate Governance'!$D$19:$D$76 &amp;
    '3) Corporate Governance'!$E$19:$E$76, 0),
_xlpm.row)
)</f>
        <v/>
      </c>
      <c r="K185" s="96" t="str" cm="1">
        <f t="array" ref="K185">_xlfn.LET(
_xlpm.val,INDEX('3) Corporate Governance'!$G$19:$S$73,_extract!$J185,1),
IF($J185="","",
IF(($J185&gt;0)*($J185&lt;=11),IF(_xlpm.val="","",_xlpm.val), "")))</f>
        <v/>
      </c>
      <c r="L185" s="96" t="str" cm="1">
        <f t="array" ref="L185">_xlfn.LET(
_xlpm.val, INDEX('3) Corporate Governance'!$G$19:$S$73,_extract!$J185,2),
_xlpm.val_01, (_xlpm.val="Yes")*1,
IF($J185="","",
IF(_xlpm.val = "", "",
IF(($J185&gt;0)*($J185&lt;=11),_xlpm.val_01,""))))</f>
        <v/>
      </c>
      <c r="M185" s="96" t="str" cm="1">
        <f t="array" ref="M185">_xlfn.LET(
_xlpm.val, INDEX('3) Corporate Governance'!$G$19:$S$73,_extract!$J185,3),
_xlpm.val_01, (_xlpm.val="Yes")*1,
IF($J185="","",
IF(_xlpm.val = "", "",
IF(($J185&gt;0)*($J185&lt;=11),_xlpm.val_01,""))))</f>
        <v/>
      </c>
      <c r="N185" s="96" t="str" cm="1">
        <f t="array" ref="N185">_xlfn.LET(
_xlpm.val, INDEX('3) Corporate Governance'!$G$19:$S$73,_extract!$J185,4),
_xlpm.val_01, (_xlpm.val="Yes")*1,
IF($J185="","",
IF(_xlpm.val = "", "",
IF(($J185&gt;0)*($J185&lt;=11),_xlpm.val_01,""))))</f>
        <v/>
      </c>
      <c r="O185" s="96" t="str" cm="1">
        <f t="array" ref="O185">_xlfn.LET(
_xlpm.val, INDEX('3) Corporate Governance'!$G$19:$S$73,_extract!$J185,5),
_xlpm.val_01, (_xlpm.val="Yes")*1,
IF($J185="","",
IF(_xlpm.val = "", "",
IF(($J185&gt;0)*($J185&lt;=11),_xlpm.val_01,""))))</f>
        <v/>
      </c>
      <c r="P185" s="96" t="str" cm="1">
        <f t="array" ref="P185">_xlfn.LET(
_xlpm.val, INDEX('3) Corporate Governance'!$G$19:$S$73,_extract!$J185,6),
_xlpm.val_01, (_xlpm.val="Yes")*1,
IF($J185="","",
IF(_xlpm.val = "", "",
IF(($J185&gt;0)*($J185&lt;=11),_xlpm.val_01,""))))</f>
        <v/>
      </c>
      <c r="Q185" s="96" t="str" cm="1">
        <f t="array" ref="Q185">_xlfn.LET(
_xlpm.val, INDEX('3) Corporate Governance'!$G$19:$S$73,_extract!$J185,7),
_xlpm.val_01, (_xlpm.val="Yes")*1,
IF($J185="","",
IF(_xlpm.val = "", "",
IF(($J185&gt;0)*($J185&lt;=11),_xlpm.val_01,""))))</f>
        <v/>
      </c>
      <c r="R185" s="96" t="str" cm="1">
        <f t="array" ref="R185">_xlfn.LET(
_xlpm.val, INDEX('3) Corporate Governance'!$G$19:$S$73,_extract!$J185,8),
_xlpm.val_01, (_xlpm.val="Yes")*1,
IF($J185="","",
IF(_xlpm.val = "", "",
IF(($J185&gt;0)*($J185&lt;=11),_xlpm.val_01,""))))</f>
        <v/>
      </c>
      <c r="S185" s="96" t="str" cm="1">
        <f t="array" ref="S185">_xlfn.LET(
_xlpm.val, INDEX('3) Corporate Governance'!$G$19:$S$73,_extract!$J185,9),
_xlpm.val_01, (_xlpm.val="Yes")*1,
IF($J185="","",
IF(_xlpm.val = "", "",
IF(($J185&gt;0)*($J185&lt;=11),_xlpm.val_01,""))))</f>
        <v/>
      </c>
      <c r="T185" s="96" t="str" cm="1">
        <f t="array" ref="T185">_xlfn.LET(
_xlpm.val, INDEX('3) Corporate Governance'!$G$19:$S$73,_extract!$J185,10),
_xlpm.val_01, (_xlpm.val="Yes")*1,
IF($J185="","",
IF(_xlpm.val = "", "",
IF(($J185&gt;0)*($J185&lt;=11),_xlpm.val_01,""))))</f>
        <v/>
      </c>
      <c r="U185" s="96" t="str" cm="1">
        <f t="array" ref="U185">_xlfn.LET(
_xlpm.val, INDEX('3) Corporate Governance'!$G$19:$S$73,_extract!$J185,11),
_xlpm.val_01, (_xlpm.val="Yes")*1,
IF($J185="","",
IF(_xlpm.val = "", "",
IF(($J185&gt;0)*($J185&lt;=11),_xlpm.val_01,""))))</f>
        <v/>
      </c>
      <c r="V185" s="910" t="str" cm="1">
        <f t="array" ref="V185">_xlfn.LET(
_xlpm.val,INDEX('3) Corporate Governance'!$G$19:$S$73,_extract!$J185,12),
IF($J185="","",
IF(($J185&gt;0)*($J185&lt;=11),IF(_xlpm.val="","",_xlpm.val), "")))</f>
        <v/>
      </c>
      <c r="W185" s="96" t="str" cm="1">
        <f t="array" ref="W185">_xlfn.LET(
_xlpm.val,INDEX('3) Corporate Governance'!$G$19:$S$73,_extract!$J185,13),
IF($J185="","",
IF(($J185&gt;0)*($J185&lt;=11),IF(_xlpm.val="","",_xlpm.val), "")))</f>
        <v/>
      </c>
      <c r="X185" s="89" t="str" cm="1">
        <f t="array" ref="X185">_xlfn.LET(
_xlpm.val, INDEX('3) Corporate Governance'!$G$19:$T$73,_extract!$J185,1),
_xlpm.val_01, (_xlpm.val="Yes")*1,
IF($J185="","",
IF(_xlpm.val = "", "",
IF(($J185&gt;16)*($J185&lt;=27),_xlpm.val_01,""))))</f>
        <v/>
      </c>
      <c r="Y185" s="89" t="str" cm="1">
        <f t="array" ref="Y185">_xlfn.LET(
_xlpm.val, INDEX('3) Corporate Governance'!$G$19:$T$73,_extract!$J185,2),
_xlpm.val_01, (_xlpm.val="Yes")*1,
IF($J185="","",
IF(_xlpm.val = "", "",
IF(($J185&gt;16)*($J185&lt;=27),_xlpm.val_01,""))))</f>
        <v/>
      </c>
      <c r="Z185" s="89" t="str" cm="1">
        <f t="array" ref="Z185">_xlfn.LET(
_xlpm.val, INDEX('3) Corporate Governance'!$G$19:$T$73,_extract!$J185,3),
_xlpm.val_01, (_xlpm.val="Yes")*1,
IF($J185="","",
IF(_xlpm.val = "", "",
IF(($J185&gt;16)*($J185&lt;=27),_xlpm.val_01,""))))</f>
        <v/>
      </c>
      <c r="AA185" s="89" t="str" cm="1">
        <f t="array" ref="AA185">_xlfn.LET(
_xlpm.val, INDEX('3) Corporate Governance'!$G$19:$T$73,_extract!$J185,4),
_xlpm.val_01, (_xlpm.val="Yes")*1,
IF($J185="","",
IF(_xlpm.val = "", "",
IF(($J185&gt;16)*($J185&lt;=27),_xlpm.val_01,""))))</f>
        <v/>
      </c>
      <c r="AB185" s="89" t="str" cm="1">
        <f t="array" ref="AB185">_xlfn.LET(
_xlpm.val, INDEX('3) Corporate Governance'!$G$19:$T$73,_extract!$J185,5),
_xlpm.val_01, (_xlpm.val="Yes")*1,
IF($J185="","",
IF(_xlpm.val = "", "",
IF(($J185&gt;16)*($J185&lt;=27),_xlpm.val_01,""))))</f>
        <v/>
      </c>
      <c r="AC185" s="89" t="str" cm="1">
        <f t="array" ref="AC185">_xlfn.LET(
_xlpm.val, INDEX('3) Corporate Governance'!$G$19:$T$73,_extract!$J185,6),
_xlpm.val_01, (_xlpm.val="Yes")*1,
IF($J185="","",
IF(_xlpm.val = "", "",
IF(($J185&gt;16)*($J185&lt;=27),_xlpm.val_01,""))))</f>
        <v/>
      </c>
      <c r="AD185" s="89" t="str" cm="1">
        <f t="array" ref="AD185">_xlfn.LET(
_xlpm.val, INDEX('3) Corporate Governance'!$G$19:$T$73,_extract!$J185,7),
_xlpm.val_01, (_xlpm.val="Yes")*1,
IF($J185="","",
IF(_xlpm.val = "", "",
IF(($J185&gt;16)*($J185&lt;=27),_xlpm.val_01,""))))</f>
        <v/>
      </c>
      <c r="AE185" s="89" t="str" cm="1">
        <f t="array" ref="AE185">_xlfn.LET(
_xlpm.val, INDEX('3) Corporate Governance'!$G$19:$T$73,_extract!$J185,8),
_xlpm.val_01, (_xlpm.val="Yes")*1,
IF($J185="","",
IF(_xlpm.val = "", "",
IF(($J185&gt;16)*($J185&lt;=27),_xlpm.val_01,""))))</f>
        <v/>
      </c>
      <c r="AF185" s="89" t="str" cm="1">
        <f t="array" ref="AF185">_xlfn.LET(
_xlpm.val, INDEX('3) Corporate Governance'!$G$19:$T$73,_extract!$J185,9),
_xlpm.val_01, (_xlpm.val="Yes")*1,
IF($J185="","",
IF(_xlpm.val = "", "",
IF(($J185&gt;16)*($J185&lt;=27),_xlpm.val_01,""))))</f>
        <v/>
      </c>
      <c r="AG185" s="89" t="str" cm="1">
        <f t="array" ref="AG185">_xlfn.LET(
_xlpm.val, INDEX('3) Corporate Governance'!$G$19:$T$73,_extract!$J185,10),
_xlpm.val_01, (_xlpm.val="Yes")*1,
IF($J185="","",
IF(_xlpm.val = "", "",
IF(($J185&gt;16)*($J185&lt;=27),_xlpm.val_01,""))))</f>
        <v/>
      </c>
      <c r="AH185" s="89" t="str" cm="1">
        <f t="array" ref="AH185">_xlfn.LET(
_xlpm.val, INDEX('3) Corporate Governance'!$G$19:$T$73,_extract!$J185,11),
IF($J185="","",
IF(_xlpm.val = "", "",
IF(($J185&gt;16)*($J185&lt;=27),_xlpm.val,""))))</f>
        <v/>
      </c>
      <c r="AI185" s="89" t="str" cm="1">
        <f t="array" ref="AI185">_xlfn.LET(
_xlpm.val, INDEX('3) Corporate Governance'!$G$19:$T$73,_extract!$J185,12),
IF($J185="","",
IF(_xlpm.val = "", "",
IF(($J185&gt;16)*($J185&lt;=27),_xlpm.val,""))))</f>
        <v/>
      </c>
      <c r="AJ185" s="95" t="str" cm="1">
        <f t="array" ref="AJ185">_xlfn.LET(
_xlpm.val, INDEX('3) Corporate Governance'!$G$19:$M$73,_extract!$J185,1),
_xlpm.val_01, (_xlpm.val="Yes")*1,
IF($J185="","",
IF(_xlpm.val = "", "",
IF(($J185&gt;32)*($J185&lt;=43),_xlpm.val_01,""))))</f>
        <v/>
      </c>
      <c r="AK185" s="95" t="str" cm="1">
        <f t="array" ref="AK185">_xlfn.LET(
_xlpm.val, (INDEX('3) Corporate Governance'!$G$19:$M$73,_extract!$J185,2)),
IF($J185="","",
IF(_xlpm.val = "", "",
IF(($J185&gt;32)*($J185&lt;=43),_xlpm.val,""))))</f>
        <v/>
      </c>
      <c r="AL185" s="95" t="str" cm="1">
        <f t="array" ref="AL185">_xlfn.LET(
_xlpm.val, (INDEX('3) Corporate Governance'!$G$19:$M$73,_extract!$J185,3)),
IF($J185="","",
IF(_xlpm.val = "", "",
IF(($J185&gt;32)*($J185&lt;=43),_xlpm.val,""))))</f>
        <v/>
      </c>
      <c r="AM185" s="95" t="str" cm="1">
        <f t="array" ref="AM185">_xlfn.LET(
_xlpm.val, (INDEX('3) Corporate Governance'!$G$19:$M$73,_extract!$J185,4)),
IF($J185="","",
IF(_xlpm.val = "", "",
IF(($J185&gt;32)*($J185&lt;=43),_xlpm.val,""))))</f>
        <v/>
      </c>
      <c r="AN185" s="95" t="str" cm="1">
        <f t="array" ref="AN185">_xlfn.LET(
_xlpm.val, INDEX('3) Corporate Governance'!$G$19:$M$73,_extract!$J185,5),
_xlpm.val_01, (_xlpm.val="Yes")*1,
IF($J185="","",
IF(_xlpm.val = "", "",
IF(($J185&gt;32)*($J185&lt;=43),_xlpm.val_01,""))))</f>
        <v/>
      </c>
      <c r="AO185" s="95" t="str" cm="1">
        <f t="array" ref="AO185">_xlfn.LET(
_xlpm.val, INDEX('3) Corporate Governance'!$G$19:$M$73,_extract!$J185,6),
_xlpm.val_01, (_xlpm.val="Yes")*1,
IF($J185="","",
IF(_xlpm.val = "", "",
IF(($J185&gt;32)*($J185&lt;=43),_xlpm.val_01,""))))</f>
        <v/>
      </c>
      <c r="AP185" s="95" t="str" cm="1">
        <f t="array" ref="AP185">_xlfn.LET(
_xlpm.val, (INDEX('3) Corporate Governance'!$G$19:$M$73,_extract!$J185,7)),
IF($J185="","",
IF(_xlpm.val = "", "",
IF(($J185&gt;32)*($J185&lt;=43),_xlpm.val,""))))</f>
        <v/>
      </c>
      <c r="AQ185" s="109"/>
      <c r="AR185" s="109"/>
      <c r="AS185" s="109"/>
      <c r="AT185" s="109"/>
      <c r="AU185" s="109"/>
      <c r="AV185" s="109"/>
    </row>
    <row r="186" spans="1:48" x14ac:dyDescent="0.35">
      <c r="A186" s="11"/>
      <c r="B186" s="89" t="str">
        <f t="shared" si="4"/>
        <v/>
      </c>
      <c r="C186" s="93"/>
      <c r="D186" s="89" t="str">
        <f>IF('0a) Instructions &amp; HHS Info'!$F$4="","", IF($E186="","",'0a) Instructions &amp; HHS Info'!$F$4))</f>
        <v/>
      </c>
      <c r="E186" s="89"/>
      <c r="F186" s="89" t="str">
        <f>_xlfn.LET(
_xlpm.orgRow,MATCH(E186,_ref_data!$F$19:$F$167,0),
_xlpm.orgID,INDEX(_ref_data!$E$19:$E$167,_xlpm.orgRow),
IF(E186="","",_xlpm.orgID))</f>
        <v/>
      </c>
      <c r="G186" s="89" t="str">
        <f>_xlfn.LET(
_xlpm.orgRow,MATCH(E186,_ref_data!$F$19:$F$167,0),
_xlpm.EIN,SUBSTITUTE(INDEX(_ref_data!$G$19:$G$167,_xlpm.orgRow), "-", ""),
IF(E186="","",_xlpm.EIN))</f>
        <v/>
      </c>
      <c r="H186" s="89" t="str" cm="1">
        <f t="array" ref="H186">_xlfn.LET(
_xlpm.row, MATCH($C186 &amp; $E186, '3) Corporate Governance'!$B$19:$B$76 &amp; '3) Corporate Governance'!$D$19:$D$76, 0),
_xlpm.datum, INDEX('3) Corporate Governance'!$D$19:$F$76, _xlpm.row, 2),
IF(_xlpm.datum="", "", _xlpm.datum))</f>
        <v/>
      </c>
      <c r="I186" s="89" t="str">
        <f>_xlfn.LET(
_xlpm.row, MATCH(H186, _ref_data!$O$19:$O$68, 0),
_xlpm.ein, INDEX(_ref_data!$P$19:$P$68, _xlpm.row),
IF(H186="", "",
IF(_xlpm.ein="", "", _xlpm.ein)))</f>
        <v/>
      </c>
      <c r="J186" s="98" t="str" cm="1">
        <f t="array" ref="J186">IF($E186="", "",
_xlfn.LET(
_xlpm.row, MATCH($C186 &amp; $E186 &amp; $H186,
    '3) Corporate Governance'!$B$19:$B$76 &amp;
    '3) Corporate Governance'!$D$19:$D$76 &amp;
    '3) Corporate Governance'!$E$19:$E$76, 0),
_xlpm.row)
)</f>
        <v/>
      </c>
      <c r="K186" s="96" t="str" cm="1">
        <f t="array" ref="K186">_xlfn.LET(
_xlpm.val,INDEX('3) Corporate Governance'!$G$19:$S$73,_extract!$J186,1),
IF($J186="","",
IF(($J186&gt;0)*($J186&lt;=11),IF(_xlpm.val="","",_xlpm.val), "")))</f>
        <v/>
      </c>
      <c r="L186" s="96" t="str" cm="1">
        <f t="array" ref="L186">_xlfn.LET(
_xlpm.val, INDEX('3) Corporate Governance'!$G$19:$S$73,_extract!$J186,2),
_xlpm.val_01, (_xlpm.val="Yes")*1,
IF($J186="","",
IF(_xlpm.val = "", "",
IF(($J186&gt;0)*($J186&lt;=11),_xlpm.val_01,""))))</f>
        <v/>
      </c>
      <c r="M186" s="96" t="str" cm="1">
        <f t="array" ref="M186">_xlfn.LET(
_xlpm.val, INDEX('3) Corporate Governance'!$G$19:$S$73,_extract!$J186,3),
_xlpm.val_01, (_xlpm.val="Yes")*1,
IF($J186="","",
IF(_xlpm.val = "", "",
IF(($J186&gt;0)*($J186&lt;=11),_xlpm.val_01,""))))</f>
        <v/>
      </c>
      <c r="N186" s="96" t="str" cm="1">
        <f t="array" ref="N186">_xlfn.LET(
_xlpm.val, INDEX('3) Corporate Governance'!$G$19:$S$73,_extract!$J186,4),
_xlpm.val_01, (_xlpm.val="Yes")*1,
IF($J186="","",
IF(_xlpm.val = "", "",
IF(($J186&gt;0)*($J186&lt;=11),_xlpm.val_01,""))))</f>
        <v/>
      </c>
      <c r="O186" s="96" t="str" cm="1">
        <f t="array" ref="O186">_xlfn.LET(
_xlpm.val, INDEX('3) Corporate Governance'!$G$19:$S$73,_extract!$J186,5),
_xlpm.val_01, (_xlpm.val="Yes")*1,
IF($J186="","",
IF(_xlpm.val = "", "",
IF(($J186&gt;0)*($J186&lt;=11),_xlpm.val_01,""))))</f>
        <v/>
      </c>
      <c r="P186" s="96" t="str" cm="1">
        <f t="array" ref="P186">_xlfn.LET(
_xlpm.val, INDEX('3) Corporate Governance'!$G$19:$S$73,_extract!$J186,6),
_xlpm.val_01, (_xlpm.val="Yes")*1,
IF($J186="","",
IF(_xlpm.val = "", "",
IF(($J186&gt;0)*($J186&lt;=11),_xlpm.val_01,""))))</f>
        <v/>
      </c>
      <c r="Q186" s="96" t="str" cm="1">
        <f t="array" ref="Q186">_xlfn.LET(
_xlpm.val, INDEX('3) Corporate Governance'!$G$19:$S$73,_extract!$J186,7),
_xlpm.val_01, (_xlpm.val="Yes")*1,
IF($J186="","",
IF(_xlpm.val = "", "",
IF(($J186&gt;0)*($J186&lt;=11),_xlpm.val_01,""))))</f>
        <v/>
      </c>
      <c r="R186" s="96" t="str" cm="1">
        <f t="array" ref="R186">_xlfn.LET(
_xlpm.val, INDEX('3) Corporate Governance'!$G$19:$S$73,_extract!$J186,8),
_xlpm.val_01, (_xlpm.val="Yes")*1,
IF($J186="","",
IF(_xlpm.val = "", "",
IF(($J186&gt;0)*($J186&lt;=11),_xlpm.val_01,""))))</f>
        <v/>
      </c>
      <c r="S186" s="96" t="str" cm="1">
        <f t="array" ref="S186">_xlfn.LET(
_xlpm.val, INDEX('3) Corporate Governance'!$G$19:$S$73,_extract!$J186,9),
_xlpm.val_01, (_xlpm.val="Yes")*1,
IF($J186="","",
IF(_xlpm.val = "", "",
IF(($J186&gt;0)*($J186&lt;=11),_xlpm.val_01,""))))</f>
        <v/>
      </c>
      <c r="T186" s="96" t="str" cm="1">
        <f t="array" ref="T186">_xlfn.LET(
_xlpm.val, INDEX('3) Corporate Governance'!$G$19:$S$73,_extract!$J186,10),
_xlpm.val_01, (_xlpm.val="Yes")*1,
IF($J186="","",
IF(_xlpm.val = "", "",
IF(($J186&gt;0)*($J186&lt;=11),_xlpm.val_01,""))))</f>
        <v/>
      </c>
      <c r="U186" s="96" t="str" cm="1">
        <f t="array" ref="U186">_xlfn.LET(
_xlpm.val, INDEX('3) Corporate Governance'!$G$19:$S$73,_extract!$J186,11),
_xlpm.val_01, (_xlpm.val="Yes")*1,
IF($J186="","",
IF(_xlpm.val = "", "",
IF(($J186&gt;0)*($J186&lt;=11),_xlpm.val_01,""))))</f>
        <v/>
      </c>
      <c r="V186" s="910" t="str" cm="1">
        <f t="array" ref="V186">_xlfn.LET(
_xlpm.val,INDEX('3) Corporate Governance'!$G$19:$S$73,_extract!$J186,12),
IF($J186="","",
IF(($J186&gt;0)*($J186&lt;=11),IF(_xlpm.val="","",_xlpm.val), "")))</f>
        <v/>
      </c>
      <c r="W186" s="96" t="str" cm="1">
        <f t="array" ref="W186">_xlfn.LET(
_xlpm.val,INDEX('3) Corporate Governance'!$G$19:$S$73,_extract!$J186,13),
IF($J186="","",
IF(($J186&gt;0)*($J186&lt;=11),IF(_xlpm.val="","",_xlpm.val), "")))</f>
        <v/>
      </c>
      <c r="X186" s="89" t="str" cm="1">
        <f t="array" ref="X186">_xlfn.LET(
_xlpm.val, INDEX('3) Corporate Governance'!$G$19:$T$73,_extract!$J186,1),
_xlpm.val_01, (_xlpm.val="Yes")*1,
IF($J186="","",
IF(_xlpm.val = "", "",
IF(($J186&gt;16)*($J186&lt;=27),_xlpm.val_01,""))))</f>
        <v/>
      </c>
      <c r="Y186" s="89" t="str" cm="1">
        <f t="array" ref="Y186">_xlfn.LET(
_xlpm.val, INDEX('3) Corporate Governance'!$G$19:$T$73,_extract!$J186,2),
_xlpm.val_01, (_xlpm.val="Yes")*1,
IF($J186="","",
IF(_xlpm.val = "", "",
IF(($J186&gt;16)*($J186&lt;=27),_xlpm.val_01,""))))</f>
        <v/>
      </c>
      <c r="Z186" s="89" t="str" cm="1">
        <f t="array" ref="Z186">_xlfn.LET(
_xlpm.val, INDEX('3) Corporate Governance'!$G$19:$T$73,_extract!$J186,3),
_xlpm.val_01, (_xlpm.val="Yes")*1,
IF($J186="","",
IF(_xlpm.val = "", "",
IF(($J186&gt;16)*($J186&lt;=27),_xlpm.val_01,""))))</f>
        <v/>
      </c>
      <c r="AA186" s="89" t="str" cm="1">
        <f t="array" ref="AA186">_xlfn.LET(
_xlpm.val, INDEX('3) Corporate Governance'!$G$19:$T$73,_extract!$J186,4),
_xlpm.val_01, (_xlpm.val="Yes")*1,
IF($J186="","",
IF(_xlpm.val = "", "",
IF(($J186&gt;16)*($J186&lt;=27),_xlpm.val_01,""))))</f>
        <v/>
      </c>
      <c r="AB186" s="89" t="str" cm="1">
        <f t="array" ref="AB186">_xlfn.LET(
_xlpm.val, INDEX('3) Corporate Governance'!$G$19:$T$73,_extract!$J186,5),
_xlpm.val_01, (_xlpm.val="Yes")*1,
IF($J186="","",
IF(_xlpm.val = "", "",
IF(($J186&gt;16)*($J186&lt;=27),_xlpm.val_01,""))))</f>
        <v/>
      </c>
      <c r="AC186" s="89" t="str" cm="1">
        <f t="array" ref="AC186">_xlfn.LET(
_xlpm.val, INDEX('3) Corporate Governance'!$G$19:$T$73,_extract!$J186,6),
_xlpm.val_01, (_xlpm.val="Yes")*1,
IF($J186="","",
IF(_xlpm.val = "", "",
IF(($J186&gt;16)*($J186&lt;=27),_xlpm.val_01,""))))</f>
        <v/>
      </c>
      <c r="AD186" s="89" t="str" cm="1">
        <f t="array" ref="AD186">_xlfn.LET(
_xlpm.val, INDEX('3) Corporate Governance'!$G$19:$T$73,_extract!$J186,7),
_xlpm.val_01, (_xlpm.val="Yes")*1,
IF($J186="","",
IF(_xlpm.val = "", "",
IF(($J186&gt;16)*($J186&lt;=27),_xlpm.val_01,""))))</f>
        <v/>
      </c>
      <c r="AE186" s="89" t="str" cm="1">
        <f t="array" ref="AE186">_xlfn.LET(
_xlpm.val, INDEX('3) Corporate Governance'!$G$19:$T$73,_extract!$J186,8),
_xlpm.val_01, (_xlpm.val="Yes")*1,
IF($J186="","",
IF(_xlpm.val = "", "",
IF(($J186&gt;16)*($J186&lt;=27),_xlpm.val_01,""))))</f>
        <v/>
      </c>
      <c r="AF186" s="89" t="str" cm="1">
        <f t="array" ref="AF186">_xlfn.LET(
_xlpm.val, INDEX('3) Corporate Governance'!$G$19:$T$73,_extract!$J186,9),
_xlpm.val_01, (_xlpm.val="Yes")*1,
IF($J186="","",
IF(_xlpm.val = "", "",
IF(($J186&gt;16)*($J186&lt;=27),_xlpm.val_01,""))))</f>
        <v/>
      </c>
      <c r="AG186" s="89" t="str" cm="1">
        <f t="array" ref="AG186">_xlfn.LET(
_xlpm.val, INDEX('3) Corporate Governance'!$G$19:$T$73,_extract!$J186,10),
_xlpm.val_01, (_xlpm.val="Yes")*1,
IF($J186="","",
IF(_xlpm.val = "", "",
IF(($J186&gt;16)*($J186&lt;=27),_xlpm.val_01,""))))</f>
        <v/>
      </c>
      <c r="AH186" s="89" t="str" cm="1">
        <f t="array" ref="AH186">_xlfn.LET(
_xlpm.val, INDEX('3) Corporate Governance'!$G$19:$T$73,_extract!$J186,11),
IF($J186="","",
IF(_xlpm.val = "", "",
IF(($J186&gt;16)*($J186&lt;=27),_xlpm.val,""))))</f>
        <v/>
      </c>
      <c r="AI186" s="89" t="str" cm="1">
        <f t="array" ref="AI186">_xlfn.LET(
_xlpm.val, INDEX('3) Corporate Governance'!$G$19:$T$73,_extract!$J186,12),
IF($J186="","",
IF(_xlpm.val = "", "",
IF(($J186&gt;16)*($J186&lt;=27),_xlpm.val,""))))</f>
        <v/>
      </c>
      <c r="AJ186" s="95" t="str" cm="1">
        <f t="array" ref="AJ186">_xlfn.LET(
_xlpm.val, INDEX('3) Corporate Governance'!$G$19:$M$73,_extract!$J186,1),
_xlpm.val_01, (_xlpm.val="Yes")*1,
IF($J186="","",
IF(_xlpm.val = "", "",
IF(($J186&gt;32)*($J186&lt;=43),_xlpm.val_01,""))))</f>
        <v/>
      </c>
      <c r="AK186" s="95" t="str" cm="1">
        <f t="array" ref="AK186">_xlfn.LET(
_xlpm.val, (INDEX('3) Corporate Governance'!$G$19:$M$73,_extract!$J186,2)),
IF($J186="","",
IF(_xlpm.val = "", "",
IF(($J186&gt;32)*($J186&lt;=43),_xlpm.val,""))))</f>
        <v/>
      </c>
      <c r="AL186" s="95" t="str" cm="1">
        <f t="array" ref="AL186">_xlfn.LET(
_xlpm.val, (INDEX('3) Corporate Governance'!$G$19:$M$73,_extract!$J186,3)),
IF($J186="","",
IF(_xlpm.val = "", "",
IF(($J186&gt;32)*($J186&lt;=43),_xlpm.val,""))))</f>
        <v/>
      </c>
      <c r="AM186" s="95" t="str" cm="1">
        <f t="array" ref="AM186">_xlfn.LET(
_xlpm.val, (INDEX('3) Corporate Governance'!$G$19:$M$73,_extract!$J186,4)),
IF($J186="","",
IF(_xlpm.val = "", "",
IF(($J186&gt;32)*($J186&lt;=43),_xlpm.val,""))))</f>
        <v/>
      </c>
      <c r="AN186" s="95" t="str" cm="1">
        <f t="array" ref="AN186">_xlfn.LET(
_xlpm.val, INDEX('3) Corporate Governance'!$G$19:$M$73,_extract!$J186,5),
_xlpm.val_01, (_xlpm.val="Yes")*1,
IF($J186="","",
IF(_xlpm.val = "", "",
IF(($J186&gt;32)*($J186&lt;=43),_xlpm.val_01,""))))</f>
        <v/>
      </c>
      <c r="AO186" s="95" t="str" cm="1">
        <f t="array" ref="AO186">_xlfn.LET(
_xlpm.val, INDEX('3) Corporate Governance'!$G$19:$M$73,_extract!$J186,6),
_xlpm.val_01, (_xlpm.val="Yes")*1,
IF($J186="","",
IF(_xlpm.val = "", "",
IF(($J186&gt;32)*($J186&lt;=43),_xlpm.val_01,""))))</f>
        <v/>
      </c>
      <c r="AP186" s="95" t="str" cm="1">
        <f t="array" ref="AP186">_xlfn.LET(
_xlpm.val, (INDEX('3) Corporate Governance'!$G$19:$M$73,_extract!$J186,7)),
IF($J186="","",
IF(_xlpm.val = "", "",
IF(($J186&gt;32)*($J186&lt;=43),_xlpm.val,""))))</f>
        <v/>
      </c>
      <c r="AQ186" s="109"/>
      <c r="AR186" s="109"/>
      <c r="AS186" s="109"/>
      <c r="AT186" s="109"/>
      <c r="AU186" s="109"/>
      <c r="AV186" s="109"/>
    </row>
    <row r="187" spans="1:48" x14ac:dyDescent="0.35">
      <c r="A187" s="11"/>
      <c r="B187" s="89" t="str">
        <f t="shared" si="4"/>
        <v/>
      </c>
      <c r="C187" s="93"/>
      <c r="D187" s="89" t="str">
        <f>IF('0a) Instructions &amp; HHS Info'!$F$4="","", IF($E187="","",'0a) Instructions &amp; HHS Info'!$F$4))</f>
        <v/>
      </c>
      <c r="E187" s="89"/>
      <c r="F187" s="89" t="str">
        <f>_xlfn.LET(
_xlpm.orgRow,MATCH(E187,_ref_data!$F$19:$F$167,0),
_xlpm.orgID,INDEX(_ref_data!$E$19:$E$167,_xlpm.orgRow),
IF(E187="","",_xlpm.orgID))</f>
        <v/>
      </c>
      <c r="G187" s="89" t="str">
        <f>_xlfn.LET(
_xlpm.orgRow,MATCH(E187,_ref_data!$F$19:$F$167,0),
_xlpm.EIN,SUBSTITUTE(INDEX(_ref_data!$G$19:$G$167,_xlpm.orgRow), "-", ""),
IF(E187="","",_xlpm.EIN))</f>
        <v/>
      </c>
      <c r="H187" s="89" t="str" cm="1">
        <f t="array" ref="H187">_xlfn.LET(
_xlpm.row, MATCH($C187 &amp; $E187, '3) Corporate Governance'!$B$19:$B$76 &amp; '3) Corporate Governance'!$D$19:$D$76, 0),
_xlpm.datum, INDEX('3) Corporate Governance'!$D$19:$F$76, _xlpm.row, 2),
IF(_xlpm.datum="", "", _xlpm.datum))</f>
        <v/>
      </c>
      <c r="I187" s="89" t="str">
        <f>_xlfn.LET(
_xlpm.row, MATCH(H187, _ref_data!$O$19:$O$68, 0),
_xlpm.ein, INDEX(_ref_data!$P$19:$P$68, _xlpm.row),
IF(H187="", "",
IF(_xlpm.ein="", "", _xlpm.ein)))</f>
        <v/>
      </c>
      <c r="J187" s="98" t="str" cm="1">
        <f t="array" ref="J187">IF($E187="", "",
_xlfn.LET(
_xlpm.row, MATCH($C187 &amp; $E187 &amp; $H187,
    '3) Corporate Governance'!$B$19:$B$76 &amp;
    '3) Corporate Governance'!$D$19:$D$76 &amp;
    '3) Corporate Governance'!$E$19:$E$76, 0),
_xlpm.row)
)</f>
        <v/>
      </c>
      <c r="K187" s="96" t="str" cm="1">
        <f t="array" ref="K187">_xlfn.LET(
_xlpm.val,INDEX('3) Corporate Governance'!$G$19:$S$73,_extract!$J187,1),
IF($J187="","",
IF(($J187&gt;0)*($J187&lt;=11),IF(_xlpm.val="","",_xlpm.val), "")))</f>
        <v/>
      </c>
      <c r="L187" s="96" t="str" cm="1">
        <f t="array" ref="L187">_xlfn.LET(
_xlpm.val, INDEX('3) Corporate Governance'!$G$19:$S$73,_extract!$J187,2),
_xlpm.val_01, (_xlpm.val="Yes")*1,
IF($J187="","",
IF(_xlpm.val = "", "",
IF(($J187&gt;0)*($J187&lt;=11),_xlpm.val_01,""))))</f>
        <v/>
      </c>
      <c r="M187" s="96" t="str" cm="1">
        <f t="array" ref="M187">_xlfn.LET(
_xlpm.val, INDEX('3) Corporate Governance'!$G$19:$S$73,_extract!$J187,3),
_xlpm.val_01, (_xlpm.val="Yes")*1,
IF($J187="","",
IF(_xlpm.val = "", "",
IF(($J187&gt;0)*($J187&lt;=11),_xlpm.val_01,""))))</f>
        <v/>
      </c>
      <c r="N187" s="96" t="str" cm="1">
        <f t="array" ref="N187">_xlfn.LET(
_xlpm.val, INDEX('3) Corporate Governance'!$G$19:$S$73,_extract!$J187,4),
_xlpm.val_01, (_xlpm.val="Yes")*1,
IF($J187="","",
IF(_xlpm.val = "", "",
IF(($J187&gt;0)*($J187&lt;=11),_xlpm.val_01,""))))</f>
        <v/>
      </c>
      <c r="O187" s="96" t="str" cm="1">
        <f t="array" ref="O187">_xlfn.LET(
_xlpm.val, INDEX('3) Corporate Governance'!$G$19:$S$73,_extract!$J187,5),
_xlpm.val_01, (_xlpm.val="Yes")*1,
IF($J187="","",
IF(_xlpm.val = "", "",
IF(($J187&gt;0)*($J187&lt;=11),_xlpm.val_01,""))))</f>
        <v/>
      </c>
      <c r="P187" s="96" t="str" cm="1">
        <f t="array" ref="P187">_xlfn.LET(
_xlpm.val, INDEX('3) Corporate Governance'!$G$19:$S$73,_extract!$J187,6),
_xlpm.val_01, (_xlpm.val="Yes")*1,
IF($J187="","",
IF(_xlpm.val = "", "",
IF(($J187&gt;0)*($J187&lt;=11),_xlpm.val_01,""))))</f>
        <v/>
      </c>
      <c r="Q187" s="96" t="str" cm="1">
        <f t="array" ref="Q187">_xlfn.LET(
_xlpm.val, INDEX('3) Corporate Governance'!$G$19:$S$73,_extract!$J187,7),
_xlpm.val_01, (_xlpm.val="Yes")*1,
IF($J187="","",
IF(_xlpm.val = "", "",
IF(($J187&gt;0)*($J187&lt;=11),_xlpm.val_01,""))))</f>
        <v/>
      </c>
      <c r="R187" s="96" t="str" cm="1">
        <f t="array" ref="R187">_xlfn.LET(
_xlpm.val, INDEX('3) Corporate Governance'!$G$19:$S$73,_extract!$J187,8),
_xlpm.val_01, (_xlpm.val="Yes")*1,
IF($J187="","",
IF(_xlpm.val = "", "",
IF(($J187&gt;0)*($J187&lt;=11),_xlpm.val_01,""))))</f>
        <v/>
      </c>
      <c r="S187" s="96" t="str" cm="1">
        <f t="array" ref="S187">_xlfn.LET(
_xlpm.val, INDEX('3) Corporate Governance'!$G$19:$S$73,_extract!$J187,9),
_xlpm.val_01, (_xlpm.val="Yes")*1,
IF($J187="","",
IF(_xlpm.val = "", "",
IF(($J187&gt;0)*($J187&lt;=11),_xlpm.val_01,""))))</f>
        <v/>
      </c>
      <c r="T187" s="96" t="str" cm="1">
        <f t="array" ref="T187">_xlfn.LET(
_xlpm.val, INDEX('3) Corporate Governance'!$G$19:$S$73,_extract!$J187,10),
_xlpm.val_01, (_xlpm.val="Yes")*1,
IF($J187="","",
IF(_xlpm.val = "", "",
IF(($J187&gt;0)*($J187&lt;=11),_xlpm.val_01,""))))</f>
        <v/>
      </c>
      <c r="U187" s="96" t="str" cm="1">
        <f t="array" ref="U187">_xlfn.LET(
_xlpm.val, INDEX('3) Corporate Governance'!$G$19:$S$73,_extract!$J187,11),
_xlpm.val_01, (_xlpm.val="Yes")*1,
IF($J187="","",
IF(_xlpm.val = "", "",
IF(($J187&gt;0)*($J187&lt;=11),_xlpm.val_01,""))))</f>
        <v/>
      </c>
      <c r="V187" s="910" t="str" cm="1">
        <f t="array" ref="V187">_xlfn.LET(
_xlpm.val,INDEX('3) Corporate Governance'!$G$19:$S$73,_extract!$J187,12),
IF($J187="","",
IF(($J187&gt;0)*($J187&lt;=11),IF(_xlpm.val="","",_xlpm.val), "")))</f>
        <v/>
      </c>
      <c r="W187" s="96" t="str" cm="1">
        <f t="array" ref="W187">_xlfn.LET(
_xlpm.val,INDEX('3) Corporate Governance'!$G$19:$S$73,_extract!$J187,13),
IF($J187="","",
IF(($J187&gt;0)*($J187&lt;=11),IF(_xlpm.val="","",_xlpm.val), "")))</f>
        <v/>
      </c>
      <c r="X187" s="89" t="str" cm="1">
        <f t="array" ref="X187">_xlfn.LET(
_xlpm.val, INDEX('3) Corporate Governance'!$G$19:$T$73,_extract!$J187,1),
_xlpm.val_01, (_xlpm.val="Yes")*1,
IF($J187="","",
IF(_xlpm.val = "", "",
IF(($J187&gt;16)*($J187&lt;=27),_xlpm.val_01,""))))</f>
        <v/>
      </c>
      <c r="Y187" s="89" t="str" cm="1">
        <f t="array" ref="Y187">_xlfn.LET(
_xlpm.val, INDEX('3) Corporate Governance'!$G$19:$T$73,_extract!$J187,2),
_xlpm.val_01, (_xlpm.val="Yes")*1,
IF($J187="","",
IF(_xlpm.val = "", "",
IF(($J187&gt;16)*($J187&lt;=27),_xlpm.val_01,""))))</f>
        <v/>
      </c>
      <c r="Z187" s="89" t="str" cm="1">
        <f t="array" ref="Z187">_xlfn.LET(
_xlpm.val, INDEX('3) Corporate Governance'!$G$19:$T$73,_extract!$J187,3),
_xlpm.val_01, (_xlpm.val="Yes")*1,
IF($J187="","",
IF(_xlpm.val = "", "",
IF(($J187&gt;16)*($J187&lt;=27),_xlpm.val_01,""))))</f>
        <v/>
      </c>
      <c r="AA187" s="89" t="str" cm="1">
        <f t="array" ref="AA187">_xlfn.LET(
_xlpm.val, INDEX('3) Corporate Governance'!$G$19:$T$73,_extract!$J187,4),
_xlpm.val_01, (_xlpm.val="Yes")*1,
IF($J187="","",
IF(_xlpm.val = "", "",
IF(($J187&gt;16)*($J187&lt;=27),_xlpm.val_01,""))))</f>
        <v/>
      </c>
      <c r="AB187" s="89" t="str" cm="1">
        <f t="array" ref="AB187">_xlfn.LET(
_xlpm.val, INDEX('3) Corporate Governance'!$G$19:$T$73,_extract!$J187,5),
_xlpm.val_01, (_xlpm.val="Yes")*1,
IF($J187="","",
IF(_xlpm.val = "", "",
IF(($J187&gt;16)*($J187&lt;=27),_xlpm.val_01,""))))</f>
        <v/>
      </c>
      <c r="AC187" s="89" t="str" cm="1">
        <f t="array" ref="AC187">_xlfn.LET(
_xlpm.val, INDEX('3) Corporate Governance'!$G$19:$T$73,_extract!$J187,6),
_xlpm.val_01, (_xlpm.val="Yes")*1,
IF($J187="","",
IF(_xlpm.val = "", "",
IF(($J187&gt;16)*($J187&lt;=27),_xlpm.val_01,""))))</f>
        <v/>
      </c>
      <c r="AD187" s="89" t="str" cm="1">
        <f t="array" ref="AD187">_xlfn.LET(
_xlpm.val, INDEX('3) Corporate Governance'!$G$19:$T$73,_extract!$J187,7),
_xlpm.val_01, (_xlpm.val="Yes")*1,
IF($J187="","",
IF(_xlpm.val = "", "",
IF(($J187&gt;16)*($J187&lt;=27),_xlpm.val_01,""))))</f>
        <v/>
      </c>
      <c r="AE187" s="89" t="str" cm="1">
        <f t="array" ref="AE187">_xlfn.LET(
_xlpm.val, INDEX('3) Corporate Governance'!$G$19:$T$73,_extract!$J187,8),
_xlpm.val_01, (_xlpm.val="Yes")*1,
IF($J187="","",
IF(_xlpm.val = "", "",
IF(($J187&gt;16)*($J187&lt;=27),_xlpm.val_01,""))))</f>
        <v/>
      </c>
      <c r="AF187" s="89" t="str" cm="1">
        <f t="array" ref="AF187">_xlfn.LET(
_xlpm.val, INDEX('3) Corporate Governance'!$G$19:$T$73,_extract!$J187,9),
_xlpm.val_01, (_xlpm.val="Yes")*1,
IF($J187="","",
IF(_xlpm.val = "", "",
IF(($J187&gt;16)*($J187&lt;=27),_xlpm.val_01,""))))</f>
        <v/>
      </c>
      <c r="AG187" s="89" t="str" cm="1">
        <f t="array" ref="AG187">_xlfn.LET(
_xlpm.val, INDEX('3) Corporate Governance'!$G$19:$T$73,_extract!$J187,10),
_xlpm.val_01, (_xlpm.val="Yes")*1,
IF($J187="","",
IF(_xlpm.val = "", "",
IF(($J187&gt;16)*($J187&lt;=27),_xlpm.val_01,""))))</f>
        <v/>
      </c>
      <c r="AH187" s="89" t="str" cm="1">
        <f t="array" ref="AH187">_xlfn.LET(
_xlpm.val, INDEX('3) Corporate Governance'!$G$19:$T$73,_extract!$J187,11),
IF($J187="","",
IF(_xlpm.val = "", "",
IF(($J187&gt;16)*($J187&lt;=27),_xlpm.val,""))))</f>
        <v/>
      </c>
      <c r="AI187" s="89" t="str" cm="1">
        <f t="array" ref="AI187">_xlfn.LET(
_xlpm.val, INDEX('3) Corporate Governance'!$G$19:$T$73,_extract!$J187,12),
IF($J187="","",
IF(_xlpm.val = "", "",
IF(($J187&gt;16)*($J187&lt;=27),_xlpm.val,""))))</f>
        <v/>
      </c>
      <c r="AJ187" s="95" t="str" cm="1">
        <f t="array" ref="AJ187">_xlfn.LET(
_xlpm.val, INDEX('3) Corporate Governance'!$G$19:$M$73,_extract!$J187,1),
_xlpm.val_01, (_xlpm.val="Yes")*1,
IF($J187="","",
IF(_xlpm.val = "", "",
IF(($J187&gt;32)*($J187&lt;=43),_xlpm.val_01,""))))</f>
        <v/>
      </c>
      <c r="AK187" s="95" t="str" cm="1">
        <f t="array" ref="AK187">_xlfn.LET(
_xlpm.val, (INDEX('3) Corporate Governance'!$G$19:$M$73,_extract!$J187,2)),
IF($J187="","",
IF(_xlpm.val = "", "",
IF(($J187&gt;32)*($J187&lt;=43),_xlpm.val,""))))</f>
        <v/>
      </c>
      <c r="AL187" s="95" t="str" cm="1">
        <f t="array" ref="AL187">_xlfn.LET(
_xlpm.val, (INDEX('3) Corporate Governance'!$G$19:$M$73,_extract!$J187,3)),
IF($J187="","",
IF(_xlpm.val = "", "",
IF(($J187&gt;32)*($J187&lt;=43),_xlpm.val,""))))</f>
        <v/>
      </c>
      <c r="AM187" s="95" t="str" cm="1">
        <f t="array" ref="AM187">_xlfn.LET(
_xlpm.val, (INDEX('3) Corporate Governance'!$G$19:$M$73,_extract!$J187,4)),
IF($J187="","",
IF(_xlpm.val = "", "",
IF(($J187&gt;32)*($J187&lt;=43),_xlpm.val,""))))</f>
        <v/>
      </c>
      <c r="AN187" s="95" t="str" cm="1">
        <f t="array" ref="AN187">_xlfn.LET(
_xlpm.val, INDEX('3) Corporate Governance'!$G$19:$M$73,_extract!$J187,5),
_xlpm.val_01, (_xlpm.val="Yes")*1,
IF($J187="","",
IF(_xlpm.val = "", "",
IF(($J187&gt;32)*($J187&lt;=43),_xlpm.val_01,""))))</f>
        <v/>
      </c>
      <c r="AO187" s="95" t="str" cm="1">
        <f t="array" ref="AO187">_xlfn.LET(
_xlpm.val, INDEX('3) Corporate Governance'!$G$19:$M$73,_extract!$J187,6),
_xlpm.val_01, (_xlpm.val="Yes")*1,
IF($J187="","",
IF(_xlpm.val = "", "",
IF(($J187&gt;32)*($J187&lt;=43),_xlpm.val_01,""))))</f>
        <v/>
      </c>
      <c r="AP187" s="95" t="str" cm="1">
        <f t="array" ref="AP187">_xlfn.LET(
_xlpm.val, (INDEX('3) Corporate Governance'!$G$19:$M$73,_extract!$J187,7)),
IF($J187="","",
IF(_xlpm.val = "", "",
IF(($J187&gt;32)*($J187&lt;=43),_xlpm.val,""))))</f>
        <v/>
      </c>
      <c r="AQ187" s="109"/>
      <c r="AR187" s="109"/>
      <c r="AS187" s="109"/>
      <c r="AT187" s="109"/>
      <c r="AU187" s="109"/>
      <c r="AV187" s="109"/>
    </row>
    <row r="188" spans="1:48" x14ac:dyDescent="0.35">
      <c r="A188" s="11"/>
      <c r="B188" s="89" t="str">
        <f t="shared" si="4"/>
        <v/>
      </c>
      <c r="C188" s="93"/>
      <c r="D188" s="89" t="str">
        <f>IF('0a) Instructions &amp; HHS Info'!$F$4="","", IF($E188="","",'0a) Instructions &amp; HHS Info'!$F$4))</f>
        <v/>
      </c>
      <c r="E188" s="89"/>
      <c r="F188" s="89" t="str">
        <f>_xlfn.LET(
_xlpm.orgRow,MATCH(E188,_ref_data!$F$19:$F$167,0),
_xlpm.orgID,INDEX(_ref_data!$E$19:$E$167,_xlpm.orgRow),
IF(E188="","",_xlpm.orgID))</f>
        <v/>
      </c>
      <c r="G188" s="89" t="str">
        <f>_xlfn.LET(
_xlpm.orgRow,MATCH(E188,_ref_data!$F$19:$F$167,0),
_xlpm.EIN,SUBSTITUTE(INDEX(_ref_data!$G$19:$G$167,_xlpm.orgRow), "-", ""),
IF(E188="","",_xlpm.EIN))</f>
        <v/>
      </c>
      <c r="H188" s="89" t="str" cm="1">
        <f t="array" ref="H188">_xlfn.LET(
_xlpm.row, MATCH($C188 &amp; $E188, '3) Corporate Governance'!$B$19:$B$76 &amp; '3) Corporate Governance'!$D$19:$D$76, 0),
_xlpm.datum, INDEX('3) Corporate Governance'!$D$19:$F$76, _xlpm.row, 2),
IF(_xlpm.datum="", "", _xlpm.datum))</f>
        <v/>
      </c>
      <c r="I188" s="89" t="str">
        <f>_xlfn.LET(
_xlpm.row, MATCH(H188, _ref_data!$O$19:$O$68, 0),
_xlpm.ein, INDEX(_ref_data!$P$19:$P$68, _xlpm.row),
IF(H188="", "",
IF(_xlpm.ein="", "", _xlpm.ein)))</f>
        <v/>
      </c>
      <c r="J188" s="98" t="str" cm="1">
        <f t="array" ref="J188">IF($E188="", "",
_xlfn.LET(
_xlpm.row, MATCH($C188 &amp; $E188 &amp; $H188,
    '3) Corporate Governance'!$B$19:$B$76 &amp;
    '3) Corporate Governance'!$D$19:$D$76 &amp;
    '3) Corporate Governance'!$E$19:$E$76, 0),
_xlpm.row)
)</f>
        <v/>
      </c>
      <c r="K188" s="96" t="str" cm="1">
        <f t="array" ref="K188">_xlfn.LET(
_xlpm.val,INDEX('3) Corporate Governance'!$G$19:$S$73,_extract!$J188,1),
IF($J188="","",
IF(($J188&gt;0)*($J188&lt;=11),IF(_xlpm.val="","",_xlpm.val), "")))</f>
        <v/>
      </c>
      <c r="L188" s="96" t="str" cm="1">
        <f t="array" ref="L188">_xlfn.LET(
_xlpm.val, INDEX('3) Corporate Governance'!$G$19:$S$73,_extract!$J188,2),
_xlpm.val_01, (_xlpm.val="Yes")*1,
IF($J188="","",
IF(_xlpm.val = "", "",
IF(($J188&gt;0)*($J188&lt;=11),_xlpm.val_01,""))))</f>
        <v/>
      </c>
      <c r="M188" s="96" t="str" cm="1">
        <f t="array" ref="M188">_xlfn.LET(
_xlpm.val, INDEX('3) Corporate Governance'!$G$19:$S$73,_extract!$J188,3),
_xlpm.val_01, (_xlpm.val="Yes")*1,
IF($J188="","",
IF(_xlpm.val = "", "",
IF(($J188&gt;0)*($J188&lt;=11),_xlpm.val_01,""))))</f>
        <v/>
      </c>
      <c r="N188" s="96" t="str" cm="1">
        <f t="array" ref="N188">_xlfn.LET(
_xlpm.val, INDEX('3) Corporate Governance'!$G$19:$S$73,_extract!$J188,4),
_xlpm.val_01, (_xlpm.val="Yes")*1,
IF($J188="","",
IF(_xlpm.val = "", "",
IF(($J188&gt;0)*($J188&lt;=11),_xlpm.val_01,""))))</f>
        <v/>
      </c>
      <c r="O188" s="96" t="str" cm="1">
        <f t="array" ref="O188">_xlfn.LET(
_xlpm.val, INDEX('3) Corporate Governance'!$G$19:$S$73,_extract!$J188,5),
_xlpm.val_01, (_xlpm.val="Yes")*1,
IF($J188="","",
IF(_xlpm.val = "", "",
IF(($J188&gt;0)*($J188&lt;=11),_xlpm.val_01,""))))</f>
        <v/>
      </c>
      <c r="P188" s="96" t="str" cm="1">
        <f t="array" ref="P188">_xlfn.LET(
_xlpm.val, INDEX('3) Corporate Governance'!$G$19:$S$73,_extract!$J188,6),
_xlpm.val_01, (_xlpm.val="Yes")*1,
IF($J188="","",
IF(_xlpm.val = "", "",
IF(($J188&gt;0)*($J188&lt;=11),_xlpm.val_01,""))))</f>
        <v/>
      </c>
      <c r="Q188" s="96" t="str" cm="1">
        <f t="array" ref="Q188">_xlfn.LET(
_xlpm.val, INDEX('3) Corporate Governance'!$G$19:$S$73,_extract!$J188,7),
_xlpm.val_01, (_xlpm.val="Yes")*1,
IF($J188="","",
IF(_xlpm.val = "", "",
IF(($J188&gt;0)*($J188&lt;=11),_xlpm.val_01,""))))</f>
        <v/>
      </c>
      <c r="R188" s="96" t="str" cm="1">
        <f t="array" ref="R188">_xlfn.LET(
_xlpm.val, INDEX('3) Corporate Governance'!$G$19:$S$73,_extract!$J188,8),
_xlpm.val_01, (_xlpm.val="Yes")*1,
IF($J188="","",
IF(_xlpm.val = "", "",
IF(($J188&gt;0)*($J188&lt;=11),_xlpm.val_01,""))))</f>
        <v/>
      </c>
      <c r="S188" s="96" t="str" cm="1">
        <f t="array" ref="S188">_xlfn.LET(
_xlpm.val, INDEX('3) Corporate Governance'!$G$19:$S$73,_extract!$J188,9),
_xlpm.val_01, (_xlpm.val="Yes")*1,
IF($J188="","",
IF(_xlpm.val = "", "",
IF(($J188&gt;0)*($J188&lt;=11),_xlpm.val_01,""))))</f>
        <v/>
      </c>
      <c r="T188" s="96" t="str" cm="1">
        <f t="array" ref="T188">_xlfn.LET(
_xlpm.val, INDEX('3) Corporate Governance'!$G$19:$S$73,_extract!$J188,10),
_xlpm.val_01, (_xlpm.val="Yes")*1,
IF($J188="","",
IF(_xlpm.val = "", "",
IF(($J188&gt;0)*($J188&lt;=11),_xlpm.val_01,""))))</f>
        <v/>
      </c>
      <c r="U188" s="96" t="str" cm="1">
        <f t="array" ref="U188">_xlfn.LET(
_xlpm.val, INDEX('3) Corporate Governance'!$G$19:$S$73,_extract!$J188,11),
_xlpm.val_01, (_xlpm.val="Yes")*1,
IF($J188="","",
IF(_xlpm.val = "", "",
IF(($J188&gt;0)*($J188&lt;=11),_xlpm.val_01,""))))</f>
        <v/>
      </c>
      <c r="V188" s="910" t="str" cm="1">
        <f t="array" ref="V188">_xlfn.LET(
_xlpm.val,INDEX('3) Corporate Governance'!$G$19:$S$73,_extract!$J188,12),
IF($J188="","",
IF(($J188&gt;0)*($J188&lt;=11),IF(_xlpm.val="","",_xlpm.val), "")))</f>
        <v/>
      </c>
      <c r="W188" s="96" t="str" cm="1">
        <f t="array" ref="W188">_xlfn.LET(
_xlpm.val,INDEX('3) Corporate Governance'!$G$19:$S$73,_extract!$J188,13),
IF($J188="","",
IF(($J188&gt;0)*($J188&lt;=11),IF(_xlpm.val="","",_xlpm.val), "")))</f>
        <v/>
      </c>
      <c r="X188" s="89" t="str" cm="1">
        <f t="array" ref="X188">_xlfn.LET(
_xlpm.val, INDEX('3) Corporate Governance'!$G$19:$T$73,_extract!$J188,1),
_xlpm.val_01, (_xlpm.val="Yes")*1,
IF($J188="","",
IF(_xlpm.val = "", "",
IF(($J188&gt;16)*($J188&lt;=27),_xlpm.val_01,""))))</f>
        <v/>
      </c>
      <c r="Y188" s="89" t="str" cm="1">
        <f t="array" ref="Y188">_xlfn.LET(
_xlpm.val, INDEX('3) Corporate Governance'!$G$19:$T$73,_extract!$J188,2),
_xlpm.val_01, (_xlpm.val="Yes")*1,
IF($J188="","",
IF(_xlpm.val = "", "",
IF(($J188&gt;16)*($J188&lt;=27),_xlpm.val_01,""))))</f>
        <v/>
      </c>
      <c r="Z188" s="89" t="str" cm="1">
        <f t="array" ref="Z188">_xlfn.LET(
_xlpm.val, INDEX('3) Corporate Governance'!$G$19:$T$73,_extract!$J188,3),
_xlpm.val_01, (_xlpm.val="Yes")*1,
IF($J188="","",
IF(_xlpm.val = "", "",
IF(($J188&gt;16)*($J188&lt;=27),_xlpm.val_01,""))))</f>
        <v/>
      </c>
      <c r="AA188" s="89" t="str" cm="1">
        <f t="array" ref="AA188">_xlfn.LET(
_xlpm.val, INDEX('3) Corporate Governance'!$G$19:$T$73,_extract!$J188,4),
_xlpm.val_01, (_xlpm.val="Yes")*1,
IF($J188="","",
IF(_xlpm.val = "", "",
IF(($J188&gt;16)*($J188&lt;=27),_xlpm.val_01,""))))</f>
        <v/>
      </c>
      <c r="AB188" s="89" t="str" cm="1">
        <f t="array" ref="AB188">_xlfn.LET(
_xlpm.val, INDEX('3) Corporate Governance'!$G$19:$T$73,_extract!$J188,5),
_xlpm.val_01, (_xlpm.val="Yes")*1,
IF($J188="","",
IF(_xlpm.val = "", "",
IF(($J188&gt;16)*($J188&lt;=27),_xlpm.val_01,""))))</f>
        <v/>
      </c>
      <c r="AC188" s="89" t="str" cm="1">
        <f t="array" ref="AC188">_xlfn.LET(
_xlpm.val, INDEX('3) Corporate Governance'!$G$19:$T$73,_extract!$J188,6),
_xlpm.val_01, (_xlpm.val="Yes")*1,
IF($J188="","",
IF(_xlpm.val = "", "",
IF(($J188&gt;16)*($J188&lt;=27),_xlpm.val_01,""))))</f>
        <v/>
      </c>
      <c r="AD188" s="89" t="str" cm="1">
        <f t="array" ref="AD188">_xlfn.LET(
_xlpm.val, INDEX('3) Corporate Governance'!$G$19:$T$73,_extract!$J188,7),
_xlpm.val_01, (_xlpm.val="Yes")*1,
IF($J188="","",
IF(_xlpm.val = "", "",
IF(($J188&gt;16)*($J188&lt;=27),_xlpm.val_01,""))))</f>
        <v/>
      </c>
      <c r="AE188" s="89" t="str" cm="1">
        <f t="array" ref="AE188">_xlfn.LET(
_xlpm.val, INDEX('3) Corporate Governance'!$G$19:$T$73,_extract!$J188,8),
_xlpm.val_01, (_xlpm.val="Yes")*1,
IF($J188="","",
IF(_xlpm.val = "", "",
IF(($J188&gt;16)*($J188&lt;=27),_xlpm.val_01,""))))</f>
        <v/>
      </c>
      <c r="AF188" s="89" t="str" cm="1">
        <f t="array" ref="AF188">_xlfn.LET(
_xlpm.val, INDEX('3) Corporate Governance'!$G$19:$T$73,_extract!$J188,9),
_xlpm.val_01, (_xlpm.val="Yes")*1,
IF($J188="","",
IF(_xlpm.val = "", "",
IF(($J188&gt;16)*($J188&lt;=27),_xlpm.val_01,""))))</f>
        <v/>
      </c>
      <c r="AG188" s="89" t="str" cm="1">
        <f t="array" ref="AG188">_xlfn.LET(
_xlpm.val, INDEX('3) Corporate Governance'!$G$19:$T$73,_extract!$J188,10),
_xlpm.val_01, (_xlpm.val="Yes")*1,
IF($J188="","",
IF(_xlpm.val = "", "",
IF(($J188&gt;16)*($J188&lt;=27),_xlpm.val_01,""))))</f>
        <v/>
      </c>
      <c r="AH188" s="89" t="str" cm="1">
        <f t="array" ref="AH188">_xlfn.LET(
_xlpm.val, INDEX('3) Corporate Governance'!$G$19:$T$73,_extract!$J188,11),
IF($J188="","",
IF(_xlpm.val = "", "",
IF(($J188&gt;16)*($J188&lt;=27),_xlpm.val,""))))</f>
        <v/>
      </c>
      <c r="AI188" s="89" t="str" cm="1">
        <f t="array" ref="AI188">_xlfn.LET(
_xlpm.val, INDEX('3) Corporate Governance'!$G$19:$T$73,_extract!$J188,12),
IF($J188="","",
IF(_xlpm.val = "", "",
IF(($J188&gt;16)*($J188&lt;=27),_xlpm.val,""))))</f>
        <v/>
      </c>
      <c r="AJ188" s="95" t="str" cm="1">
        <f t="array" ref="AJ188">_xlfn.LET(
_xlpm.val, INDEX('3) Corporate Governance'!$G$19:$M$73,_extract!$J188,1),
_xlpm.val_01, (_xlpm.val="Yes")*1,
IF($J188="","",
IF(_xlpm.val = "", "",
IF(($J188&gt;32)*($J188&lt;=43),_xlpm.val_01,""))))</f>
        <v/>
      </c>
      <c r="AK188" s="95" t="str" cm="1">
        <f t="array" ref="AK188">_xlfn.LET(
_xlpm.val, (INDEX('3) Corporate Governance'!$G$19:$M$73,_extract!$J188,2)),
IF($J188="","",
IF(_xlpm.val = "", "",
IF(($J188&gt;32)*($J188&lt;=43),_xlpm.val,""))))</f>
        <v/>
      </c>
      <c r="AL188" s="95" t="str" cm="1">
        <f t="array" ref="AL188">_xlfn.LET(
_xlpm.val, (INDEX('3) Corporate Governance'!$G$19:$M$73,_extract!$J188,3)),
IF($J188="","",
IF(_xlpm.val = "", "",
IF(($J188&gt;32)*($J188&lt;=43),_xlpm.val,""))))</f>
        <v/>
      </c>
      <c r="AM188" s="95" t="str" cm="1">
        <f t="array" ref="AM188">_xlfn.LET(
_xlpm.val, (INDEX('3) Corporate Governance'!$G$19:$M$73,_extract!$J188,4)),
IF($J188="","",
IF(_xlpm.val = "", "",
IF(($J188&gt;32)*($J188&lt;=43),_xlpm.val,""))))</f>
        <v/>
      </c>
      <c r="AN188" s="95" t="str" cm="1">
        <f t="array" ref="AN188">_xlfn.LET(
_xlpm.val, INDEX('3) Corporate Governance'!$G$19:$M$73,_extract!$J188,5),
_xlpm.val_01, (_xlpm.val="Yes")*1,
IF($J188="","",
IF(_xlpm.val = "", "",
IF(($J188&gt;32)*($J188&lt;=43),_xlpm.val_01,""))))</f>
        <v/>
      </c>
      <c r="AO188" s="95" t="str" cm="1">
        <f t="array" ref="AO188">_xlfn.LET(
_xlpm.val, INDEX('3) Corporate Governance'!$G$19:$M$73,_extract!$J188,6),
_xlpm.val_01, (_xlpm.val="Yes")*1,
IF($J188="","",
IF(_xlpm.val = "", "",
IF(($J188&gt;32)*($J188&lt;=43),_xlpm.val_01,""))))</f>
        <v/>
      </c>
      <c r="AP188" s="95" t="str" cm="1">
        <f t="array" ref="AP188">_xlfn.LET(
_xlpm.val, (INDEX('3) Corporate Governance'!$G$19:$M$73,_extract!$J188,7)),
IF($J188="","",
IF(_xlpm.val = "", "",
IF(($J188&gt;32)*($J188&lt;=43),_xlpm.val,""))))</f>
        <v/>
      </c>
      <c r="AQ188" s="109"/>
      <c r="AR188" s="109"/>
      <c r="AS188" s="109"/>
      <c r="AT188" s="109"/>
      <c r="AU188" s="109"/>
      <c r="AV188" s="109"/>
    </row>
    <row r="189" spans="1:48" x14ac:dyDescent="0.35">
      <c r="A189" s="11"/>
      <c r="B189" s="89" t="str">
        <f t="shared" si="4"/>
        <v/>
      </c>
      <c r="C189" s="93"/>
      <c r="D189" s="89" t="str">
        <f>IF('0a) Instructions &amp; HHS Info'!$F$4="","", IF($E189="","",'0a) Instructions &amp; HHS Info'!$F$4))</f>
        <v/>
      </c>
      <c r="E189" s="89"/>
      <c r="F189" s="89" t="str">
        <f>_xlfn.LET(
_xlpm.orgRow,MATCH(E189,_ref_data!$F$19:$F$167,0),
_xlpm.orgID,INDEX(_ref_data!$E$19:$E$167,_xlpm.orgRow),
IF(E189="","",_xlpm.orgID))</f>
        <v/>
      </c>
      <c r="G189" s="89" t="str">
        <f>_xlfn.LET(
_xlpm.orgRow,MATCH(E189,_ref_data!$F$19:$F$167,0),
_xlpm.EIN,SUBSTITUTE(INDEX(_ref_data!$G$19:$G$167,_xlpm.orgRow), "-", ""),
IF(E189="","",_xlpm.EIN))</f>
        <v/>
      </c>
      <c r="H189" s="89" t="str" cm="1">
        <f t="array" ref="H189">_xlfn.LET(
_xlpm.row, MATCH($C189 &amp; $E189, '3) Corporate Governance'!$B$19:$B$76 &amp; '3) Corporate Governance'!$D$19:$D$76, 0),
_xlpm.datum, INDEX('3) Corporate Governance'!$D$19:$F$76, _xlpm.row, 2),
IF(_xlpm.datum="", "", _xlpm.datum))</f>
        <v/>
      </c>
      <c r="I189" s="89" t="str">
        <f>_xlfn.LET(
_xlpm.row, MATCH(H189, _ref_data!$O$19:$O$68, 0),
_xlpm.ein, INDEX(_ref_data!$P$19:$P$68, _xlpm.row),
IF(H189="", "",
IF(_xlpm.ein="", "", _xlpm.ein)))</f>
        <v/>
      </c>
      <c r="J189" s="98" t="str" cm="1">
        <f t="array" ref="J189">IF($E189="", "",
_xlfn.LET(
_xlpm.row, MATCH($C189 &amp; $E189 &amp; $H189,
    '3) Corporate Governance'!$B$19:$B$76 &amp;
    '3) Corporate Governance'!$D$19:$D$76 &amp;
    '3) Corporate Governance'!$E$19:$E$76, 0),
_xlpm.row)
)</f>
        <v/>
      </c>
      <c r="K189" s="96" t="str" cm="1">
        <f t="array" ref="K189">_xlfn.LET(
_xlpm.val,INDEX('3) Corporate Governance'!$G$19:$S$73,_extract!$J189,1),
IF($J189="","",
IF(($J189&gt;0)*($J189&lt;=11),IF(_xlpm.val="","",_xlpm.val), "")))</f>
        <v/>
      </c>
      <c r="L189" s="96" t="str" cm="1">
        <f t="array" ref="L189">_xlfn.LET(
_xlpm.val, INDEX('3) Corporate Governance'!$G$19:$S$73,_extract!$J189,2),
_xlpm.val_01, (_xlpm.val="Yes")*1,
IF($J189="","",
IF(_xlpm.val = "", "",
IF(($J189&gt;0)*($J189&lt;=11),_xlpm.val_01,""))))</f>
        <v/>
      </c>
      <c r="M189" s="96" t="str" cm="1">
        <f t="array" ref="M189">_xlfn.LET(
_xlpm.val, INDEX('3) Corporate Governance'!$G$19:$S$73,_extract!$J189,3),
_xlpm.val_01, (_xlpm.val="Yes")*1,
IF($J189="","",
IF(_xlpm.val = "", "",
IF(($J189&gt;0)*($J189&lt;=11),_xlpm.val_01,""))))</f>
        <v/>
      </c>
      <c r="N189" s="96" t="str" cm="1">
        <f t="array" ref="N189">_xlfn.LET(
_xlpm.val, INDEX('3) Corporate Governance'!$G$19:$S$73,_extract!$J189,4),
_xlpm.val_01, (_xlpm.val="Yes")*1,
IF($J189="","",
IF(_xlpm.val = "", "",
IF(($J189&gt;0)*($J189&lt;=11),_xlpm.val_01,""))))</f>
        <v/>
      </c>
      <c r="O189" s="96" t="str" cm="1">
        <f t="array" ref="O189">_xlfn.LET(
_xlpm.val, INDEX('3) Corporate Governance'!$G$19:$S$73,_extract!$J189,5),
_xlpm.val_01, (_xlpm.val="Yes")*1,
IF($J189="","",
IF(_xlpm.val = "", "",
IF(($J189&gt;0)*($J189&lt;=11),_xlpm.val_01,""))))</f>
        <v/>
      </c>
      <c r="P189" s="96" t="str" cm="1">
        <f t="array" ref="P189">_xlfn.LET(
_xlpm.val, INDEX('3) Corporate Governance'!$G$19:$S$73,_extract!$J189,6),
_xlpm.val_01, (_xlpm.val="Yes")*1,
IF($J189="","",
IF(_xlpm.val = "", "",
IF(($J189&gt;0)*($J189&lt;=11),_xlpm.val_01,""))))</f>
        <v/>
      </c>
      <c r="Q189" s="96" t="str" cm="1">
        <f t="array" ref="Q189">_xlfn.LET(
_xlpm.val, INDEX('3) Corporate Governance'!$G$19:$S$73,_extract!$J189,7),
_xlpm.val_01, (_xlpm.val="Yes")*1,
IF($J189="","",
IF(_xlpm.val = "", "",
IF(($J189&gt;0)*($J189&lt;=11),_xlpm.val_01,""))))</f>
        <v/>
      </c>
      <c r="R189" s="96" t="str" cm="1">
        <f t="array" ref="R189">_xlfn.LET(
_xlpm.val, INDEX('3) Corporate Governance'!$G$19:$S$73,_extract!$J189,8),
_xlpm.val_01, (_xlpm.val="Yes")*1,
IF($J189="","",
IF(_xlpm.val = "", "",
IF(($J189&gt;0)*($J189&lt;=11),_xlpm.val_01,""))))</f>
        <v/>
      </c>
      <c r="S189" s="96" t="str" cm="1">
        <f t="array" ref="S189">_xlfn.LET(
_xlpm.val, INDEX('3) Corporate Governance'!$G$19:$S$73,_extract!$J189,9),
_xlpm.val_01, (_xlpm.val="Yes")*1,
IF($J189="","",
IF(_xlpm.val = "", "",
IF(($J189&gt;0)*($J189&lt;=11),_xlpm.val_01,""))))</f>
        <v/>
      </c>
      <c r="T189" s="96" t="str" cm="1">
        <f t="array" ref="T189">_xlfn.LET(
_xlpm.val, INDEX('3) Corporate Governance'!$G$19:$S$73,_extract!$J189,10),
_xlpm.val_01, (_xlpm.val="Yes")*1,
IF($J189="","",
IF(_xlpm.val = "", "",
IF(($J189&gt;0)*($J189&lt;=11),_xlpm.val_01,""))))</f>
        <v/>
      </c>
      <c r="U189" s="96" t="str" cm="1">
        <f t="array" ref="U189">_xlfn.LET(
_xlpm.val, INDEX('3) Corporate Governance'!$G$19:$S$73,_extract!$J189,11),
_xlpm.val_01, (_xlpm.val="Yes")*1,
IF($J189="","",
IF(_xlpm.val = "", "",
IF(($J189&gt;0)*($J189&lt;=11),_xlpm.val_01,""))))</f>
        <v/>
      </c>
      <c r="V189" s="910" t="str" cm="1">
        <f t="array" ref="V189">_xlfn.LET(
_xlpm.val,INDEX('3) Corporate Governance'!$G$19:$S$73,_extract!$J189,12),
IF($J189="","",
IF(($J189&gt;0)*($J189&lt;=11),IF(_xlpm.val="","",_xlpm.val), "")))</f>
        <v/>
      </c>
      <c r="W189" s="96" t="str" cm="1">
        <f t="array" ref="W189">_xlfn.LET(
_xlpm.val,INDEX('3) Corporate Governance'!$G$19:$S$73,_extract!$J189,13),
IF($J189="","",
IF(($J189&gt;0)*($J189&lt;=11),IF(_xlpm.val="","",_xlpm.val), "")))</f>
        <v/>
      </c>
      <c r="X189" s="89" t="str" cm="1">
        <f t="array" ref="X189">_xlfn.LET(
_xlpm.val, INDEX('3) Corporate Governance'!$G$19:$T$73,_extract!$J189,1),
_xlpm.val_01, (_xlpm.val="Yes")*1,
IF($J189="","",
IF(_xlpm.val = "", "",
IF(($J189&gt;16)*($J189&lt;=27),_xlpm.val_01,""))))</f>
        <v/>
      </c>
      <c r="Y189" s="89" t="str" cm="1">
        <f t="array" ref="Y189">_xlfn.LET(
_xlpm.val, INDEX('3) Corporate Governance'!$G$19:$T$73,_extract!$J189,2),
_xlpm.val_01, (_xlpm.val="Yes")*1,
IF($J189="","",
IF(_xlpm.val = "", "",
IF(($J189&gt;16)*($J189&lt;=27),_xlpm.val_01,""))))</f>
        <v/>
      </c>
      <c r="Z189" s="89" t="str" cm="1">
        <f t="array" ref="Z189">_xlfn.LET(
_xlpm.val, INDEX('3) Corporate Governance'!$G$19:$T$73,_extract!$J189,3),
_xlpm.val_01, (_xlpm.val="Yes")*1,
IF($J189="","",
IF(_xlpm.val = "", "",
IF(($J189&gt;16)*($J189&lt;=27),_xlpm.val_01,""))))</f>
        <v/>
      </c>
      <c r="AA189" s="89" t="str" cm="1">
        <f t="array" ref="AA189">_xlfn.LET(
_xlpm.val, INDEX('3) Corporate Governance'!$G$19:$T$73,_extract!$J189,4),
_xlpm.val_01, (_xlpm.val="Yes")*1,
IF($J189="","",
IF(_xlpm.val = "", "",
IF(($J189&gt;16)*($J189&lt;=27),_xlpm.val_01,""))))</f>
        <v/>
      </c>
      <c r="AB189" s="89" t="str" cm="1">
        <f t="array" ref="AB189">_xlfn.LET(
_xlpm.val, INDEX('3) Corporate Governance'!$G$19:$T$73,_extract!$J189,5),
_xlpm.val_01, (_xlpm.val="Yes")*1,
IF($J189="","",
IF(_xlpm.val = "", "",
IF(($J189&gt;16)*($J189&lt;=27),_xlpm.val_01,""))))</f>
        <v/>
      </c>
      <c r="AC189" s="89" t="str" cm="1">
        <f t="array" ref="AC189">_xlfn.LET(
_xlpm.val, INDEX('3) Corporate Governance'!$G$19:$T$73,_extract!$J189,6),
_xlpm.val_01, (_xlpm.val="Yes")*1,
IF($J189="","",
IF(_xlpm.val = "", "",
IF(($J189&gt;16)*($J189&lt;=27),_xlpm.val_01,""))))</f>
        <v/>
      </c>
      <c r="AD189" s="89" t="str" cm="1">
        <f t="array" ref="AD189">_xlfn.LET(
_xlpm.val, INDEX('3) Corporate Governance'!$G$19:$T$73,_extract!$J189,7),
_xlpm.val_01, (_xlpm.val="Yes")*1,
IF($J189="","",
IF(_xlpm.val = "", "",
IF(($J189&gt;16)*($J189&lt;=27),_xlpm.val_01,""))))</f>
        <v/>
      </c>
      <c r="AE189" s="89" t="str" cm="1">
        <f t="array" ref="AE189">_xlfn.LET(
_xlpm.val, INDEX('3) Corporate Governance'!$G$19:$T$73,_extract!$J189,8),
_xlpm.val_01, (_xlpm.val="Yes")*1,
IF($J189="","",
IF(_xlpm.val = "", "",
IF(($J189&gt;16)*($J189&lt;=27),_xlpm.val_01,""))))</f>
        <v/>
      </c>
      <c r="AF189" s="89" t="str" cm="1">
        <f t="array" ref="AF189">_xlfn.LET(
_xlpm.val, INDEX('3) Corporate Governance'!$G$19:$T$73,_extract!$J189,9),
_xlpm.val_01, (_xlpm.val="Yes")*1,
IF($J189="","",
IF(_xlpm.val = "", "",
IF(($J189&gt;16)*($J189&lt;=27),_xlpm.val_01,""))))</f>
        <v/>
      </c>
      <c r="AG189" s="89" t="str" cm="1">
        <f t="array" ref="AG189">_xlfn.LET(
_xlpm.val, INDEX('3) Corporate Governance'!$G$19:$T$73,_extract!$J189,10),
_xlpm.val_01, (_xlpm.val="Yes")*1,
IF($J189="","",
IF(_xlpm.val = "", "",
IF(($J189&gt;16)*($J189&lt;=27),_xlpm.val_01,""))))</f>
        <v/>
      </c>
      <c r="AH189" s="89" t="str" cm="1">
        <f t="array" ref="AH189">_xlfn.LET(
_xlpm.val, INDEX('3) Corporate Governance'!$G$19:$T$73,_extract!$J189,11),
IF($J189="","",
IF(_xlpm.val = "", "",
IF(($J189&gt;16)*($J189&lt;=27),_xlpm.val,""))))</f>
        <v/>
      </c>
      <c r="AI189" s="89" t="str" cm="1">
        <f t="array" ref="AI189">_xlfn.LET(
_xlpm.val, INDEX('3) Corporate Governance'!$G$19:$T$73,_extract!$J189,12),
IF($J189="","",
IF(_xlpm.val = "", "",
IF(($J189&gt;16)*($J189&lt;=27),_xlpm.val,""))))</f>
        <v/>
      </c>
      <c r="AJ189" s="95" t="str" cm="1">
        <f t="array" ref="AJ189">_xlfn.LET(
_xlpm.val, INDEX('3) Corporate Governance'!$G$19:$M$73,_extract!$J189,1),
_xlpm.val_01, (_xlpm.val="Yes")*1,
IF($J189="","",
IF(_xlpm.val = "", "",
IF(($J189&gt;32)*($J189&lt;=43),_xlpm.val_01,""))))</f>
        <v/>
      </c>
      <c r="AK189" s="95" t="str" cm="1">
        <f t="array" ref="AK189">_xlfn.LET(
_xlpm.val, (INDEX('3) Corporate Governance'!$G$19:$M$73,_extract!$J189,2)),
IF($J189="","",
IF(_xlpm.val = "", "",
IF(($J189&gt;32)*($J189&lt;=43),_xlpm.val,""))))</f>
        <v/>
      </c>
      <c r="AL189" s="95" t="str" cm="1">
        <f t="array" ref="AL189">_xlfn.LET(
_xlpm.val, (INDEX('3) Corporate Governance'!$G$19:$M$73,_extract!$J189,3)),
IF($J189="","",
IF(_xlpm.val = "", "",
IF(($J189&gt;32)*($J189&lt;=43),_xlpm.val,""))))</f>
        <v/>
      </c>
      <c r="AM189" s="95" t="str" cm="1">
        <f t="array" ref="AM189">_xlfn.LET(
_xlpm.val, (INDEX('3) Corporate Governance'!$G$19:$M$73,_extract!$J189,4)),
IF($J189="","",
IF(_xlpm.val = "", "",
IF(($J189&gt;32)*($J189&lt;=43),_xlpm.val,""))))</f>
        <v/>
      </c>
      <c r="AN189" s="95" t="str" cm="1">
        <f t="array" ref="AN189">_xlfn.LET(
_xlpm.val, INDEX('3) Corporate Governance'!$G$19:$M$73,_extract!$J189,5),
_xlpm.val_01, (_xlpm.val="Yes")*1,
IF($J189="","",
IF(_xlpm.val = "", "",
IF(($J189&gt;32)*($J189&lt;=43),_xlpm.val_01,""))))</f>
        <v/>
      </c>
      <c r="AO189" s="95" t="str" cm="1">
        <f t="array" ref="AO189">_xlfn.LET(
_xlpm.val, INDEX('3) Corporate Governance'!$G$19:$M$73,_extract!$J189,6),
_xlpm.val_01, (_xlpm.val="Yes")*1,
IF($J189="","",
IF(_xlpm.val = "", "",
IF(($J189&gt;32)*($J189&lt;=43),_xlpm.val_01,""))))</f>
        <v/>
      </c>
      <c r="AP189" s="95" t="str" cm="1">
        <f t="array" ref="AP189">_xlfn.LET(
_xlpm.val, (INDEX('3) Corporate Governance'!$G$19:$M$73,_extract!$J189,7)),
IF($J189="","",
IF(_xlpm.val = "", "",
IF(($J189&gt;32)*($J189&lt;=43),_xlpm.val,""))))</f>
        <v/>
      </c>
      <c r="AQ189" s="109"/>
      <c r="AR189" s="109"/>
      <c r="AS189" s="109"/>
      <c r="AT189" s="109"/>
      <c r="AU189" s="109"/>
      <c r="AV189" s="109"/>
    </row>
    <row r="190" spans="1:48" x14ac:dyDescent="0.35">
      <c r="A190" s="11"/>
      <c r="B190" s="89" t="str">
        <f t="shared" si="4"/>
        <v/>
      </c>
      <c r="C190" s="93"/>
      <c r="D190" s="89" t="str">
        <f>IF('0a) Instructions &amp; HHS Info'!$F$4="","", IF($E190="","",'0a) Instructions &amp; HHS Info'!$F$4))</f>
        <v/>
      </c>
      <c r="E190" s="89"/>
      <c r="F190" s="89" t="str">
        <f>_xlfn.LET(
_xlpm.orgRow,MATCH(E190,_ref_data!$F$19:$F$167,0),
_xlpm.orgID,INDEX(_ref_data!$E$19:$E$167,_xlpm.orgRow),
IF(E190="","",_xlpm.orgID))</f>
        <v/>
      </c>
      <c r="G190" s="89" t="str">
        <f>_xlfn.LET(
_xlpm.orgRow,MATCH(E190,_ref_data!$F$19:$F$167,0),
_xlpm.EIN,SUBSTITUTE(INDEX(_ref_data!$G$19:$G$167,_xlpm.orgRow), "-", ""),
IF(E190="","",_xlpm.EIN))</f>
        <v/>
      </c>
      <c r="H190" s="89" t="str" cm="1">
        <f t="array" ref="H190">_xlfn.LET(
_xlpm.row, MATCH($C190 &amp; $E190, '3) Corporate Governance'!$B$19:$B$76 &amp; '3) Corporate Governance'!$D$19:$D$76, 0),
_xlpm.datum, INDEX('3) Corporate Governance'!$D$19:$F$76, _xlpm.row, 2),
IF(_xlpm.datum="", "", _xlpm.datum))</f>
        <v/>
      </c>
      <c r="I190" s="89" t="str">
        <f>_xlfn.LET(
_xlpm.row, MATCH(H190, _ref_data!$O$19:$O$68, 0),
_xlpm.ein, INDEX(_ref_data!$P$19:$P$68, _xlpm.row),
IF(H190="", "",
IF(_xlpm.ein="", "", _xlpm.ein)))</f>
        <v/>
      </c>
      <c r="J190" s="98" t="str" cm="1">
        <f t="array" ref="J190">IF($E190="", "",
_xlfn.LET(
_xlpm.row, MATCH($C190 &amp; $E190 &amp; $H190,
    '3) Corporate Governance'!$B$19:$B$76 &amp;
    '3) Corporate Governance'!$D$19:$D$76 &amp;
    '3) Corporate Governance'!$E$19:$E$76, 0),
_xlpm.row)
)</f>
        <v/>
      </c>
      <c r="K190" s="96" t="str" cm="1">
        <f t="array" ref="K190">_xlfn.LET(
_xlpm.val,INDEX('3) Corporate Governance'!$G$19:$S$73,_extract!$J190,1),
IF($J190="","",
IF(($J190&gt;0)*($J190&lt;=11),IF(_xlpm.val="","",_xlpm.val), "")))</f>
        <v/>
      </c>
      <c r="L190" s="96" t="str" cm="1">
        <f t="array" ref="L190">_xlfn.LET(
_xlpm.val, INDEX('3) Corporate Governance'!$G$19:$S$73,_extract!$J190,2),
_xlpm.val_01, (_xlpm.val="Yes")*1,
IF($J190="","",
IF(_xlpm.val = "", "",
IF(($J190&gt;0)*($J190&lt;=11),_xlpm.val_01,""))))</f>
        <v/>
      </c>
      <c r="M190" s="96" t="str" cm="1">
        <f t="array" ref="M190">_xlfn.LET(
_xlpm.val, INDEX('3) Corporate Governance'!$G$19:$S$73,_extract!$J190,3),
_xlpm.val_01, (_xlpm.val="Yes")*1,
IF($J190="","",
IF(_xlpm.val = "", "",
IF(($J190&gt;0)*($J190&lt;=11),_xlpm.val_01,""))))</f>
        <v/>
      </c>
      <c r="N190" s="96" t="str" cm="1">
        <f t="array" ref="N190">_xlfn.LET(
_xlpm.val, INDEX('3) Corporate Governance'!$G$19:$S$73,_extract!$J190,4),
_xlpm.val_01, (_xlpm.val="Yes")*1,
IF($J190="","",
IF(_xlpm.val = "", "",
IF(($J190&gt;0)*($J190&lt;=11),_xlpm.val_01,""))))</f>
        <v/>
      </c>
      <c r="O190" s="96" t="str" cm="1">
        <f t="array" ref="O190">_xlfn.LET(
_xlpm.val, INDEX('3) Corporate Governance'!$G$19:$S$73,_extract!$J190,5),
_xlpm.val_01, (_xlpm.val="Yes")*1,
IF($J190="","",
IF(_xlpm.val = "", "",
IF(($J190&gt;0)*($J190&lt;=11),_xlpm.val_01,""))))</f>
        <v/>
      </c>
      <c r="P190" s="96" t="str" cm="1">
        <f t="array" ref="P190">_xlfn.LET(
_xlpm.val, INDEX('3) Corporate Governance'!$G$19:$S$73,_extract!$J190,6),
_xlpm.val_01, (_xlpm.val="Yes")*1,
IF($J190="","",
IF(_xlpm.val = "", "",
IF(($J190&gt;0)*($J190&lt;=11),_xlpm.val_01,""))))</f>
        <v/>
      </c>
      <c r="Q190" s="96" t="str" cm="1">
        <f t="array" ref="Q190">_xlfn.LET(
_xlpm.val, INDEX('3) Corporate Governance'!$G$19:$S$73,_extract!$J190,7),
_xlpm.val_01, (_xlpm.val="Yes")*1,
IF($J190="","",
IF(_xlpm.val = "", "",
IF(($J190&gt;0)*($J190&lt;=11),_xlpm.val_01,""))))</f>
        <v/>
      </c>
      <c r="R190" s="96" t="str" cm="1">
        <f t="array" ref="R190">_xlfn.LET(
_xlpm.val, INDEX('3) Corporate Governance'!$G$19:$S$73,_extract!$J190,8),
_xlpm.val_01, (_xlpm.val="Yes")*1,
IF($J190="","",
IF(_xlpm.val = "", "",
IF(($J190&gt;0)*($J190&lt;=11),_xlpm.val_01,""))))</f>
        <v/>
      </c>
      <c r="S190" s="96" t="str" cm="1">
        <f t="array" ref="S190">_xlfn.LET(
_xlpm.val, INDEX('3) Corporate Governance'!$G$19:$S$73,_extract!$J190,9),
_xlpm.val_01, (_xlpm.val="Yes")*1,
IF($J190="","",
IF(_xlpm.val = "", "",
IF(($J190&gt;0)*($J190&lt;=11),_xlpm.val_01,""))))</f>
        <v/>
      </c>
      <c r="T190" s="96" t="str" cm="1">
        <f t="array" ref="T190">_xlfn.LET(
_xlpm.val, INDEX('3) Corporate Governance'!$G$19:$S$73,_extract!$J190,10),
_xlpm.val_01, (_xlpm.val="Yes")*1,
IF($J190="","",
IF(_xlpm.val = "", "",
IF(($J190&gt;0)*($J190&lt;=11),_xlpm.val_01,""))))</f>
        <v/>
      </c>
      <c r="U190" s="96" t="str" cm="1">
        <f t="array" ref="U190">_xlfn.LET(
_xlpm.val, INDEX('3) Corporate Governance'!$G$19:$S$73,_extract!$J190,11),
_xlpm.val_01, (_xlpm.val="Yes")*1,
IF($J190="","",
IF(_xlpm.val = "", "",
IF(($J190&gt;0)*($J190&lt;=11),_xlpm.val_01,""))))</f>
        <v/>
      </c>
      <c r="V190" s="910" t="str" cm="1">
        <f t="array" ref="V190">_xlfn.LET(
_xlpm.val,INDEX('3) Corporate Governance'!$G$19:$S$73,_extract!$J190,12),
IF($J190="","",
IF(($J190&gt;0)*($J190&lt;=11),IF(_xlpm.val="","",_xlpm.val), "")))</f>
        <v/>
      </c>
      <c r="W190" s="96" t="str" cm="1">
        <f t="array" ref="W190">_xlfn.LET(
_xlpm.val,INDEX('3) Corporate Governance'!$G$19:$S$73,_extract!$J190,13),
IF($J190="","",
IF(($J190&gt;0)*($J190&lt;=11),IF(_xlpm.val="","",_xlpm.val), "")))</f>
        <v/>
      </c>
      <c r="X190" s="89" t="str" cm="1">
        <f t="array" ref="X190">_xlfn.LET(
_xlpm.val, INDEX('3) Corporate Governance'!$G$19:$T$73,_extract!$J190,1),
_xlpm.val_01, (_xlpm.val="Yes")*1,
IF($J190="","",
IF(_xlpm.val = "", "",
IF(($J190&gt;16)*($J190&lt;=27),_xlpm.val_01,""))))</f>
        <v/>
      </c>
      <c r="Y190" s="89" t="str" cm="1">
        <f t="array" ref="Y190">_xlfn.LET(
_xlpm.val, INDEX('3) Corporate Governance'!$G$19:$T$73,_extract!$J190,2),
_xlpm.val_01, (_xlpm.val="Yes")*1,
IF($J190="","",
IF(_xlpm.val = "", "",
IF(($J190&gt;16)*($J190&lt;=27),_xlpm.val_01,""))))</f>
        <v/>
      </c>
      <c r="Z190" s="89" t="str" cm="1">
        <f t="array" ref="Z190">_xlfn.LET(
_xlpm.val, INDEX('3) Corporate Governance'!$G$19:$T$73,_extract!$J190,3),
_xlpm.val_01, (_xlpm.val="Yes")*1,
IF($J190="","",
IF(_xlpm.val = "", "",
IF(($J190&gt;16)*($J190&lt;=27),_xlpm.val_01,""))))</f>
        <v/>
      </c>
      <c r="AA190" s="89" t="str" cm="1">
        <f t="array" ref="AA190">_xlfn.LET(
_xlpm.val, INDEX('3) Corporate Governance'!$G$19:$T$73,_extract!$J190,4),
_xlpm.val_01, (_xlpm.val="Yes")*1,
IF($J190="","",
IF(_xlpm.val = "", "",
IF(($J190&gt;16)*($J190&lt;=27),_xlpm.val_01,""))))</f>
        <v/>
      </c>
      <c r="AB190" s="89" t="str" cm="1">
        <f t="array" ref="AB190">_xlfn.LET(
_xlpm.val, INDEX('3) Corporate Governance'!$G$19:$T$73,_extract!$J190,5),
_xlpm.val_01, (_xlpm.val="Yes")*1,
IF($J190="","",
IF(_xlpm.val = "", "",
IF(($J190&gt;16)*($J190&lt;=27),_xlpm.val_01,""))))</f>
        <v/>
      </c>
      <c r="AC190" s="89" t="str" cm="1">
        <f t="array" ref="AC190">_xlfn.LET(
_xlpm.val, INDEX('3) Corporate Governance'!$G$19:$T$73,_extract!$J190,6),
_xlpm.val_01, (_xlpm.val="Yes")*1,
IF($J190="","",
IF(_xlpm.val = "", "",
IF(($J190&gt;16)*($J190&lt;=27),_xlpm.val_01,""))))</f>
        <v/>
      </c>
      <c r="AD190" s="89" t="str" cm="1">
        <f t="array" ref="AD190">_xlfn.LET(
_xlpm.val, INDEX('3) Corporate Governance'!$G$19:$T$73,_extract!$J190,7),
_xlpm.val_01, (_xlpm.val="Yes")*1,
IF($J190="","",
IF(_xlpm.val = "", "",
IF(($J190&gt;16)*($J190&lt;=27),_xlpm.val_01,""))))</f>
        <v/>
      </c>
      <c r="AE190" s="89" t="str" cm="1">
        <f t="array" ref="AE190">_xlfn.LET(
_xlpm.val, INDEX('3) Corporate Governance'!$G$19:$T$73,_extract!$J190,8),
_xlpm.val_01, (_xlpm.val="Yes")*1,
IF($J190="","",
IF(_xlpm.val = "", "",
IF(($J190&gt;16)*($J190&lt;=27),_xlpm.val_01,""))))</f>
        <v/>
      </c>
      <c r="AF190" s="89" t="str" cm="1">
        <f t="array" ref="AF190">_xlfn.LET(
_xlpm.val, INDEX('3) Corporate Governance'!$G$19:$T$73,_extract!$J190,9),
_xlpm.val_01, (_xlpm.val="Yes")*1,
IF($J190="","",
IF(_xlpm.val = "", "",
IF(($J190&gt;16)*($J190&lt;=27),_xlpm.val_01,""))))</f>
        <v/>
      </c>
      <c r="AG190" s="89" t="str" cm="1">
        <f t="array" ref="AG190">_xlfn.LET(
_xlpm.val, INDEX('3) Corporate Governance'!$G$19:$T$73,_extract!$J190,10),
_xlpm.val_01, (_xlpm.val="Yes")*1,
IF($J190="","",
IF(_xlpm.val = "", "",
IF(($J190&gt;16)*($J190&lt;=27),_xlpm.val_01,""))))</f>
        <v/>
      </c>
      <c r="AH190" s="89" t="str" cm="1">
        <f t="array" ref="AH190">_xlfn.LET(
_xlpm.val, INDEX('3) Corporate Governance'!$G$19:$T$73,_extract!$J190,11),
IF($J190="","",
IF(_xlpm.val = "", "",
IF(($J190&gt;16)*($J190&lt;=27),_xlpm.val,""))))</f>
        <v/>
      </c>
      <c r="AI190" s="89" t="str" cm="1">
        <f t="array" ref="AI190">_xlfn.LET(
_xlpm.val, INDEX('3) Corporate Governance'!$G$19:$T$73,_extract!$J190,12),
IF($J190="","",
IF(_xlpm.val = "", "",
IF(($J190&gt;16)*($J190&lt;=27),_xlpm.val,""))))</f>
        <v/>
      </c>
      <c r="AJ190" s="95" t="str" cm="1">
        <f t="array" ref="AJ190">_xlfn.LET(
_xlpm.val, INDEX('3) Corporate Governance'!$G$19:$M$73,_extract!$J190,1),
_xlpm.val_01, (_xlpm.val="Yes")*1,
IF($J190="","",
IF(_xlpm.val = "", "",
IF(($J190&gt;32)*($J190&lt;=43),_xlpm.val_01,""))))</f>
        <v/>
      </c>
      <c r="AK190" s="95" t="str" cm="1">
        <f t="array" ref="AK190">_xlfn.LET(
_xlpm.val, (INDEX('3) Corporate Governance'!$G$19:$M$73,_extract!$J190,2)),
IF($J190="","",
IF(_xlpm.val = "", "",
IF(($J190&gt;32)*($J190&lt;=43),_xlpm.val,""))))</f>
        <v/>
      </c>
      <c r="AL190" s="95" t="str" cm="1">
        <f t="array" ref="AL190">_xlfn.LET(
_xlpm.val, (INDEX('3) Corporate Governance'!$G$19:$M$73,_extract!$J190,3)),
IF($J190="","",
IF(_xlpm.val = "", "",
IF(($J190&gt;32)*($J190&lt;=43),_xlpm.val,""))))</f>
        <v/>
      </c>
      <c r="AM190" s="95" t="str" cm="1">
        <f t="array" ref="AM190">_xlfn.LET(
_xlpm.val, (INDEX('3) Corporate Governance'!$G$19:$M$73,_extract!$J190,4)),
IF($J190="","",
IF(_xlpm.val = "", "",
IF(($J190&gt;32)*($J190&lt;=43),_xlpm.val,""))))</f>
        <v/>
      </c>
      <c r="AN190" s="95" t="str" cm="1">
        <f t="array" ref="AN190">_xlfn.LET(
_xlpm.val, INDEX('3) Corporate Governance'!$G$19:$M$73,_extract!$J190,5),
_xlpm.val_01, (_xlpm.val="Yes")*1,
IF($J190="","",
IF(_xlpm.val = "", "",
IF(($J190&gt;32)*($J190&lt;=43),_xlpm.val_01,""))))</f>
        <v/>
      </c>
      <c r="AO190" s="95" t="str" cm="1">
        <f t="array" ref="AO190">_xlfn.LET(
_xlpm.val, INDEX('3) Corporate Governance'!$G$19:$M$73,_extract!$J190,6),
_xlpm.val_01, (_xlpm.val="Yes")*1,
IF($J190="","",
IF(_xlpm.val = "", "",
IF(($J190&gt;32)*($J190&lt;=43),_xlpm.val_01,""))))</f>
        <v/>
      </c>
      <c r="AP190" s="95" t="str" cm="1">
        <f t="array" ref="AP190">_xlfn.LET(
_xlpm.val, (INDEX('3) Corporate Governance'!$G$19:$M$73,_extract!$J190,7)),
IF($J190="","",
IF(_xlpm.val = "", "",
IF(($J190&gt;32)*($J190&lt;=43),_xlpm.val,""))))</f>
        <v/>
      </c>
      <c r="AQ190" s="109"/>
      <c r="AR190" s="109"/>
      <c r="AS190" s="109"/>
      <c r="AT190" s="109"/>
      <c r="AU190" s="109"/>
      <c r="AV190" s="109"/>
    </row>
    <row r="191" spans="1:48" x14ac:dyDescent="0.35">
      <c r="A191" s="11"/>
      <c r="B191" s="89" t="str">
        <f t="shared" si="4"/>
        <v/>
      </c>
      <c r="C191" s="93"/>
      <c r="D191" s="89" t="str">
        <f>IF('0a) Instructions &amp; HHS Info'!$F$4="","", IF($E191="","",'0a) Instructions &amp; HHS Info'!$F$4))</f>
        <v/>
      </c>
      <c r="E191" s="89"/>
      <c r="F191" s="89" t="str">
        <f>_xlfn.LET(
_xlpm.orgRow,MATCH(E191,_ref_data!$F$19:$F$167,0),
_xlpm.orgID,INDEX(_ref_data!$E$19:$E$167,_xlpm.orgRow),
IF(E191="","",_xlpm.orgID))</f>
        <v/>
      </c>
      <c r="G191" s="89" t="str">
        <f>_xlfn.LET(
_xlpm.orgRow,MATCH(E191,_ref_data!$F$19:$F$167,0),
_xlpm.EIN,SUBSTITUTE(INDEX(_ref_data!$G$19:$G$167,_xlpm.orgRow), "-", ""),
IF(E191="","",_xlpm.EIN))</f>
        <v/>
      </c>
      <c r="H191" s="89" t="str" cm="1">
        <f t="array" ref="H191">_xlfn.LET(
_xlpm.row, MATCH($C191 &amp; $E191, '3) Corporate Governance'!$B$19:$B$76 &amp; '3) Corporate Governance'!$D$19:$D$76, 0),
_xlpm.datum, INDEX('3) Corporate Governance'!$D$19:$F$76, _xlpm.row, 2),
IF(_xlpm.datum="", "", _xlpm.datum))</f>
        <v/>
      </c>
      <c r="I191" s="89" t="str">
        <f>_xlfn.LET(
_xlpm.row, MATCH(H191, _ref_data!$O$19:$O$68, 0),
_xlpm.ein, INDEX(_ref_data!$P$19:$P$68, _xlpm.row),
IF(H191="", "",
IF(_xlpm.ein="", "", _xlpm.ein)))</f>
        <v/>
      </c>
      <c r="J191" s="98" t="str" cm="1">
        <f t="array" ref="J191">IF($E191="", "",
_xlfn.LET(
_xlpm.row, MATCH($C191 &amp; $E191 &amp; $H191,
    '3) Corporate Governance'!$B$19:$B$76 &amp;
    '3) Corporate Governance'!$D$19:$D$76 &amp;
    '3) Corporate Governance'!$E$19:$E$76, 0),
_xlpm.row)
)</f>
        <v/>
      </c>
      <c r="K191" s="96" t="str" cm="1">
        <f t="array" ref="K191">_xlfn.LET(
_xlpm.val,INDEX('3) Corporate Governance'!$G$19:$S$73,_extract!$J191,1),
IF($J191="","",
IF(($J191&gt;0)*($J191&lt;=11),IF(_xlpm.val="","",_xlpm.val), "")))</f>
        <v/>
      </c>
      <c r="L191" s="96" t="str" cm="1">
        <f t="array" ref="L191">_xlfn.LET(
_xlpm.val, INDEX('3) Corporate Governance'!$G$19:$S$73,_extract!$J191,2),
_xlpm.val_01, (_xlpm.val="Yes")*1,
IF($J191="","",
IF(_xlpm.val = "", "",
IF(($J191&gt;0)*($J191&lt;=11),_xlpm.val_01,""))))</f>
        <v/>
      </c>
      <c r="M191" s="96" t="str" cm="1">
        <f t="array" ref="M191">_xlfn.LET(
_xlpm.val, INDEX('3) Corporate Governance'!$G$19:$S$73,_extract!$J191,3),
_xlpm.val_01, (_xlpm.val="Yes")*1,
IF($J191="","",
IF(_xlpm.val = "", "",
IF(($J191&gt;0)*($J191&lt;=11),_xlpm.val_01,""))))</f>
        <v/>
      </c>
      <c r="N191" s="96" t="str" cm="1">
        <f t="array" ref="N191">_xlfn.LET(
_xlpm.val, INDEX('3) Corporate Governance'!$G$19:$S$73,_extract!$J191,4),
_xlpm.val_01, (_xlpm.val="Yes")*1,
IF($J191="","",
IF(_xlpm.val = "", "",
IF(($J191&gt;0)*($J191&lt;=11),_xlpm.val_01,""))))</f>
        <v/>
      </c>
      <c r="O191" s="96" t="str" cm="1">
        <f t="array" ref="O191">_xlfn.LET(
_xlpm.val, INDEX('3) Corporate Governance'!$G$19:$S$73,_extract!$J191,5),
_xlpm.val_01, (_xlpm.val="Yes")*1,
IF($J191="","",
IF(_xlpm.val = "", "",
IF(($J191&gt;0)*($J191&lt;=11),_xlpm.val_01,""))))</f>
        <v/>
      </c>
      <c r="P191" s="96" t="str" cm="1">
        <f t="array" ref="P191">_xlfn.LET(
_xlpm.val, INDEX('3) Corporate Governance'!$G$19:$S$73,_extract!$J191,6),
_xlpm.val_01, (_xlpm.val="Yes")*1,
IF($J191="","",
IF(_xlpm.val = "", "",
IF(($J191&gt;0)*($J191&lt;=11),_xlpm.val_01,""))))</f>
        <v/>
      </c>
      <c r="Q191" s="96" t="str" cm="1">
        <f t="array" ref="Q191">_xlfn.LET(
_xlpm.val, INDEX('3) Corporate Governance'!$G$19:$S$73,_extract!$J191,7),
_xlpm.val_01, (_xlpm.val="Yes")*1,
IF($J191="","",
IF(_xlpm.val = "", "",
IF(($J191&gt;0)*($J191&lt;=11),_xlpm.val_01,""))))</f>
        <v/>
      </c>
      <c r="R191" s="96" t="str" cm="1">
        <f t="array" ref="R191">_xlfn.LET(
_xlpm.val, INDEX('3) Corporate Governance'!$G$19:$S$73,_extract!$J191,8),
_xlpm.val_01, (_xlpm.val="Yes")*1,
IF($J191="","",
IF(_xlpm.val = "", "",
IF(($J191&gt;0)*($J191&lt;=11),_xlpm.val_01,""))))</f>
        <v/>
      </c>
      <c r="S191" s="96" t="str" cm="1">
        <f t="array" ref="S191">_xlfn.LET(
_xlpm.val, INDEX('3) Corporate Governance'!$G$19:$S$73,_extract!$J191,9),
_xlpm.val_01, (_xlpm.val="Yes")*1,
IF($J191="","",
IF(_xlpm.val = "", "",
IF(($J191&gt;0)*($J191&lt;=11),_xlpm.val_01,""))))</f>
        <v/>
      </c>
      <c r="T191" s="96" t="str" cm="1">
        <f t="array" ref="T191">_xlfn.LET(
_xlpm.val, INDEX('3) Corporate Governance'!$G$19:$S$73,_extract!$J191,10),
_xlpm.val_01, (_xlpm.val="Yes")*1,
IF($J191="","",
IF(_xlpm.val = "", "",
IF(($J191&gt;0)*($J191&lt;=11),_xlpm.val_01,""))))</f>
        <v/>
      </c>
      <c r="U191" s="96" t="str" cm="1">
        <f t="array" ref="U191">_xlfn.LET(
_xlpm.val, INDEX('3) Corporate Governance'!$G$19:$S$73,_extract!$J191,11),
_xlpm.val_01, (_xlpm.val="Yes")*1,
IF($J191="","",
IF(_xlpm.val = "", "",
IF(($J191&gt;0)*($J191&lt;=11),_xlpm.val_01,""))))</f>
        <v/>
      </c>
      <c r="V191" s="910" t="str" cm="1">
        <f t="array" ref="V191">_xlfn.LET(
_xlpm.val,INDEX('3) Corporate Governance'!$G$19:$S$73,_extract!$J191,12),
IF($J191="","",
IF(($J191&gt;0)*($J191&lt;=11),IF(_xlpm.val="","",_xlpm.val), "")))</f>
        <v/>
      </c>
      <c r="W191" s="96" t="str" cm="1">
        <f t="array" ref="W191">_xlfn.LET(
_xlpm.val,INDEX('3) Corporate Governance'!$G$19:$S$73,_extract!$J191,13),
IF($J191="","",
IF(($J191&gt;0)*($J191&lt;=11),IF(_xlpm.val="","",_xlpm.val), "")))</f>
        <v/>
      </c>
      <c r="X191" s="89" t="str" cm="1">
        <f t="array" ref="X191">_xlfn.LET(
_xlpm.val, INDEX('3) Corporate Governance'!$G$19:$T$73,_extract!$J191,1),
_xlpm.val_01, (_xlpm.val="Yes")*1,
IF($J191="","",
IF(_xlpm.val = "", "",
IF(($J191&gt;16)*($J191&lt;=27),_xlpm.val_01,""))))</f>
        <v/>
      </c>
      <c r="Y191" s="89" t="str" cm="1">
        <f t="array" ref="Y191">_xlfn.LET(
_xlpm.val, INDEX('3) Corporate Governance'!$G$19:$T$73,_extract!$J191,2),
_xlpm.val_01, (_xlpm.val="Yes")*1,
IF($J191="","",
IF(_xlpm.val = "", "",
IF(($J191&gt;16)*($J191&lt;=27),_xlpm.val_01,""))))</f>
        <v/>
      </c>
      <c r="Z191" s="89" t="str" cm="1">
        <f t="array" ref="Z191">_xlfn.LET(
_xlpm.val, INDEX('3) Corporate Governance'!$G$19:$T$73,_extract!$J191,3),
_xlpm.val_01, (_xlpm.val="Yes")*1,
IF($J191="","",
IF(_xlpm.val = "", "",
IF(($J191&gt;16)*($J191&lt;=27),_xlpm.val_01,""))))</f>
        <v/>
      </c>
      <c r="AA191" s="89" t="str" cm="1">
        <f t="array" ref="AA191">_xlfn.LET(
_xlpm.val, INDEX('3) Corporate Governance'!$G$19:$T$73,_extract!$J191,4),
_xlpm.val_01, (_xlpm.val="Yes")*1,
IF($J191="","",
IF(_xlpm.val = "", "",
IF(($J191&gt;16)*($J191&lt;=27),_xlpm.val_01,""))))</f>
        <v/>
      </c>
      <c r="AB191" s="89" t="str" cm="1">
        <f t="array" ref="AB191">_xlfn.LET(
_xlpm.val, INDEX('3) Corporate Governance'!$G$19:$T$73,_extract!$J191,5),
_xlpm.val_01, (_xlpm.val="Yes")*1,
IF($J191="","",
IF(_xlpm.val = "", "",
IF(($J191&gt;16)*($J191&lt;=27),_xlpm.val_01,""))))</f>
        <v/>
      </c>
      <c r="AC191" s="89" t="str" cm="1">
        <f t="array" ref="AC191">_xlfn.LET(
_xlpm.val, INDEX('3) Corporate Governance'!$G$19:$T$73,_extract!$J191,6),
_xlpm.val_01, (_xlpm.val="Yes")*1,
IF($J191="","",
IF(_xlpm.val = "", "",
IF(($J191&gt;16)*($J191&lt;=27),_xlpm.val_01,""))))</f>
        <v/>
      </c>
      <c r="AD191" s="89" t="str" cm="1">
        <f t="array" ref="AD191">_xlfn.LET(
_xlpm.val, INDEX('3) Corporate Governance'!$G$19:$T$73,_extract!$J191,7),
_xlpm.val_01, (_xlpm.val="Yes")*1,
IF($J191="","",
IF(_xlpm.val = "", "",
IF(($J191&gt;16)*($J191&lt;=27),_xlpm.val_01,""))))</f>
        <v/>
      </c>
      <c r="AE191" s="89" t="str" cm="1">
        <f t="array" ref="AE191">_xlfn.LET(
_xlpm.val, INDEX('3) Corporate Governance'!$G$19:$T$73,_extract!$J191,8),
_xlpm.val_01, (_xlpm.val="Yes")*1,
IF($J191="","",
IF(_xlpm.val = "", "",
IF(($J191&gt;16)*($J191&lt;=27),_xlpm.val_01,""))))</f>
        <v/>
      </c>
      <c r="AF191" s="89" t="str" cm="1">
        <f t="array" ref="AF191">_xlfn.LET(
_xlpm.val, INDEX('3) Corporate Governance'!$G$19:$T$73,_extract!$J191,9),
_xlpm.val_01, (_xlpm.val="Yes")*1,
IF($J191="","",
IF(_xlpm.val = "", "",
IF(($J191&gt;16)*($J191&lt;=27),_xlpm.val_01,""))))</f>
        <v/>
      </c>
      <c r="AG191" s="89" t="str" cm="1">
        <f t="array" ref="AG191">_xlfn.LET(
_xlpm.val, INDEX('3) Corporate Governance'!$G$19:$T$73,_extract!$J191,10),
_xlpm.val_01, (_xlpm.val="Yes")*1,
IF($J191="","",
IF(_xlpm.val = "", "",
IF(($J191&gt;16)*($J191&lt;=27),_xlpm.val_01,""))))</f>
        <v/>
      </c>
      <c r="AH191" s="89" t="str" cm="1">
        <f t="array" ref="AH191">_xlfn.LET(
_xlpm.val, INDEX('3) Corporate Governance'!$G$19:$T$73,_extract!$J191,11),
IF($J191="","",
IF(_xlpm.val = "", "",
IF(($J191&gt;16)*($J191&lt;=27),_xlpm.val,""))))</f>
        <v/>
      </c>
      <c r="AI191" s="89" t="str" cm="1">
        <f t="array" ref="AI191">_xlfn.LET(
_xlpm.val, INDEX('3) Corporate Governance'!$G$19:$T$73,_extract!$J191,12),
IF($J191="","",
IF(_xlpm.val = "", "",
IF(($J191&gt;16)*($J191&lt;=27),_xlpm.val,""))))</f>
        <v/>
      </c>
      <c r="AJ191" s="95" t="str" cm="1">
        <f t="array" ref="AJ191">_xlfn.LET(
_xlpm.val, INDEX('3) Corporate Governance'!$G$19:$M$73,_extract!$J191,1),
_xlpm.val_01, (_xlpm.val="Yes")*1,
IF($J191="","",
IF(_xlpm.val = "", "",
IF(($J191&gt;32)*($J191&lt;=43),_xlpm.val_01,""))))</f>
        <v/>
      </c>
      <c r="AK191" s="95" t="str" cm="1">
        <f t="array" ref="AK191">_xlfn.LET(
_xlpm.val, (INDEX('3) Corporate Governance'!$G$19:$M$73,_extract!$J191,2)),
IF($J191="","",
IF(_xlpm.val = "", "",
IF(($J191&gt;32)*($J191&lt;=43),_xlpm.val,""))))</f>
        <v/>
      </c>
      <c r="AL191" s="95" t="str" cm="1">
        <f t="array" ref="AL191">_xlfn.LET(
_xlpm.val, (INDEX('3) Corporate Governance'!$G$19:$M$73,_extract!$J191,3)),
IF($J191="","",
IF(_xlpm.val = "", "",
IF(($J191&gt;32)*($J191&lt;=43),_xlpm.val,""))))</f>
        <v/>
      </c>
      <c r="AM191" s="95" t="str" cm="1">
        <f t="array" ref="AM191">_xlfn.LET(
_xlpm.val, (INDEX('3) Corporate Governance'!$G$19:$M$73,_extract!$J191,4)),
IF($J191="","",
IF(_xlpm.val = "", "",
IF(($J191&gt;32)*($J191&lt;=43),_xlpm.val,""))))</f>
        <v/>
      </c>
      <c r="AN191" s="95" t="str" cm="1">
        <f t="array" ref="AN191">_xlfn.LET(
_xlpm.val, INDEX('3) Corporate Governance'!$G$19:$M$73,_extract!$J191,5),
_xlpm.val_01, (_xlpm.val="Yes")*1,
IF($J191="","",
IF(_xlpm.val = "", "",
IF(($J191&gt;32)*($J191&lt;=43),_xlpm.val_01,""))))</f>
        <v/>
      </c>
      <c r="AO191" s="95" t="str" cm="1">
        <f t="array" ref="AO191">_xlfn.LET(
_xlpm.val, INDEX('3) Corporate Governance'!$G$19:$M$73,_extract!$J191,6),
_xlpm.val_01, (_xlpm.val="Yes")*1,
IF($J191="","",
IF(_xlpm.val = "", "",
IF(($J191&gt;32)*($J191&lt;=43),_xlpm.val_01,""))))</f>
        <v/>
      </c>
      <c r="AP191" s="95" t="str" cm="1">
        <f t="array" ref="AP191">_xlfn.LET(
_xlpm.val, (INDEX('3) Corporate Governance'!$G$19:$M$73,_extract!$J191,7)),
IF($J191="","",
IF(_xlpm.val = "", "",
IF(($J191&gt;32)*($J191&lt;=43),_xlpm.val,""))))</f>
        <v/>
      </c>
      <c r="AQ191" s="109"/>
      <c r="AR191" s="109"/>
      <c r="AS191" s="109"/>
      <c r="AT191" s="109"/>
      <c r="AU191" s="109"/>
      <c r="AV191" s="109"/>
    </row>
    <row r="192" spans="1:48" x14ac:dyDescent="0.35">
      <c r="A192" s="11"/>
      <c r="B192" s="89" t="str">
        <f t="shared" si="4"/>
        <v/>
      </c>
      <c r="C192" s="93"/>
      <c r="D192" s="89" t="str">
        <f>IF('0a) Instructions &amp; HHS Info'!$F$4="","", IF($E192="","",'0a) Instructions &amp; HHS Info'!$F$4))</f>
        <v/>
      </c>
      <c r="E192" s="89"/>
      <c r="F192" s="89" t="str">
        <f>_xlfn.LET(
_xlpm.orgRow,MATCH(E192,_ref_data!$F$19:$F$167,0),
_xlpm.orgID,INDEX(_ref_data!$E$19:$E$167,_xlpm.orgRow),
IF(E192="","",_xlpm.orgID))</f>
        <v/>
      </c>
      <c r="G192" s="89" t="str">
        <f>_xlfn.LET(
_xlpm.orgRow,MATCH(E192,_ref_data!$F$19:$F$167,0),
_xlpm.EIN,SUBSTITUTE(INDEX(_ref_data!$G$19:$G$167,_xlpm.orgRow), "-", ""),
IF(E192="","",_xlpm.EIN))</f>
        <v/>
      </c>
      <c r="H192" s="89" t="str" cm="1">
        <f t="array" ref="H192">_xlfn.LET(
_xlpm.row, MATCH($C192 &amp; $E192, '3) Corporate Governance'!$B$19:$B$76 &amp; '3) Corporate Governance'!$D$19:$D$76, 0),
_xlpm.datum, INDEX('3) Corporate Governance'!$D$19:$F$76, _xlpm.row, 2),
IF(_xlpm.datum="", "", _xlpm.datum))</f>
        <v/>
      </c>
      <c r="I192" s="89" t="str">
        <f>_xlfn.LET(
_xlpm.row, MATCH(H192, _ref_data!$O$19:$O$68, 0),
_xlpm.ein, INDEX(_ref_data!$P$19:$P$68, _xlpm.row),
IF(H192="", "",
IF(_xlpm.ein="", "", _xlpm.ein)))</f>
        <v/>
      </c>
      <c r="J192" s="98" t="str" cm="1">
        <f t="array" ref="J192">IF($E192="", "",
_xlfn.LET(
_xlpm.row, MATCH($C192 &amp; $E192 &amp; $H192,
    '3) Corporate Governance'!$B$19:$B$76 &amp;
    '3) Corporate Governance'!$D$19:$D$76 &amp;
    '3) Corporate Governance'!$E$19:$E$76, 0),
_xlpm.row)
)</f>
        <v/>
      </c>
      <c r="K192" s="96" t="str" cm="1">
        <f t="array" ref="K192">_xlfn.LET(
_xlpm.val,INDEX('3) Corporate Governance'!$G$19:$S$73,_extract!$J192,1),
IF($J192="","",
IF(($J192&gt;0)*($J192&lt;=11),IF(_xlpm.val="","",_xlpm.val), "")))</f>
        <v/>
      </c>
      <c r="L192" s="96" t="str" cm="1">
        <f t="array" ref="L192">_xlfn.LET(
_xlpm.val, INDEX('3) Corporate Governance'!$G$19:$S$73,_extract!$J192,2),
_xlpm.val_01, (_xlpm.val="Yes")*1,
IF($J192="","",
IF(_xlpm.val = "", "",
IF(($J192&gt;0)*($J192&lt;=11),_xlpm.val_01,""))))</f>
        <v/>
      </c>
      <c r="M192" s="96" t="str" cm="1">
        <f t="array" ref="M192">_xlfn.LET(
_xlpm.val, INDEX('3) Corporate Governance'!$G$19:$S$73,_extract!$J192,3),
_xlpm.val_01, (_xlpm.val="Yes")*1,
IF($J192="","",
IF(_xlpm.val = "", "",
IF(($J192&gt;0)*($J192&lt;=11),_xlpm.val_01,""))))</f>
        <v/>
      </c>
      <c r="N192" s="96" t="str" cm="1">
        <f t="array" ref="N192">_xlfn.LET(
_xlpm.val, INDEX('3) Corporate Governance'!$G$19:$S$73,_extract!$J192,4),
_xlpm.val_01, (_xlpm.val="Yes")*1,
IF($J192="","",
IF(_xlpm.val = "", "",
IF(($J192&gt;0)*($J192&lt;=11),_xlpm.val_01,""))))</f>
        <v/>
      </c>
      <c r="O192" s="96" t="str" cm="1">
        <f t="array" ref="O192">_xlfn.LET(
_xlpm.val, INDEX('3) Corporate Governance'!$G$19:$S$73,_extract!$J192,5),
_xlpm.val_01, (_xlpm.val="Yes")*1,
IF($J192="","",
IF(_xlpm.val = "", "",
IF(($J192&gt;0)*($J192&lt;=11),_xlpm.val_01,""))))</f>
        <v/>
      </c>
      <c r="P192" s="96" t="str" cm="1">
        <f t="array" ref="P192">_xlfn.LET(
_xlpm.val, INDEX('3) Corporate Governance'!$G$19:$S$73,_extract!$J192,6),
_xlpm.val_01, (_xlpm.val="Yes")*1,
IF($J192="","",
IF(_xlpm.val = "", "",
IF(($J192&gt;0)*($J192&lt;=11),_xlpm.val_01,""))))</f>
        <v/>
      </c>
      <c r="Q192" s="96" t="str" cm="1">
        <f t="array" ref="Q192">_xlfn.LET(
_xlpm.val, INDEX('3) Corporate Governance'!$G$19:$S$73,_extract!$J192,7),
_xlpm.val_01, (_xlpm.val="Yes")*1,
IF($J192="","",
IF(_xlpm.val = "", "",
IF(($J192&gt;0)*($J192&lt;=11),_xlpm.val_01,""))))</f>
        <v/>
      </c>
      <c r="R192" s="96" t="str" cm="1">
        <f t="array" ref="R192">_xlfn.LET(
_xlpm.val, INDEX('3) Corporate Governance'!$G$19:$S$73,_extract!$J192,8),
_xlpm.val_01, (_xlpm.val="Yes")*1,
IF($J192="","",
IF(_xlpm.val = "", "",
IF(($J192&gt;0)*($J192&lt;=11),_xlpm.val_01,""))))</f>
        <v/>
      </c>
      <c r="S192" s="96" t="str" cm="1">
        <f t="array" ref="S192">_xlfn.LET(
_xlpm.val, INDEX('3) Corporate Governance'!$G$19:$S$73,_extract!$J192,9),
_xlpm.val_01, (_xlpm.val="Yes")*1,
IF($J192="","",
IF(_xlpm.val = "", "",
IF(($J192&gt;0)*($J192&lt;=11),_xlpm.val_01,""))))</f>
        <v/>
      </c>
      <c r="T192" s="96" t="str" cm="1">
        <f t="array" ref="T192">_xlfn.LET(
_xlpm.val, INDEX('3) Corporate Governance'!$G$19:$S$73,_extract!$J192,10),
_xlpm.val_01, (_xlpm.val="Yes")*1,
IF($J192="","",
IF(_xlpm.val = "", "",
IF(($J192&gt;0)*($J192&lt;=11),_xlpm.val_01,""))))</f>
        <v/>
      </c>
      <c r="U192" s="96" t="str" cm="1">
        <f t="array" ref="U192">_xlfn.LET(
_xlpm.val, INDEX('3) Corporate Governance'!$G$19:$S$73,_extract!$J192,11),
_xlpm.val_01, (_xlpm.val="Yes")*1,
IF($J192="","",
IF(_xlpm.val = "", "",
IF(($J192&gt;0)*($J192&lt;=11),_xlpm.val_01,""))))</f>
        <v/>
      </c>
      <c r="V192" s="910" t="str" cm="1">
        <f t="array" ref="V192">_xlfn.LET(
_xlpm.val,INDEX('3) Corporate Governance'!$G$19:$S$73,_extract!$J192,12),
IF($J192="","",
IF(($J192&gt;0)*($J192&lt;=11),IF(_xlpm.val="","",_xlpm.val), "")))</f>
        <v/>
      </c>
      <c r="W192" s="96" t="str" cm="1">
        <f t="array" ref="W192">_xlfn.LET(
_xlpm.val,INDEX('3) Corporate Governance'!$G$19:$S$73,_extract!$J192,13),
IF($J192="","",
IF(($J192&gt;0)*($J192&lt;=11),IF(_xlpm.val="","",_xlpm.val), "")))</f>
        <v/>
      </c>
      <c r="X192" s="89" t="str" cm="1">
        <f t="array" ref="X192">_xlfn.LET(
_xlpm.val, INDEX('3) Corporate Governance'!$G$19:$T$73,_extract!$J192,1),
_xlpm.val_01, (_xlpm.val="Yes")*1,
IF($J192="","",
IF(_xlpm.val = "", "",
IF(($J192&gt;16)*($J192&lt;=27),_xlpm.val_01,""))))</f>
        <v/>
      </c>
      <c r="Y192" s="89" t="str" cm="1">
        <f t="array" ref="Y192">_xlfn.LET(
_xlpm.val, INDEX('3) Corporate Governance'!$G$19:$T$73,_extract!$J192,2),
_xlpm.val_01, (_xlpm.val="Yes")*1,
IF($J192="","",
IF(_xlpm.val = "", "",
IF(($J192&gt;16)*($J192&lt;=27),_xlpm.val_01,""))))</f>
        <v/>
      </c>
      <c r="Z192" s="89" t="str" cm="1">
        <f t="array" ref="Z192">_xlfn.LET(
_xlpm.val, INDEX('3) Corporate Governance'!$G$19:$T$73,_extract!$J192,3),
_xlpm.val_01, (_xlpm.val="Yes")*1,
IF($J192="","",
IF(_xlpm.val = "", "",
IF(($J192&gt;16)*($J192&lt;=27),_xlpm.val_01,""))))</f>
        <v/>
      </c>
      <c r="AA192" s="89" t="str" cm="1">
        <f t="array" ref="AA192">_xlfn.LET(
_xlpm.val, INDEX('3) Corporate Governance'!$G$19:$T$73,_extract!$J192,4),
_xlpm.val_01, (_xlpm.val="Yes")*1,
IF($J192="","",
IF(_xlpm.val = "", "",
IF(($J192&gt;16)*($J192&lt;=27),_xlpm.val_01,""))))</f>
        <v/>
      </c>
      <c r="AB192" s="89" t="str" cm="1">
        <f t="array" ref="AB192">_xlfn.LET(
_xlpm.val, INDEX('3) Corporate Governance'!$G$19:$T$73,_extract!$J192,5),
_xlpm.val_01, (_xlpm.val="Yes")*1,
IF($J192="","",
IF(_xlpm.val = "", "",
IF(($J192&gt;16)*($J192&lt;=27),_xlpm.val_01,""))))</f>
        <v/>
      </c>
      <c r="AC192" s="89" t="str" cm="1">
        <f t="array" ref="AC192">_xlfn.LET(
_xlpm.val, INDEX('3) Corporate Governance'!$G$19:$T$73,_extract!$J192,6),
_xlpm.val_01, (_xlpm.val="Yes")*1,
IF($J192="","",
IF(_xlpm.val = "", "",
IF(($J192&gt;16)*($J192&lt;=27),_xlpm.val_01,""))))</f>
        <v/>
      </c>
      <c r="AD192" s="89" t="str" cm="1">
        <f t="array" ref="AD192">_xlfn.LET(
_xlpm.val, INDEX('3) Corporate Governance'!$G$19:$T$73,_extract!$J192,7),
_xlpm.val_01, (_xlpm.val="Yes")*1,
IF($J192="","",
IF(_xlpm.val = "", "",
IF(($J192&gt;16)*($J192&lt;=27),_xlpm.val_01,""))))</f>
        <v/>
      </c>
      <c r="AE192" s="89" t="str" cm="1">
        <f t="array" ref="AE192">_xlfn.LET(
_xlpm.val, INDEX('3) Corporate Governance'!$G$19:$T$73,_extract!$J192,8),
_xlpm.val_01, (_xlpm.val="Yes")*1,
IF($J192="","",
IF(_xlpm.val = "", "",
IF(($J192&gt;16)*($J192&lt;=27),_xlpm.val_01,""))))</f>
        <v/>
      </c>
      <c r="AF192" s="89" t="str" cm="1">
        <f t="array" ref="AF192">_xlfn.LET(
_xlpm.val, INDEX('3) Corporate Governance'!$G$19:$T$73,_extract!$J192,9),
_xlpm.val_01, (_xlpm.val="Yes")*1,
IF($J192="","",
IF(_xlpm.val = "", "",
IF(($J192&gt;16)*($J192&lt;=27),_xlpm.val_01,""))))</f>
        <v/>
      </c>
      <c r="AG192" s="89" t="str" cm="1">
        <f t="array" ref="AG192">_xlfn.LET(
_xlpm.val, INDEX('3) Corporate Governance'!$G$19:$T$73,_extract!$J192,10),
_xlpm.val_01, (_xlpm.val="Yes")*1,
IF($J192="","",
IF(_xlpm.val = "", "",
IF(($J192&gt;16)*($J192&lt;=27),_xlpm.val_01,""))))</f>
        <v/>
      </c>
      <c r="AH192" s="89" t="str" cm="1">
        <f t="array" ref="AH192">_xlfn.LET(
_xlpm.val, INDEX('3) Corporate Governance'!$G$19:$T$73,_extract!$J192,11),
IF($J192="","",
IF(_xlpm.val = "", "",
IF(($J192&gt;16)*($J192&lt;=27),_xlpm.val,""))))</f>
        <v/>
      </c>
      <c r="AI192" s="89" t="str" cm="1">
        <f t="array" ref="AI192">_xlfn.LET(
_xlpm.val, INDEX('3) Corporate Governance'!$G$19:$T$73,_extract!$J192,12),
IF($J192="","",
IF(_xlpm.val = "", "",
IF(($J192&gt;16)*($J192&lt;=27),_xlpm.val,""))))</f>
        <v/>
      </c>
      <c r="AJ192" s="95" t="str" cm="1">
        <f t="array" ref="AJ192">_xlfn.LET(
_xlpm.val, INDEX('3) Corporate Governance'!$G$19:$M$73,_extract!$J192,1),
_xlpm.val_01, (_xlpm.val="Yes")*1,
IF($J192="","",
IF(_xlpm.val = "", "",
IF(($J192&gt;32)*($J192&lt;=43),_xlpm.val_01,""))))</f>
        <v/>
      </c>
      <c r="AK192" s="95" t="str" cm="1">
        <f t="array" ref="AK192">_xlfn.LET(
_xlpm.val, (INDEX('3) Corporate Governance'!$G$19:$M$73,_extract!$J192,2)),
IF($J192="","",
IF(_xlpm.val = "", "",
IF(($J192&gt;32)*($J192&lt;=43),_xlpm.val,""))))</f>
        <v/>
      </c>
      <c r="AL192" s="95" t="str" cm="1">
        <f t="array" ref="AL192">_xlfn.LET(
_xlpm.val, (INDEX('3) Corporate Governance'!$G$19:$M$73,_extract!$J192,3)),
IF($J192="","",
IF(_xlpm.val = "", "",
IF(($J192&gt;32)*($J192&lt;=43),_xlpm.val,""))))</f>
        <v/>
      </c>
      <c r="AM192" s="95" t="str" cm="1">
        <f t="array" ref="AM192">_xlfn.LET(
_xlpm.val, (INDEX('3) Corporate Governance'!$G$19:$M$73,_extract!$J192,4)),
IF($J192="","",
IF(_xlpm.val = "", "",
IF(($J192&gt;32)*($J192&lt;=43),_xlpm.val,""))))</f>
        <v/>
      </c>
      <c r="AN192" s="95" t="str" cm="1">
        <f t="array" ref="AN192">_xlfn.LET(
_xlpm.val, INDEX('3) Corporate Governance'!$G$19:$M$73,_extract!$J192,5),
_xlpm.val_01, (_xlpm.val="Yes")*1,
IF($J192="","",
IF(_xlpm.val = "", "",
IF(($J192&gt;32)*($J192&lt;=43),_xlpm.val_01,""))))</f>
        <v/>
      </c>
      <c r="AO192" s="95" t="str" cm="1">
        <f t="array" ref="AO192">_xlfn.LET(
_xlpm.val, INDEX('3) Corporate Governance'!$G$19:$M$73,_extract!$J192,6),
_xlpm.val_01, (_xlpm.val="Yes")*1,
IF($J192="","",
IF(_xlpm.val = "", "",
IF(($J192&gt;32)*($J192&lt;=43),_xlpm.val_01,""))))</f>
        <v/>
      </c>
      <c r="AP192" s="95" t="str" cm="1">
        <f t="array" ref="AP192">_xlfn.LET(
_xlpm.val, (INDEX('3) Corporate Governance'!$G$19:$M$73,_extract!$J192,7)),
IF($J192="","",
IF(_xlpm.val = "", "",
IF(($J192&gt;32)*($J192&lt;=43),_xlpm.val,""))))</f>
        <v/>
      </c>
      <c r="AQ192" s="109"/>
      <c r="AR192" s="109"/>
      <c r="AS192" s="109"/>
      <c r="AT192" s="109"/>
      <c r="AU192" s="109"/>
      <c r="AV192" s="109"/>
    </row>
    <row r="193" spans="1:48" x14ac:dyDescent="0.35">
      <c r="A193" s="11"/>
      <c r="B193" s="89" t="str">
        <f t="shared" si="4"/>
        <v/>
      </c>
      <c r="C193" s="93"/>
      <c r="D193" s="89" t="str">
        <f>IF('0a) Instructions &amp; HHS Info'!$F$4="","", IF($E193="","",'0a) Instructions &amp; HHS Info'!$F$4))</f>
        <v/>
      </c>
      <c r="E193" s="89"/>
      <c r="F193" s="89" t="str">
        <f>_xlfn.LET(
_xlpm.orgRow,MATCH(E193,_ref_data!$F$19:$F$167,0),
_xlpm.orgID,INDEX(_ref_data!$E$19:$E$167,_xlpm.orgRow),
IF(E193="","",_xlpm.orgID))</f>
        <v/>
      </c>
      <c r="G193" s="89" t="str">
        <f>_xlfn.LET(
_xlpm.orgRow,MATCH(E193,_ref_data!$F$19:$F$167,0),
_xlpm.EIN,SUBSTITUTE(INDEX(_ref_data!$G$19:$G$167,_xlpm.orgRow), "-", ""),
IF(E193="","",_xlpm.EIN))</f>
        <v/>
      </c>
      <c r="H193" s="89" t="str" cm="1">
        <f t="array" ref="H193">_xlfn.LET(
_xlpm.row, MATCH($C193 &amp; $E193, '3) Corporate Governance'!$B$19:$B$76 &amp; '3) Corporate Governance'!$D$19:$D$76, 0),
_xlpm.datum, INDEX('3) Corporate Governance'!$D$19:$F$76, _xlpm.row, 2),
IF(_xlpm.datum="", "", _xlpm.datum))</f>
        <v/>
      </c>
      <c r="I193" s="89" t="str">
        <f>_xlfn.LET(
_xlpm.row, MATCH(H193, _ref_data!$O$19:$O$68, 0),
_xlpm.ein, INDEX(_ref_data!$P$19:$P$68, _xlpm.row),
IF(H193="", "",
IF(_xlpm.ein="", "", _xlpm.ein)))</f>
        <v/>
      </c>
      <c r="J193" s="98" t="str" cm="1">
        <f t="array" ref="J193">IF($E193="", "",
_xlfn.LET(
_xlpm.row, MATCH($C193 &amp; $E193 &amp; $H193,
    '3) Corporate Governance'!$B$19:$B$76 &amp;
    '3) Corporate Governance'!$D$19:$D$76 &amp;
    '3) Corporate Governance'!$E$19:$E$76, 0),
_xlpm.row)
)</f>
        <v/>
      </c>
      <c r="K193" s="96" t="str" cm="1">
        <f t="array" ref="K193">_xlfn.LET(
_xlpm.val,INDEX('3) Corporate Governance'!$G$19:$S$73,_extract!$J193,1),
IF($J193="","",
IF(($J193&gt;0)*($J193&lt;=11),IF(_xlpm.val="","",_xlpm.val), "")))</f>
        <v/>
      </c>
      <c r="L193" s="96" t="str" cm="1">
        <f t="array" ref="L193">_xlfn.LET(
_xlpm.val, INDEX('3) Corporate Governance'!$G$19:$S$73,_extract!$J193,2),
_xlpm.val_01, (_xlpm.val="Yes")*1,
IF($J193="","",
IF(_xlpm.val = "", "",
IF(($J193&gt;0)*($J193&lt;=11),_xlpm.val_01,""))))</f>
        <v/>
      </c>
      <c r="M193" s="96" t="str" cm="1">
        <f t="array" ref="M193">_xlfn.LET(
_xlpm.val, INDEX('3) Corporate Governance'!$G$19:$S$73,_extract!$J193,3),
_xlpm.val_01, (_xlpm.val="Yes")*1,
IF($J193="","",
IF(_xlpm.val = "", "",
IF(($J193&gt;0)*($J193&lt;=11),_xlpm.val_01,""))))</f>
        <v/>
      </c>
      <c r="N193" s="96" t="str" cm="1">
        <f t="array" ref="N193">_xlfn.LET(
_xlpm.val, INDEX('3) Corporate Governance'!$G$19:$S$73,_extract!$J193,4),
_xlpm.val_01, (_xlpm.val="Yes")*1,
IF($J193="","",
IF(_xlpm.val = "", "",
IF(($J193&gt;0)*($J193&lt;=11),_xlpm.val_01,""))))</f>
        <v/>
      </c>
      <c r="O193" s="96" t="str" cm="1">
        <f t="array" ref="O193">_xlfn.LET(
_xlpm.val, INDEX('3) Corporate Governance'!$G$19:$S$73,_extract!$J193,5),
_xlpm.val_01, (_xlpm.val="Yes")*1,
IF($J193="","",
IF(_xlpm.val = "", "",
IF(($J193&gt;0)*($J193&lt;=11),_xlpm.val_01,""))))</f>
        <v/>
      </c>
      <c r="P193" s="96" t="str" cm="1">
        <f t="array" ref="P193">_xlfn.LET(
_xlpm.val, INDEX('3) Corporate Governance'!$G$19:$S$73,_extract!$J193,6),
_xlpm.val_01, (_xlpm.val="Yes")*1,
IF($J193="","",
IF(_xlpm.val = "", "",
IF(($J193&gt;0)*($J193&lt;=11),_xlpm.val_01,""))))</f>
        <v/>
      </c>
      <c r="Q193" s="96" t="str" cm="1">
        <f t="array" ref="Q193">_xlfn.LET(
_xlpm.val, INDEX('3) Corporate Governance'!$G$19:$S$73,_extract!$J193,7),
_xlpm.val_01, (_xlpm.val="Yes")*1,
IF($J193="","",
IF(_xlpm.val = "", "",
IF(($J193&gt;0)*($J193&lt;=11),_xlpm.val_01,""))))</f>
        <v/>
      </c>
      <c r="R193" s="96" t="str" cm="1">
        <f t="array" ref="R193">_xlfn.LET(
_xlpm.val, INDEX('3) Corporate Governance'!$G$19:$S$73,_extract!$J193,8),
_xlpm.val_01, (_xlpm.val="Yes")*1,
IF($J193="","",
IF(_xlpm.val = "", "",
IF(($J193&gt;0)*($J193&lt;=11),_xlpm.val_01,""))))</f>
        <v/>
      </c>
      <c r="S193" s="96" t="str" cm="1">
        <f t="array" ref="S193">_xlfn.LET(
_xlpm.val, INDEX('3) Corporate Governance'!$G$19:$S$73,_extract!$J193,9),
_xlpm.val_01, (_xlpm.val="Yes")*1,
IF($J193="","",
IF(_xlpm.val = "", "",
IF(($J193&gt;0)*($J193&lt;=11),_xlpm.val_01,""))))</f>
        <v/>
      </c>
      <c r="T193" s="96" t="str" cm="1">
        <f t="array" ref="T193">_xlfn.LET(
_xlpm.val, INDEX('3) Corporate Governance'!$G$19:$S$73,_extract!$J193,10),
_xlpm.val_01, (_xlpm.val="Yes")*1,
IF($J193="","",
IF(_xlpm.val = "", "",
IF(($J193&gt;0)*($J193&lt;=11),_xlpm.val_01,""))))</f>
        <v/>
      </c>
      <c r="U193" s="96" t="str" cm="1">
        <f t="array" ref="U193">_xlfn.LET(
_xlpm.val, INDEX('3) Corporate Governance'!$G$19:$S$73,_extract!$J193,11),
_xlpm.val_01, (_xlpm.val="Yes")*1,
IF($J193="","",
IF(_xlpm.val = "", "",
IF(($J193&gt;0)*($J193&lt;=11),_xlpm.val_01,""))))</f>
        <v/>
      </c>
      <c r="V193" s="910" t="str" cm="1">
        <f t="array" ref="V193">_xlfn.LET(
_xlpm.val,INDEX('3) Corporate Governance'!$G$19:$S$73,_extract!$J193,12),
IF($J193="","",
IF(($J193&gt;0)*($J193&lt;=11),IF(_xlpm.val="","",_xlpm.val), "")))</f>
        <v/>
      </c>
      <c r="W193" s="96" t="str" cm="1">
        <f t="array" ref="W193">_xlfn.LET(
_xlpm.val,INDEX('3) Corporate Governance'!$G$19:$S$73,_extract!$J193,13),
IF($J193="","",
IF(($J193&gt;0)*($J193&lt;=11),IF(_xlpm.val="","",_xlpm.val), "")))</f>
        <v/>
      </c>
      <c r="X193" s="89" t="str" cm="1">
        <f t="array" ref="X193">_xlfn.LET(
_xlpm.val, INDEX('3) Corporate Governance'!$G$19:$T$73,_extract!$J193,1),
_xlpm.val_01, (_xlpm.val="Yes")*1,
IF($J193="","",
IF(_xlpm.val = "", "",
IF(($J193&gt;16)*($J193&lt;=27),_xlpm.val_01,""))))</f>
        <v/>
      </c>
      <c r="Y193" s="89" t="str" cm="1">
        <f t="array" ref="Y193">_xlfn.LET(
_xlpm.val, INDEX('3) Corporate Governance'!$G$19:$T$73,_extract!$J193,2),
_xlpm.val_01, (_xlpm.val="Yes")*1,
IF($J193="","",
IF(_xlpm.val = "", "",
IF(($J193&gt;16)*($J193&lt;=27),_xlpm.val_01,""))))</f>
        <v/>
      </c>
      <c r="Z193" s="89" t="str" cm="1">
        <f t="array" ref="Z193">_xlfn.LET(
_xlpm.val, INDEX('3) Corporate Governance'!$G$19:$T$73,_extract!$J193,3),
_xlpm.val_01, (_xlpm.val="Yes")*1,
IF($J193="","",
IF(_xlpm.val = "", "",
IF(($J193&gt;16)*($J193&lt;=27),_xlpm.val_01,""))))</f>
        <v/>
      </c>
      <c r="AA193" s="89" t="str" cm="1">
        <f t="array" ref="AA193">_xlfn.LET(
_xlpm.val, INDEX('3) Corporate Governance'!$G$19:$T$73,_extract!$J193,4),
_xlpm.val_01, (_xlpm.val="Yes")*1,
IF($J193="","",
IF(_xlpm.val = "", "",
IF(($J193&gt;16)*($J193&lt;=27),_xlpm.val_01,""))))</f>
        <v/>
      </c>
      <c r="AB193" s="89" t="str" cm="1">
        <f t="array" ref="AB193">_xlfn.LET(
_xlpm.val, INDEX('3) Corporate Governance'!$G$19:$T$73,_extract!$J193,5),
_xlpm.val_01, (_xlpm.val="Yes")*1,
IF($J193="","",
IF(_xlpm.val = "", "",
IF(($J193&gt;16)*($J193&lt;=27),_xlpm.val_01,""))))</f>
        <v/>
      </c>
      <c r="AC193" s="89" t="str" cm="1">
        <f t="array" ref="AC193">_xlfn.LET(
_xlpm.val, INDEX('3) Corporate Governance'!$G$19:$T$73,_extract!$J193,6),
_xlpm.val_01, (_xlpm.val="Yes")*1,
IF($J193="","",
IF(_xlpm.val = "", "",
IF(($J193&gt;16)*($J193&lt;=27),_xlpm.val_01,""))))</f>
        <v/>
      </c>
      <c r="AD193" s="89" t="str" cm="1">
        <f t="array" ref="AD193">_xlfn.LET(
_xlpm.val, INDEX('3) Corporate Governance'!$G$19:$T$73,_extract!$J193,7),
_xlpm.val_01, (_xlpm.val="Yes")*1,
IF($J193="","",
IF(_xlpm.val = "", "",
IF(($J193&gt;16)*($J193&lt;=27),_xlpm.val_01,""))))</f>
        <v/>
      </c>
      <c r="AE193" s="89" t="str" cm="1">
        <f t="array" ref="AE193">_xlfn.LET(
_xlpm.val, INDEX('3) Corporate Governance'!$G$19:$T$73,_extract!$J193,8),
_xlpm.val_01, (_xlpm.val="Yes")*1,
IF($J193="","",
IF(_xlpm.val = "", "",
IF(($J193&gt;16)*($J193&lt;=27),_xlpm.val_01,""))))</f>
        <v/>
      </c>
      <c r="AF193" s="89" t="str" cm="1">
        <f t="array" ref="AF193">_xlfn.LET(
_xlpm.val, INDEX('3) Corporate Governance'!$G$19:$T$73,_extract!$J193,9),
_xlpm.val_01, (_xlpm.val="Yes")*1,
IF($J193="","",
IF(_xlpm.val = "", "",
IF(($J193&gt;16)*($J193&lt;=27),_xlpm.val_01,""))))</f>
        <v/>
      </c>
      <c r="AG193" s="89" t="str" cm="1">
        <f t="array" ref="AG193">_xlfn.LET(
_xlpm.val, INDEX('3) Corporate Governance'!$G$19:$T$73,_extract!$J193,10),
_xlpm.val_01, (_xlpm.val="Yes")*1,
IF($J193="","",
IF(_xlpm.val = "", "",
IF(($J193&gt;16)*($J193&lt;=27),_xlpm.val_01,""))))</f>
        <v/>
      </c>
      <c r="AH193" s="89" t="str" cm="1">
        <f t="array" ref="AH193">_xlfn.LET(
_xlpm.val, INDEX('3) Corporate Governance'!$G$19:$T$73,_extract!$J193,11),
IF($J193="","",
IF(_xlpm.val = "", "",
IF(($J193&gt;16)*($J193&lt;=27),_xlpm.val,""))))</f>
        <v/>
      </c>
      <c r="AI193" s="89" t="str" cm="1">
        <f t="array" ref="AI193">_xlfn.LET(
_xlpm.val, INDEX('3) Corporate Governance'!$G$19:$T$73,_extract!$J193,12),
IF($J193="","",
IF(_xlpm.val = "", "",
IF(($J193&gt;16)*($J193&lt;=27),_xlpm.val,""))))</f>
        <v/>
      </c>
      <c r="AJ193" s="95" t="str" cm="1">
        <f t="array" ref="AJ193">_xlfn.LET(
_xlpm.val, INDEX('3) Corporate Governance'!$G$19:$M$73,_extract!$J193,1),
_xlpm.val_01, (_xlpm.val="Yes")*1,
IF($J193="","",
IF(_xlpm.val = "", "",
IF(($J193&gt;32)*($J193&lt;=43),_xlpm.val_01,""))))</f>
        <v/>
      </c>
      <c r="AK193" s="95" t="str" cm="1">
        <f t="array" ref="AK193">_xlfn.LET(
_xlpm.val, (INDEX('3) Corporate Governance'!$G$19:$M$73,_extract!$J193,2)),
IF($J193="","",
IF(_xlpm.val = "", "",
IF(($J193&gt;32)*($J193&lt;=43),_xlpm.val,""))))</f>
        <v/>
      </c>
      <c r="AL193" s="95" t="str" cm="1">
        <f t="array" ref="AL193">_xlfn.LET(
_xlpm.val, (INDEX('3) Corporate Governance'!$G$19:$M$73,_extract!$J193,3)),
IF($J193="","",
IF(_xlpm.val = "", "",
IF(($J193&gt;32)*($J193&lt;=43),_xlpm.val,""))))</f>
        <v/>
      </c>
      <c r="AM193" s="95" t="str" cm="1">
        <f t="array" ref="AM193">_xlfn.LET(
_xlpm.val, (INDEX('3) Corporate Governance'!$G$19:$M$73,_extract!$J193,4)),
IF($J193="","",
IF(_xlpm.val = "", "",
IF(($J193&gt;32)*($J193&lt;=43),_xlpm.val,""))))</f>
        <v/>
      </c>
      <c r="AN193" s="95" t="str" cm="1">
        <f t="array" ref="AN193">_xlfn.LET(
_xlpm.val, INDEX('3) Corporate Governance'!$G$19:$M$73,_extract!$J193,5),
_xlpm.val_01, (_xlpm.val="Yes")*1,
IF($J193="","",
IF(_xlpm.val = "", "",
IF(($J193&gt;32)*($J193&lt;=43),_xlpm.val_01,""))))</f>
        <v/>
      </c>
      <c r="AO193" s="95" t="str" cm="1">
        <f t="array" ref="AO193">_xlfn.LET(
_xlpm.val, INDEX('3) Corporate Governance'!$G$19:$M$73,_extract!$J193,6),
_xlpm.val_01, (_xlpm.val="Yes")*1,
IF($J193="","",
IF(_xlpm.val = "", "",
IF(($J193&gt;32)*($J193&lt;=43),_xlpm.val_01,""))))</f>
        <v/>
      </c>
      <c r="AP193" s="95" t="str" cm="1">
        <f t="array" ref="AP193">_xlfn.LET(
_xlpm.val, (INDEX('3) Corporate Governance'!$G$19:$M$73,_extract!$J193,7)),
IF($J193="","",
IF(_xlpm.val = "", "",
IF(($J193&gt;32)*($J193&lt;=43),_xlpm.val,""))))</f>
        <v/>
      </c>
      <c r="AQ193" s="109"/>
      <c r="AR193" s="109"/>
      <c r="AS193" s="109"/>
      <c r="AT193" s="109"/>
      <c r="AU193" s="109"/>
      <c r="AV193" s="109"/>
    </row>
    <row r="194" spans="1:48" x14ac:dyDescent="0.35">
      <c r="A194" s="11"/>
      <c r="B194" s="89" t="str">
        <f t="shared" si="4"/>
        <v/>
      </c>
      <c r="C194" s="93"/>
      <c r="D194" s="89" t="str">
        <f>IF('0a) Instructions &amp; HHS Info'!$F$4="","", IF($E194="","",'0a) Instructions &amp; HHS Info'!$F$4))</f>
        <v/>
      </c>
      <c r="E194" s="89"/>
      <c r="F194" s="89" t="str">
        <f>_xlfn.LET(
_xlpm.orgRow,MATCH(E194,_ref_data!$F$19:$F$167,0),
_xlpm.orgID,INDEX(_ref_data!$E$19:$E$167,_xlpm.orgRow),
IF(E194="","",_xlpm.orgID))</f>
        <v/>
      </c>
      <c r="G194" s="89" t="str">
        <f>_xlfn.LET(
_xlpm.orgRow,MATCH(E194,_ref_data!$F$19:$F$167,0),
_xlpm.EIN,SUBSTITUTE(INDEX(_ref_data!$G$19:$G$167,_xlpm.orgRow), "-", ""),
IF(E194="","",_xlpm.EIN))</f>
        <v/>
      </c>
      <c r="H194" s="89" t="str" cm="1">
        <f t="array" ref="H194">_xlfn.LET(
_xlpm.row, MATCH($C194 &amp; $E194, '3) Corporate Governance'!$B$19:$B$76 &amp; '3) Corporate Governance'!$D$19:$D$76, 0),
_xlpm.datum, INDEX('3) Corporate Governance'!$D$19:$F$76, _xlpm.row, 2),
IF(_xlpm.datum="", "", _xlpm.datum))</f>
        <v/>
      </c>
      <c r="I194" s="89" t="str">
        <f>_xlfn.LET(
_xlpm.row, MATCH(H194, _ref_data!$O$19:$O$68, 0),
_xlpm.ein, INDEX(_ref_data!$P$19:$P$68, _xlpm.row),
IF(H194="", "",
IF(_xlpm.ein="", "", _xlpm.ein)))</f>
        <v/>
      </c>
      <c r="J194" s="98" t="str" cm="1">
        <f t="array" ref="J194">IF($E194="", "",
_xlfn.LET(
_xlpm.row, MATCH($C194 &amp; $E194 &amp; $H194,
    '3) Corporate Governance'!$B$19:$B$76 &amp;
    '3) Corporate Governance'!$D$19:$D$76 &amp;
    '3) Corporate Governance'!$E$19:$E$76, 0),
_xlpm.row)
)</f>
        <v/>
      </c>
      <c r="K194" s="96" t="str" cm="1">
        <f t="array" ref="K194">_xlfn.LET(
_xlpm.val,INDEX('3) Corporate Governance'!$G$19:$S$73,_extract!$J194,1),
IF($J194="","",
IF(($J194&gt;0)*($J194&lt;=11),IF(_xlpm.val="","",_xlpm.val), "")))</f>
        <v/>
      </c>
      <c r="L194" s="96" t="str" cm="1">
        <f t="array" ref="L194">_xlfn.LET(
_xlpm.val, INDEX('3) Corporate Governance'!$G$19:$S$73,_extract!$J194,2),
_xlpm.val_01, (_xlpm.val="Yes")*1,
IF($J194="","",
IF(_xlpm.val = "", "",
IF(($J194&gt;0)*($J194&lt;=11),_xlpm.val_01,""))))</f>
        <v/>
      </c>
      <c r="M194" s="96" t="str" cm="1">
        <f t="array" ref="M194">_xlfn.LET(
_xlpm.val, INDEX('3) Corporate Governance'!$G$19:$S$73,_extract!$J194,3),
_xlpm.val_01, (_xlpm.val="Yes")*1,
IF($J194="","",
IF(_xlpm.val = "", "",
IF(($J194&gt;0)*($J194&lt;=11),_xlpm.val_01,""))))</f>
        <v/>
      </c>
      <c r="N194" s="96" t="str" cm="1">
        <f t="array" ref="N194">_xlfn.LET(
_xlpm.val, INDEX('3) Corporate Governance'!$G$19:$S$73,_extract!$J194,4),
_xlpm.val_01, (_xlpm.val="Yes")*1,
IF($J194="","",
IF(_xlpm.val = "", "",
IF(($J194&gt;0)*($J194&lt;=11),_xlpm.val_01,""))))</f>
        <v/>
      </c>
      <c r="O194" s="96" t="str" cm="1">
        <f t="array" ref="O194">_xlfn.LET(
_xlpm.val, INDEX('3) Corporate Governance'!$G$19:$S$73,_extract!$J194,5),
_xlpm.val_01, (_xlpm.val="Yes")*1,
IF($J194="","",
IF(_xlpm.val = "", "",
IF(($J194&gt;0)*($J194&lt;=11),_xlpm.val_01,""))))</f>
        <v/>
      </c>
      <c r="P194" s="96" t="str" cm="1">
        <f t="array" ref="P194">_xlfn.LET(
_xlpm.val, INDEX('3) Corporate Governance'!$G$19:$S$73,_extract!$J194,6),
_xlpm.val_01, (_xlpm.val="Yes")*1,
IF($J194="","",
IF(_xlpm.val = "", "",
IF(($J194&gt;0)*($J194&lt;=11),_xlpm.val_01,""))))</f>
        <v/>
      </c>
      <c r="Q194" s="96" t="str" cm="1">
        <f t="array" ref="Q194">_xlfn.LET(
_xlpm.val, INDEX('3) Corporate Governance'!$G$19:$S$73,_extract!$J194,7),
_xlpm.val_01, (_xlpm.val="Yes")*1,
IF($J194="","",
IF(_xlpm.val = "", "",
IF(($J194&gt;0)*($J194&lt;=11),_xlpm.val_01,""))))</f>
        <v/>
      </c>
      <c r="R194" s="96" t="str" cm="1">
        <f t="array" ref="R194">_xlfn.LET(
_xlpm.val, INDEX('3) Corporate Governance'!$G$19:$S$73,_extract!$J194,8),
_xlpm.val_01, (_xlpm.val="Yes")*1,
IF($J194="","",
IF(_xlpm.val = "", "",
IF(($J194&gt;0)*($J194&lt;=11),_xlpm.val_01,""))))</f>
        <v/>
      </c>
      <c r="S194" s="96" t="str" cm="1">
        <f t="array" ref="S194">_xlfn.LET(
_xlpm.val, INDEX('3) Corporate Governance'!$G$19:$S$73,_extract!$J194,9),
_xlpm.val_01, (_xlpm.val="Yes")*1,
IF($J194="","",
IF(_xlpm.val = "", "",
IF(($J194&gt;0)*($J194&lt;=11),_xlpm.val_01,""))))</f>
        <v/>
      </c>
      <c r="T194" s="96" t="str" cm="1">
        <f t="array" ref="T194">_xlfn.LET(
_xlpm.val, INDEX('3) Corporate Governance'!$G$19:$S$73,_extract!$J194,10),
_xlpm.val_01, (_xlpm.val="Yes")*1,
IF($J194="","",
IF(_xlpm.val = "", "",
IF(($J194&gt;0)*($J194&lt;=11),_xlpm.val_01,""))))</f>
        <v/>
      </c>
      <c r="U194" s="96" t="str" cm="1">
        <f t="array" ref="U194">_xlfn.LET(
_xlpm.val, INDEX('3) Corporate Governance'!$G$19:$S$73,_extract!$J194,11),
_xlpm.val_01, (_xlpm.val="Yes")*1,
IF($J194="","",
IF(_xlpm.val = "", "",
IF(($J194&gt;0)*($J194&lt;=11),_xlpm.val_01,""))))</f>
        <v/>
      </c>
      <c r="V194" s="910" t="str" cm="1">
        <f t="array" ref="V194">_xlfn.LET(
_xlpm.val,INDEX('3) Corporate Governance'!$G$19:$S$73,_extract!$J194,12),
IF($J194="","",
IF(($J194&gt;0)*($J194&lt;=11),IF(_xlpm.val="","",_xlpm.val), "")))</f>
        <v/>
      </c>
      <c r="W194" s="96" t="str" cm="1">
        <f t="array" ref="W194">_xlfn.LET(
_xlpm.val,INDEX('3) Corporate Governance'!$G$19:$S$73,_extract!$J194,13),
IF($J194="","",
IF(($J194&gt;0)*($J194&lt;=11),IF(_xlpm.val="","",_xlpm.val), "")))</f>
        <v/>
      </c>
      <c r="X194" s="89" t="str" cm="1">
        <f t="array" ref="X194">_xlfn.LET(
_xlpm.val, INDEX('3) Corporate Governance'!$G$19:$T$73,_extract!$J194,1),
_xlpm.val_01, (_xlpm.val="Yes")*1,
IF($J194="","",
IF(_xlpm.val = "", "",
IF(($J194&gt;16)*($J194&lt;=27),_xlpm.val_01,""))))</f>
        <v/>
      </c>
      <c r="Y194" s="89" t="str" cm="1">
        <f t="array" ref="Y194">_xlfn.LET(
_xlpm.val, INDEX('3) Corporate Governance'!$G$19:$T$73,_extract!$J194,2),
_xlpm.val_01, (_xlpm.val="Yes")*1,
IF($J194="","",
IF(_xlpm.val = "", "",
IF(($J194&gt;16)*($J194&lt;=27),_xlpm.val_01,""))))</f>
        <v/>
      </c>
      <c r="Z194" s="89" t="str" cm="1">
        <f t="array" ref="Z194">_xlfn.LET(
_xlpm.val, INDEX('3) Corporate Governance'!$G$19:$T$73,_extract!$J194,3),
_xlpm.val_01, (_xlpm.val="Yes")*1,
IF($J194="","",
IF(_xlpm.val = "", "",
IF(($J194&gt;16)*($J194&lt;=27),_xlpm.val_01,""))))</f>
        <v/>
      </c>
      <c r="AA194" s="89" t="str" cm="1">
        <f t="array" ref="AA194">_xlfn.LET(
_xlpm.val, INDEX('3) Corporate Governance'!$G$19:$T$73,_extract!$J194,4),
_xlpm.val_01, (_xlpm.val="Yes")*1,
IF($J194="","",
IF(_xlpm.val = "", "",
IF(($J194&gt;16)*($J194&lt;=27),_xlpm.val_01,""))))</f>
        <v/>
      </c>
      <c r="AB194" s="89" t="str" cm="1">
        <f t="array" ref="AB194">_xlfn.LET(
_xlpm.val, INDEX('3) Corporate Governance'!$G$19:$T$73,_extract!$J194,5),
_xlpm.val_01, (_xlpm.val="Yes")*1,
IF($J194="","",
IF(_xlpm.val = "", "",
IF(($J194&gt;16)*($J194&lt;=27),_xlpm.val_01,""))))</f>
        <v/>
      </c>
      <c r="AC194" s="89" t="str" cm="1">
        <f t="array" ref="AC194">_xlfn.LET(
_xlpm.val, INDEX('3) Corporate Governance'!$G$19:$T$73,_extract!$J194,6),
_xlpm.val_01, (_xlpm.val="Yes")*1,
IF($J194="","",
IF(_xlpm.val = "", "",
IF(($J194&gt;16)*($J194&lt;=27),_xlpm.val_01,""))))</f>
        <v/>
      </c>
      <c r="AD194" s="89" t="str" cm="1">
        <f t="array" ref="AD194">_xlfn.LET(
_xlpm.val, INDEX('3) Corporate Governance'!$G$19:$T$73,_extract!$J194,7),
_xlpm.val_01, (_xlpm.val="Yes")*1,
IF($J194="","",
IF(_xlpm.val = "", "",
IF(($J194&gt;16)*($J194&lt;=27),_xlpm.val_01,""))))</f>
        <v/>
      </c>
      <c r="AE194" s="89" t="str" cm="1">
        <f t="array" ref="AE194">_xlfn.LET(
_xlpm.val, INDEX('3) Corporate Governance'!$G$19:$T$73,_extract!$J194,8),
_xlpm.val_01, (_xlpm.val="Yes")*1,
IF($J194="","",
IF(_xlpm.val = "", "",
IF(($J194&gt;16)*($J194&lt;=27),_xlpm.val_01,""))))</f>
        <v/>
      </c>
      <c r="AF194" s="89" t="str" cm="1">
        <f t="array" ref="AF194">_xlfn.LET(
_xlpm.val, INDEX('3) Corporate Governance'!$G$19:$T$73,_extract!$J194,9),
_xlpm.val_01, (_xlpm.val="Yes")*1,
IF($J194="","",
IF(_xlpm.val = "", "",
IF(($J194&gt;16)*($J194&lt;=27),_xlpm.val_01,""))))</f>
        <v/>
      </c>
      <c r="AG194" s="89" t="str" cm="1">
        <f t="array" ref="AG194">_xlfn.LET(
_xlpm.val, INDEX('3) Corporate Governance'!$G$19:$T$73,_extract!$J194,10),
_xlpm.val_01, (_xlpm.val="Yes")*1,
IF($J194="","",
IF(_xlpm.val = "", "",
IF(($J194&gt;16)*($J194&lt;=27),_xlpm.val_01,""))))</f>
        <v/>
      </c>
      <c r="AH194" s="89" t="str" cm="1">
        <f t="array" ref="AH194">_xlfn.LET(
_xlpm.val, INDEX('3) Corporate Governance'!$G$19:$T$73,_extract!$J194,11),
IF($J194="","",
IF(_xlpm.val = "", "",
IF(($J194&gt;16)*($J194&lt;=27),_xlpm.val,""))))</f>
        <v/>
      </c>
      <c r="AI194" s="89" t="str" cm="1">
        <f t="array" ref="AI194">_xlfn.LET(
_xlpm.val, INDEX('3) Corporate Governance'!$G$19:$T$73,_extract!$J194,12),
IF($J194="","",
IF(_xlpm.val = "", "",
IF(($J194&gt;16)*($J194&lt;=27),_xlpm.val,""))))</f>
        <v/>
      </c>
      <c r="AJ194" s="95" t="str" cm="1">
        <f t="array" ref="AJ194">_xlfn.LET(
_xlpm.val, INDEX('3) Corporate Governance'!$G$19:$M$73,_extract!$J194,1),
_xlpm.val_01, (_xlpm.val="Yes")*1,
IF($J194="","",
IF(_xlpm.val = "", "",
IF(($J194&gt;32)*($J194&lt;=43),_xlpm.val_01,""))))</f>
        <v/>
      </c>
      <c r="AK194" s="95" t="str" cm="1">
        <f t="array" ref="AK194">_xlfn.LET(
_xlpm.val, (INDEX('3) Corporate Governance'!$G$19:$M$73,_extract!$J194,2)),
IF($J194="","",
IF(_xlpm.val = "", "",
IF(($J194&gt;32)*($J194&lt;=43),_xlpm.val,""))))</f>
        <v/>
      </c>
      <c r="AL194" s="95" t="str" cm="1">
        <f t="array" ref="AL194">_xlfn.LET(
_xlpm.val, (INDEX('3) Corporate Governance'!$G$19:$M$73,_extract!$J194,3)),
IF($J194="","",
IF(_xlpm.val = "", "",
IF(($J194&gt;32)*($J194&lt;=43),_xlpm.val,""))))</f>
        <v/>
      </c>
      <c r="AM194" s="95" t="str" cm="1">
        <f t="array" ref="AM194">_xlfn.LET(
_xlpm.val, (INDEX('3) Corporate Governance'!$G$19:$M$73,_extract!$J194,4)),
IF($J194="","",
IF(_xlpm.val = "", "",
IF(($J194&gt;32)*($J194&lt;=43),_xlpm.val,""))))</f>
        <v/>
      </c>
      <c r="AN194" s="95" t="str" cm="1">
        <f t="array" ref="AN194">_xlfn.LET(
_xlpm.val, INDEX('3) Corporate Governance'!$G$19:$M$73,_extract!$J194,5),
_xlpm.val_01, (_xlpm.val="Yes")*1,
IF($J194="","",
IF(_xlpm.val = "", "",
IF(($J194&gt;32)*($J194&lt;=43),_xlpm.val_01,""))))</f>
        <v/>
      </c>
      <c r="AO194" s="95" t="str" cm="1">
        <f t="array" ref="AO194">_xlfn.LET(
_xlpm.val, INDEX('3) Corporate Governance'!$G$19:$M$73,_extract!$J194,6),
_xlpm.val_01, (_xlpm.val="Yes")*1,
IF($J194="","",
IF(_xlpm.val = "", "",
IF(($J194&gt;32)*($J194&lt;=43),_xlpm.val_01,""))))</f>
        <v/>
      </c>
      <c r="AP194" s="95" t="str" cm="1">
        <f t="array" ref="AP194">_xlfn.LET(
_xlpm.val, (INDEX('3) Corporate Governance'!$G$19:$M$73,_extract!$J194,7)),
IF($J194="","",
IF(_xlpm.val = "", "",
IF(($J194&gt;32)*($J194&lt;=43),_xlpm.val,""))))</f>
        <v/>
      </c>
      <c r="AQ194" s="109"/>
      <c r="AR194" s="109"/>
      <c r="AS194" s="109"/>
      <c r="AT194" s="109"/>
      <c r="AU194" s="109"/>
      <c r="AV194" s="109"/>
    </row>
    <row r="195" spans="1:48" x14ac:dyDescent="0.35">
      <c r="A195" s="11"/>
      <c r="B195" s="89" t="str">
        <f t="shared" si="4"/>
        <v/>
      </c>
      <c r="C195" s="93"/>
      <c r="D195" s="89" t="str">
        <f>IF('0a) Instructions &amp; HHS Info'!$F$4="","", IF($E195="","",'0a) Instructions &amp; HHS Info'!$F$4))</f>
        <v/>
      </c>
      <c r="E195" s="89"/>
      <c r="F195" s="89" t="str">
        <f>_xlfn.LET(
_xlpm.orgRow,MATCH(E195,_ref_data!$F$19:$F$167,0),
_xlpm.orgID,INDEX(_ref_data!$E$19:$E$167,_xlpm.orgRow),
IF(E195="","",_xlpm.orgID))</f>
        <v/>
      </c>
      <c r="G195" s="89" t="str">
        <f>_xlfn.LET(
_xlpm.orgRow,MATCH(E195,_ref_data!$F$19:$F$167,0),
_xlpm.EIN,SUBSTITUTE(INDEX(_ref_data!$G$19:$G$167,_xlpm.orgRow), "-", ""),
IF(E195="","",_xlpm.EIN))</f>
        <v/>
      </c>
      <c r="H195" s="89" t="str" cm="1">
        <f t="array" ref="H195">_xlfn.LET(
_xlpm.row, MATCH($C195 &amp; $E195, '3) Corporate Governance'!$B$19:$B$76 &amp; '3) Corporate Governance'!$D$19:$D$76, 0),
_xlpm.datum, INDEX('3) Corporate Governance'!$D$19:$F$76, _xlpm.row, 2),
IF(_xlpm.datum="", "", _xlpm.datum))</f>
        <v/>
      </c>
      <c r="I195" s="89" t="str">
        <f>_xlfn.LET(
_xlpm.row, MATCH(H195, _ref_data!$O$19:$O$68, 0),
_xlpm.ein, INDEX(_ref_data!$P$19:$P$68, _xlpm.row),
IF(H195="", "",
IF(_xlpm.ein="", "", _xlpm.ein)))</f>
        <v/>
      </c>
      <c r="J195" s="98" t="str" cm="1">
        <f t="array" ref="J195">IF($E195="", "",
_xlfn.LET(
_xlpm.row, MATCH($C195 &amp; $E195 &amp; $H195,
    '3) Corporate Governance'!$B$19:$B$76 &amp;
    '3) Corporate Governance'!$D$19:$D$76 &amp;
    '3) Corporate Governance'!$E$19:$E$76, 0),
_xlpm.row)
)</f>
        <v/>
      </c>
      <c r="K195" s="96" t="str" cm="1">
        <f t="array" ref="K195">_xlfn.LET(
_xlpm.val,INDEX('3) Corporate Governance'!$G$19:$S$73,_extract!$J195,1),
IF($J195="","",
IF(($J195&gt;0)*($J195&lt;=11),IF(_xlpm.val="","",_xlpm.val), "")))</f>
        <v/>
      </c>
      <c r="L195" s="96" t="str" cm="1">
        <f t="array" ref="L195">_xlfn.LET(
_xlpm.val, INDEX('3) Corporate Governance'!$G$19:$S$73,_extract!$J195,2),
_xlpm.val_01, (_xlpm.val="Yes")*1,
IF($J195="","",
IF(_xlpm.val = "", "",
IF(($J195&gt;0)*($J195&lt;=11),_xlpm.val_01,""))))</f>
        <v/>
      </c>
      <c r="M195" s="96" t="str" cm="1">
        <f t="array" ref="M195">_xlfn.LET(
_xlpm.val, INDEX('3) Corporate Governance'!$G$19:$S$73,_extract!$J195,3),
_xlpm.val_01, (_xlpm.val="Yes")*1,
IF($J195="","",
IF(_xlpm.val = "", "",
IF(($J195&gt;0)*($J195&lt;=11),_xlpm.val_01,""))))</f>
        <v/>
      </c>
      <c r="N195" s="96" t="str" cm="1">
        <f t="array" ref="N195">_xlfn.LET(
_xlpm.val, INDEX('3) Corporate Governance'!$G$19:$S$73,_extract!$J195,4),
_xlpm.val_01, (_xlpm.val="Yes")*1,
IF($J195="","",
IF(_xlpm.val = "", "",
IF(($J195&gt;0)*($J195&lt;=11),_xlpm.val_01,""))))</f>
        <v/>
      </c>
      <c r="O195" s="96" t="str" cm="1">
        <f t="array" ref="O195">_xlfn.LET(
_xlpm.val, INDEX('3) Corporate Governance'!$G$19:$S$73,_extract!$J195,5),
_xlpm.val_01, (_xlpm.val="Yes")*1,
IF($J195="","",
IF(_xlpm.val = "", "",
IF(($J195&gt;0)*($J195&lt;=11),_xlpm.val_01,""))))</f>
        <v/>
      </c>
      <c r="P195" s="96" t="str" cm="1">
        <f t="array" ref="P195">_xlfn.LET(
_xlpm.val, INDEX('3) Corporate Governance'!$G$19:$S$73,_extract!$J195,6),
_xlpm.val_01, (_xlpm.val="Yes")*1,
IF($J195="","",
IF(_xlpm.val = "", "",
IF(($J195&gt;0)*($J195&lt;=11),_xlpm.val_01,""))))</f>
        <v/>
      </c>
      <c r="Q195" s="96" t="str" cm="1">
        <f t="array" ref="Q195">_xlfn.LET(
_xlpm.val, INDEX('3) Corporate Governance'!$G$19:$S$73,_extract!$J195,7),
_xlpm.val_01, (_xlpm.val="Yes")*1,
IF($J195="","",
IF(_xlpm.val = "", "",
IF(($J195&gt;0)*($J195&lt;=11),_xlpm.val_01,""))))</f>
        <v/>
      </c>
      <c r="R195" s="96" t="str" cm="1">
        <f t="array" ref="R195">_xlfn.LET(
_xlpm.val, INDEX('3) Corporate Governance'!$G$19:$S$73,_extract!$J195,8),
_xlpm.val_01, (_xlpm.val="Yes")*1,
IF($J195="","",
IF(_xlpm.val = "", "",
IF(($J195&gt;0)*($J195&lt;=11),_xlpm.val_01,""))))</f>
        <v/>
      </c>
      <c r="S195" s="96" t="str" cm="1">
        <f t="array" ref="S195">_xlfn.LET(
_xlpm.val, INDEX('3) Corporate Governance'!$G$19:$S$73,_extract!$J195,9),
_xlpm.val_01, (_xlpm.val="Yes")*1,
IF($J195="","",
IF(_xlpm.val = "", "",
IF(($J195&gt;0)*($J195&lt;=11),_xlpm.val_01,""))))</f>
        <v/>
      </c>
      <c r="T195" s="96" t="str" cm="1">
        <f t="array" ref="T195">_xlfn.LET(
_xlpm.val, INDEX('3) Corporate Governance'!$G$19:$S$73,_extract!$J195,10),
_xlpm.val_01, (_xlpm.val="Yes")*1,
IF($J195="","",
IF(_xlpm.val = "", "",
IF(($J195&gt;0)*($J195&lt;=11),_xlpm.val_01,""))))</f>
        <v/>
      </c>
      <c r="U195" s="96" t="str" cm="1">
        <f t="array" ref="U195">_xlfn.LET(
_xlpm.val, INDEX('3) Corporate Governance'!$G$19:$S$73,_extract!$J195,11),
_xlpm.val_01, (_xlpm.val="Yes")*1,
IF($J195="","",
IF(_xlpm.val = "", "",
IF(($J195&gt;0)*($J195&lt;=11),_xlpm.val_01,""))))</f>
        <v/>
      </c>
      <c r="V195" s="910" t="str" cm="1">
        <f t="array" ref="V195">_xlfn.LET(
_xlpm.val,INDEX('3) Corporate Governance'!$G$19:$S$73,_extract!$J195,12),
IF($J195="","",
IF(($J195&gt;0)*($J195&lt;=11),IF(_xlpm.val="","",_xlpm.val), "")))</f>
        <v/>
      </c>
      <c r="W195" s="96" t="str" cm="1">
        <f t="array" ref="W195">_xlfn.LET(
_xlpm.val,INDEX('3) Corporate Governance'!$G$19:$S$73,_extract!$J195,13),
IF($J195="","",
IF(($J195&gt;0)*($J195&lt;=11),IF(_xlpm.val="","",_xlpm.val), "")))</f>
        <v/>
      </c>
      <c r="X195" s="89" t="str" cm="1">
        <f t="array" ref="X195">_xlfn.LET(
_xlpm.val, INDEX('3) Corporate Governance'!$G$19:$T$73,_extract!$J195,1),
_xlpm.val_01, (_xlpm.val="Yes")*1,
IF($J195="","",
IF(_xlpm.val = "", "",
IF(($J195&gt;16)*($J195&lt;=27),_xlpm.val_01,""))))</f>
        <v/>
      </c>
      <c r="Y195" s="89" t="str" cm="1">
        <f t="array" ref="Y195">_xlfn.LET(
_xlpm.val, INDEX('3) Corporate Governance'!$G$19:$T$73,_extract!$J195,2),
_xlpm.val_01, (_xlpm.val="Yes")*1,
IF($J195="","",
IF(_xlpm.val = "", "",
IF(($J195&gt;16)*($J195&lt;=27),_xlpm.val_01,""))))</f>
        <v/>
      </c>
      <c r="Z195" s="89" t="str" cm="1">
        <f t="array" ref="Z195">_xlfn.LET(
_xlpm.val, INDEX('3) Corporate Governance'!$G$19:$T$73,_extract!$J195,3),
_xlpm.val_01, (_xlpm.val="Yes")*1,
IF($J195="","",
IF(_xlpm.val = "", "",
IF(($J195&gt;16)*($J195&lt;=27),_xlpm.val_01,""))))</f>
        <v/>
      </c>
      <c r="AA195" s="89" t="str" cm="1">
        <f t="array" ref="AA195">_xlfn.LET(
_xlpm.val, INDEX('3) Corporate Governance'!$G$19:$T$73,_extract!$J195,4),
_xlpm.val_01, (_xlpm.val="Yes")*1,
IF($J195="","",
IF(_xlpm.val = "", "",
IF(($J195&gt;16)*($J195&lt;=27),_xlpm.val_01,""))))</f>
        <v/>
      </c>
      <c r="AB195" s="89" t="str" cm="1">
        <f t="array" ref="AB195">_xlfn.LET(
_xlpm.val, INDEX('3) Corporate Governance'!$G$19:$T$73,_extract!$J195,5),
_xlpm.val_01, (_xlpm.val="Yes")*1,
IF($J195="","",
IF(_xlpm.val = "", "",
IF(($J195&gt;16)*($J195&lt;=27),_xlpm.val_01,""))))</f>
        <v/>
      </c>
      <c r="AC195" s="89" t="str" cm="1">
        <f t="array" ref="AC195">_xlfn.LET(
_xlpm.val, INDEX('3) Corporate Governance'!$G$19:$T$73,_extract!$J195,6),
_xlpm.val_01, (_xlpm.val="Yes")*1,
IF($J195="","",
IF(_xlpm.val = "", "",
IF(($J195&gt;16)*($J195&lt;=27),_xlpm.val_01,""))))</f>
        <v/>
      </c>
      <c r="AD195" s="89" t="str" cm="1">
        <f t="array" ref="AD195">_xlfn.LET(
_xlpm.val, INDEX('3) Corporate Governance'!$G$19:$T$73,_extract!$J195,7),
_xlpm.val_01, (_xlpm.val="Yes")*1,
IF($J195="","",
IF(_xlpm.val = "", "",
IF(($J195&gt;16)*($J195&lt;=27),_xlpm.val_01,""))))</f>
        <v/>
      </c>
      <c r="AE195" s="89" t="str" cm="1">
        <f t="array" ref="AE195">_xlfn.LET(
_xlpm.val, INDEX('3) Corporate Governance'!$G$19:$T$73,_extract!$J195,8),
_xlpm.val_01, (_xlpm.val="Yes")*1,
IF($J195="","",
IF(_xlpm.val = "", "",
IF(($J195&gt;16)*($J195&lt;=27),_xlpm.val_01,""))))</f>
        <v/>
      </c>
      <c r="AF195" s="89" t="str" cm="1">
        <f t="array" ref="AF195">_xlfn.LET(
_xlpm.val, INDEX('3) Corporate Governance'!$G$19:$T$73,_extract!$J195,9),
_xlpm.val_01, (_xlpm.val="Yes")*1,
IF($J195="","",
IF(_xlpm.val = "", "",
IF(($J195&gt;16)*($J195&lt;=27),_xlpm.val_01,""))))</f>
        <v/>
      </c>
      <c r="AG195" s="89" t="str" cm="1">
        <f t="array" ref="AG195">_xlfn.LET(
_xlpm.val, INDEX('3) Corporate Governance'!$G$19:$T$73,_extract!$J195,10),
_xlpm.val_01, (_xlpm.val="Yes")*1,
IF($J195="","",
IF(_xlpm.val = "", "",
IF(($J195&gt;16)*($J195&lt;=27),_xlpm.val_01,""))))</f>
        <v/>
      </c>
      <c r="AH195" s="89" t="str" cm="1">
        <f t="array" ref="AH195">_xlfn.LET(
_xlpm.val, INDEX('3) Corporate Governance'!$G$19:$T$73,_extract!$J195,11),
IF($J195="","",
IF(_xlpm.val = "", "",
IF(($J195&gt;16)*($J195&lt;=27),_xlpm.val,""))))</f>
        <v/>
      </c>
      <c r="AI195" s="89" t="str" cm="1">
        <f t="array" ref="AI195">_xlfn.LET(
_xlpm.val, INDEX('3) Corporate Governance'!$G$19:$T$73,_extract!$J195,12),
IF($J195="","",
IF(_xlpm.val = "", "",
IF(($J195&gt;16)*($J195&lt;=27),_xlpm.val,""))))</f>
        <v/>
      </c>
      <c r="AJ195" s="95" t="str" cm="1">
        <f t="array" ref="AJ195">_xlfn.LET(
_xlpm.val, INDEX('3) Corporate Governance'!$G$19:$M$73,_extract!$J195,1),
_xlpm.val_01, (_xlpm.val="Yes")*1,
IF($J195="","",
IF(_xlpm.val = "", "",
IF(($J195&gt;32)*($J195&lt;=43),_xlpm.val_01,""))))</f>
        <v/>
      </c>
      <c r="AK195" s="95" t="str" cm="1">
        <f t="array" ref="AK195">_xlfn.LET(
_xlpm.val, (INDEX('3) Corporate Governance'!$G$19:$M$73,_extract!$J195,2)),
IF($J195="","",
IF(_xlpm.val = "", "",
IF(($J195&gt;32)*($J195&lt;=43),_xlpm.val,""))))</f>
        <v/>
      </c>
      <c r="AL195" s="95" t="str" cm="1">
        <f t="array" ref="AL195">_xlfn.LET(
_xlpm.val, (INDEX('3) Corporate Governance'!$G$19:$M$73,_extract!$J195,3)),
IF($J195="","",
IF(_xlpm.val = "", "",
IF(($J195&gt;32)*($J195&lt;=43),_xlpm.val,""))))</f>
        <v/>
      </c>
      <c r="AM195" s="95" t="str" cm="1">
        <f t="array" ref="AM195">_xlfn.LET(
_xlpm.val, (INDEX('3) Corporate Governance'!$G$19:$M$73,_extract!$J195,4)),
IF($J195="","",
IF(_xlpm.val = "", "",
IF(($J195&gt;32)*($J195&lt;=43),_xlpm.val,""))))</f>
        <v/>
      </c>
      <c r="AN195" s="95" t="str" cm="1">
        <f t="array" ref="AN195">_xlfn.LET(
_xlpm.val, INDEX('3) Corporate Governance'!$G$19:$M$73,_extract!$J195,5),
_xlpm.val_01, (_xlpm.val="Yes")*1,
IF($J195="","",
IF(_xlpm.val = "", "",
IF(($J195&gt;32)*($J195&lt;=43),_xlpm.val_01,""))))</f>
        <v/>
      </c>
      <c r="AO195" s="95" t="str" cm="1">
        <f t="array" ref="AO195">_xlfn.LET(
_xlpm.val, INDEX('3) Corporate Governance'!$G$19:$M$73,_extract!$J195,6),
_xlpm.val_01, (_xlpm.val="Yes")*1,
IF($J195="","",
IF(_xlpm.val = "", "",
IF(($J195&gt;32)*($J195&lt;=43),_xlpm.val_01,""))))</f>
        <v/>
      </c>
      <c r="AP195" s="95" t="str" cm="1">
        <f t="array" ref="AP195">_xlfn.LET(
_xlpm.val, (INDEX('3) Corporate Governance'!$G$19:$M$73,_extract!$J195,7)),
IF($J195="","",
IF(_xlpm.val = "", "",
IF(($J195&gt;32)*($J195&lt;=43),_xlpm.val,""))))</f>
        <v/>
      </c>
      <c r="AQ195" s="109"/>
      <c r="AR195" s="109"/>
      <c r="AS195" s="109"/>
      <c r="AT195" s="109"/>
      <c r="AU195" s="109"/>
      <c r="AV195" s="109"/>
    </row>
    <row r="196" spans="1:48" x14ac:dyDescent="0.35">
      <c r="A196" s="11"/>
      <c r="B196" s="89" t="str">
        <f t="shared" si="4"/>
        <v/>
      </c>
      <c r="C196" s="93"/>
      <c r="D196" s="89" t="str">
        <f>IF('0a) Instructions &amp; HHS Info'!$F$4="","", IF($E196="","",'0a) Instructions &amp; HHS Info'!$F$4))</f>
        <v/>
      </c>
      <c r="E196" s="89"/>
      <c r="F196" s="89" t="str">
        <f>_xlfn.LET(
_xlpm.orgRow,MATCH(E196,_ref_data!$F$19:$F$167,0),
_xlpm.orgID,INDEX(_ref_data!$E$19:$E$167,_xlpm.orgRow),
IF(E196="","",_xlpm.orgID))</f>
        <v/>
      </c>
      <c r="G196" s="89" t="str">
        <f>_xlfn.LET(
_xlpm.orgRow,MATCH(E196,_ref_data!$F$19:$F$167,0),
_xlpm.EIN,SUBSTITUTE(INDEX(_ref_data!$G$19:$G$167,_xlpm.orgRow), "-", ""),
IF(E196="","",_xlpm.EIN))</f>
        <v/>
      </c>
      <c r="H196" s="89" t="str" cm="1">
        <f t="array" ref="H196">_xlfn.LET(
_xlpm.row, MATCH($C196 &amp; $E196, '3) Corporate Governance'!$B$19:$B$76 &amp; '3) Corporate Governance'!$D$19:$D$76, 0),
_xlpm.datum, INDEX('3) Corporate Governance'!$D$19:$F$76, _xlpm.row, 2),
IF(_xlpm.datum="", "", _xlpm.datum))</f>
        <v/>
      </c>
      <c r="I196" s="89" t="str">
        <f>_xlfn.LET(
_xlpm.row, MATCH(H196, _ref_data!$O$19:$O$68, 0),
_xlpm.ein, INDEX(_ref_data!$P$19:$P$68, _xlpm.row),
IF(H196="", "",
IF(_xlpm.ein="", "", _xlpm.ein)))</f>
        <v/>
      </c>
      <c r="J196" s="98" t="str" cm="1">
        <f t="array" ref="J196">IF($E196="", "",
_xlfn.LET(
_xlpm.row, MATCH($C196 &amp; $E196 &amp; $H196,
    '3) Corporate Governance'!$B$19:$B$76 &amp;
    '3) Corporate Governance'!$D$19:$D$76 &amp;
    '3) Corporate Governance'!$E$19:$E$76, 0),
_xlpm.row)
)</f>
        <v/>
      </c>
      <c r="K196" s="96" t="str" cm="1">
        <f t="array" ref="K196">_xlfn.LET(
_xlpm.val,INDEX('3) Corporate Governance'!$G$19:$S$73,_extract!$J196,1),
IF($J196="","",
IF(($J196&gt;0)*($J196&lt;=11),IF(_xlpm.val="","",_xlpm.val), "")))</f>
        <v/>
      </c>
      <c r="L196" s="96" t="str" cm="1">
        <f t="array" ref="L196">_xlfn.LET(
_xlpm.val, INDEX('3) Corporate Governance'!$G$19:$S$73,_extract!$J196,2),
_xlpm.val_01, (_xlpm.val="Yes")*1,
IF($J196="","",
IF(_xlpm.val = "", "",
IF(($J196&gt;0)*($J196&lt;=11),_xlpm.val_01,""))))</f>
        <v/>
      </c>
      <c r="M196" s="96" t="str" cm="1">
        <f t="array" ref="M196">_xlfn.LET(
_xlpm.val, INDEX('3) Corporate Governance'!$G$19:$S$73,_extract!$J196,3),
_xlpm.val_01, (_xlpm.val="Yes")*1,
IF($J196="","",
IF(_xlpm.val = "", "",
IF(($J196&gt;0)*($J196&lt;=11),_xlpm.val_01,""))))</f>
        <v/>
      </c>
      <c r="N196" s="96" t="str" cm="1">
        <f t="array" ref="N196">_xlfn.LET(
_xlpm.val, INDEX('3) Corporate Governance'!$G$19:$S$73,_extract!$J196,4),
_xlpm.val_01, (_xlpm.val="Yes")*1,
IF($J196="","",
IF(_xlpm.val = "", "",
IF(($J196&gt;0)*($J196&lt;=11),_xlpm.val_01,""))))</f>
        <v/>
      </c>
      <c r="O196" s="96" t="str" cm="1">
        <f t="array" ref="O196">_xlfn.LET(
_xlpm.val, INDEX('3) Corporate Governance'!$G$19:$S$73,_extract!$J196,5),
_xlpm.val_01, (_xlpm.val="Yes")*1,
IF($J196="","",
IF(_xlpm.val = "", "",
IF(($J196&gt;0)*($J196&lt;=11),_xlpm.val_01,""))))</f>
        <v/>
      </c>
      <c r="P196" s="96" t="str" cm="1">
        <f t="array" ref="P196">_xlfn.LET(
_xlpm.val, INDEX('3) Corporate Governance'!$G$19:$S$73,_extract!$J196,6),
_xlpm.val_01, (_xlpm.val="Yes")*1,
IF($J196="","",
IF(_xlpm.val = "", "",
IF(($J196&gt;0)*($J196&lt;=11),_xlpm.val_01,""))))</f>
        <v/>
      </c>
      <c r="Q196" s="96" t="str" cm="1">
        <f t="array" ref="Q196">_xlfn.LET(
_xlpm.val, INDEX('3) Corporate Governance'!$G$19:$S$73,_extract!$J196,7),
_xlpm.val_01, (_xlpm.val="Yes")*1,
IF($J196="","",
IF(_xlpm.val = "", "",
IF(($J196&gt;0)*($J196&lt;=11),_xlpm.val_01,""))))</f>
        <v/>
      </c>
      <c r="R196" s="96" t="str" cm="1">
        <f t="array" ref="R196">_xlfn.LET(
_xlpm.val, INDEX('3) Corporate Governance'!$G$19:$S$73,_extract!$J196,8),
_xlpm.val_01, (_xlpm.val="Yes")*1,
IF($J196="","",
IF(_xlpm.val = "", "",
IF(($J196&gt;0)*($J196&lt;=11),_xlpm.val_01,""))))</f>
        <v/>
      </c>
      <c r="S196" s="96" t="str" cm="1">
        <f t="array" ref="S196">_xlfn.LET(
_xlpm.val, INDEX('3) Corporate Governance'!$G$19:$S$73,_extract!$J196,9),
_xlpm.val_01, (_xlpm.val="Yes")*1,
IF($J196="","",
IF(_xlpm.val = "", "",
IF(($J196&gt;0)*($J196&lt;=11),_xlpm.val_01,""))))</f>
        <v/>
      </c>
      <c r="T196" s="96" t="str" cm="1">
        <f t="array" ref="T196">_xlfn.LET(
_xlpm.val, INDEX('3) Corporate Governance'!$G$19:$S$73,_extract!$J196,10),
_xlpm.val_01, (_xlpm.val="Yes")*1,
IF($J196="","",
IF(_xlpm.val = "", "",
IF(($J196&gt;0)*($J196&lt;=11),_xlpm.val_01,""))))</f>
        <v/>
      </c>
      <c r="U196" s="96" t="str" cm="1">
        <f t="array" ref="U196">_xlfn.LET(
_xlpm.val, INDEX('3) Corporate Governance'!$G$19:$S$73,_extract!$J196,11),
_xlpm.val_01, (_xlpm.val="Yes")*1,
IF($J196="","",
IF(_xlpm.val = "", "",
IF(($J196&gt;0)*($J196&lt;=11),_xlpm.val_01,""))))</f>
        <v/>
      </c>
      <c r="V196" s="910" t="str" cm="1">
        <f t="array" ref="V196">_xlfn.LET(
_xlpm.val,INDEX('3) Corporate Governance'!$G$19:$S$73,_extract!$J196,12),
IF($J196="","",
IF(($J196&gt;0)*($J196&lt;=11),IF(_xlpm.val="","",_xlpm.val), "")))</f>
        <v/>
      </c>
      <c r="W196" s="96" t="str" cm="1">
        <f t="array" ref="W196">_xlfn.LET(
_xlpm.val,INDEX('3) Corporate Governance'!$G$19:$S$73,_extract!$J196,13),
IF($J196="","",
IF(($J196&gt;0)*($J196&lt;=11),IF(_xlpm.val="","",_xlpm.val), "")))</f>
        <v/>
      </c>
      <c r="X196" s="89" t="str" cm="1">
        <f t="array" ref="X196">_xlfn.LET(
_xlpm.val, INDEX('3) Corporate Governance'!$G$19:$T$73,_extract!$J196,1),
_xlpm.val_01, (_xlpm.val="Yes")*1,
IF($J196="","",
IF(_xlpm.val = "", "",
IF(($J196&gt;16)*($J196&lt;=27),_xlpm.val_01,""))))</f>
        <v/>
      </c>
      <c r="Y196" s="89" t="str" cm="1">
        <f t="array" ref="Y196">_xlfn.LET(
_xlpm.val, INDEX('3) Corporate Governance'!$G$19:$T$73,_extract!$J196,2),
_xlpm.val_01, (_xlpm.val="Yes")*1,
IF($J196="","",
IF(_xlpm.val = "", "",
IF(($J196&gt;16)*($J196&lt;=27),_xlpm.val_01,""))))</f>
        <v/>
      </c>
      <c r="Z196" s="89" t="str" cm="1">
        <f t="array" ref="Z196">_xlfn.LET(
_xlpm.val, INDEX('3) Corporate Governance'!$G$19:$T$73,_extract!$J196,3),
_xlpm.val_01, (_xlpm.val="Yes")*1,
IF($J196="","",
IF(_xlpm.val = "", "",
IF(($J196&gt;16)*($J196&lt;=27),_xlpm.val_01,""))))</f>
        <v/>
      </c>
      <c r="AA196" s="89" t="str" cm="1">
        <f t="array" ref="AA196">_xlfn.LET(
_xlpm.val, INDEX('3) Corporate Governance'!$G$19:$T$73,_extract!$J196,4),
_xlpm.val_01, (_xlpm.val="Yes")*1,
IF($J196="","",
IF(_xlpm.val = "", "",
IF(($J196&gt;16)*($J196&lt;=27),_xlpm.val_01,""))))</f>
        <v/>
      </c>
      <c r="AB196" s="89" t="str" cm="1">
        <f t="array" ref="AB196">_xlfn.LET(
_xlpm.val, INDEX('3) Corporate Governance'!$G$19:$T$73,_extract!$J196,5),
_xlpm.val_01, (_xlpm.val="Yes")*1,
IF($J196="","",
IF(_xlpm.val = "", "",
IF(($J196&gt;16)*($J196&lt;=27),_xlpm.val_01,""))))</f>
        <v/>
      </c>
      <c r="AC196" s="89" t="str" cm="1">
        <f t="array" ref="AC196">_xlfn.LET(
_xlpm.val, INDEX('3) Corporate Governance'!$G$19:$T$73,_extract!$J196,6),
_xlpm.val_01, (_xlpm.val="Yes")*1,
IF($J196="","",
IF(_xlpm.val = "", "",
IF(($J196&gt;16)*($J196&lt;=27),_xlpm.val_01,""))))</f>
        <v/>
      </c>
      <c r="AD196" s="89" t="str" cm="1">
        <f t="array" ref="AD196">_xlfn.LET(
_xlpm.val, INDEX('3) Corporate Governance'!$G$19:$T$73,_extract!$J196,7),
_xlpm.val_01, (_xlpm.val="Yes")*1,
IF($J196="","",
IF(_xlpm.val = "", "",
IF(($J196&gt;16)*($J196&lt;=27),_xlpm.val_01,""))))</f>
        <v/>
      </c>
      <c r="AE196" s="89" t="str" cm="1">
        <f t="array" ref="AE196">_xlfn.LET(
_xlpm.val, INDEX('3) Corporate Governance'!$G$19:$T$73,_extract!$J196,8),
_xlpm.val_01, (_xlpm.val="Yes")*1,
IF($J196="","",
IF(_xlpm.val = "", "",
IF(($J196&gt;16)*($J196&lt;=27),_xlpm.val_01,""))))</f>
        <v/>
      </c>
      <c r="AF196" s="89" t="str" cm="1">
        <f t="array" ref="AF196">_xlfn.LET(
_xlpm.val, INDEX('3) Corporate Governance'!$G$19:$T$73,_extract!$J196,9),
_xlpm.val_01, (_xlpm.val="Yes")*1,
IF($J196="","",
IF(_xlpm.val = "", "",
IF(($J196&gt;16)*($J196&lt;=27),_xlpm.val_01,""))))</f>
        <v/>
      </c>
      <c r="AG196" s="89" t="str" cm="1">
        <f t="array" ref="AG196">_xlfn.LET(
_xlpm.val, INDEX('3) Corporate Governance'!$G$19:$T$73,_extract!$J196,10),
_xlpm.val_01, (_xlpm.val="Yes")*1,
IF($J196="","",
IF(_xlpm.val = "", "",
IF(($J196&gt;16)*($J196&lt;=27),_xlpm.val_01,""))))</f>
        <v/>
      </c>
      <c r="AH196" s="89" t="str" cm="1">
        <f t="array" ref="AH196">_xlfn.LET(
_xlpm.val, INDEX('3) Corporate Governance'!$G$19:$T$73,_extract!$J196,11),
IF($J196="","",
IF(_xlpm.val = "", "",
IF(($J196&gt;16)*($J196&lt;=27),_xlpm.val,""))))</f>
        <v/>
      </c>
      <c r="AI196" s="89" t="str" cm="1">
        <f t="array" ref="AI196">_xlfn.LET(
_xlpm.val, INDEX('3) Corporate Governance'!$G$19:$T$73,_extract!$J196,12),
IF($J196="","",
IF(_xlpm.val = "", "",
IF(($J196&gt;16)*($J196&lt;=27),_xlpm.val,""))))</f>
        <v/>
      </c>
      <c r="AJ196" s="95" t="str" cm="1">
        <f t="array" ref="AJ196">_xlfn.LET(
_xlpm.val, INDEX('3) Corporate Governance'!$G$19:$M$73,_extract!$J196,1),
_xlpm.val_01, (_xlpm.val="Yes")*1,
IF($J196="","",
IF(_xlpm.val = "", "",
IF(($J196&gt;32)*($J196&lt;=43),_xlpm.val_01,""))))</f>
        <v/>
      </c>
      <c r="AK196" s="95" t="str" cm="1">
        <f t="array" ref="AK196">_xlfn.LET(
_xlpm.val, (INDEX('3) Corporate Governance'!$G$19:$M$73,_extract!$J196,2)),
IF($J196="","",
IF(_xlpm.val = "", "",
IF(($J196&gt;32)*($J196&lt;=43),_xlpm.val,""))))</f>
        <v/>
      </c>
      <c r="AL196" s="95" t="str" cm="1">
        <f t="array" ref="AL196">_xlfn.LET(
_xlpm.val, (INDEX('3) Corporate Governance'!$G$19:$M$73,_extract!$J196,3)),
IF($J196="","",
IF(_xlpm.val = "", "",
IF(($J196&gt;32)*($J196&lt;=43),_xlpm.val,""))))</f>
        <v/>
      </c>
      <c r="AM196" s="95" t="str" cm="1">
        <f t="array" ref="AM196">_xlfn.LET(
_xlpm.val, (INDEX('3) Corporate Governance'!$G$19:$M$73,_extract!$J196,4)),
IF($J196="","",
IF(_xlpm.val = "", "",
IF(($J196&gt;32)*($J196&lt;=43),_xlpm.val,""))))</f>
        <v/>
      </c>
      <c r="AN196" s="95" t="str" cm="1">
        <f t="array" ref="AN196">_xlfn.LET(
_xlpm.val, INDEX('3) Corporate Governance'!$G$19:$M$73,_extract!$J196,5),
_xlpm.val_01, (_xlpm.val="Yes")*1,
IF($J196="","",
IF(_xlpm.val = "", "",
IF(($J196&gt;32)*($J196&lt;=43),_xlpm.val_01,""))))</f>
        <v/>
      </c>
      <c r="AO196" s="95" t="str" cm="1">
        <f t="array" ref="AO196">_xlfn.LET(
_xlpm.val, INDEX('3) Corporate Governance'!$G$19:$M$73,_extract!$J196,6),
_xlpm.val_01, (_xlpm.val="Yes")*1,
IF($J196="","",
IF(_xlpm.val = "", "",
IF(($J196&gt;32)*($J196&lt;=43),_xlpm.val_01,""))))</f>
        <v/>
      </c>
      <c r="AP196" s="95" t="str" cm="1">
        <f t="array" ref="AP196">_xlfn.LET(
_xlpm.val, (INDEX('3) Corporate Governance'!$G$19:$M$73,_extract!$J196,7)),
IF($J196="","",
IF(_xlpm.val = "", "",
IF(($J196&gt;32)*($J196&lt;=43),_xlpm.val,""))))</f>
        <v/>
      </c>
      <c r="AQ196" s="109"/>
      <c r="AR196" s="109"/>
      <c r="AS196" s="109"/>
      <c r="AT196" s="109"/>
      <c r="AU196" s="109"/>
      <c r="AV196" s="109"/>
    </row>
    <row r="197" spans="1:48" x14ac:dyDescent="0.35">
      <c r="A197" s="11"/>
      <c r="B197" s="89" t="str">
        <f t="shared" si="4"/>
        <v/>
      </c>
      <c r="C197" s="93"/>
      <c r="D197" s="89" t="str">
        <f>IF('0a) Instructions &amp; HHS Info'!$F$4="","", IF($E197="","",'0a) Instructions &amp; HHS Info'!$F$4))</f>
        <v/>
      </c>
      <c r="E197" s="89"/>
      <c r="F197" s="89" t="str">
        <f>_xlfn.LET(
_xlpm.orgRow,MATCH(E197,_ref_data!$F$19:$F$167,0),
_xlpm.orgID,INDEX(_ref_data!$E$19:$E$167,_xlpm.orgRow),
IF(E197="","",_xlpm.orgID))</f>
        <v/>
      </c>
      <c r="G197" s="89" t="str">
        <f>_xlfn.LET(
_xlpm.orgRow,MATCH(E197,_ref_data!$F$19:$F$167,0),
_xlpm.EIN,SUBSTITUTE(INDEX(_ref_data!$G$19:$G$167,_xlpm.orgRow), "-", ""),
IF(E197="","",_xlpm.EIN))</f>
        <v/>
      </c>
      <c r="H197" s="89" t="str" cm="1">
        <f t="array" ref="H197">_xlfn.LET(
_xlpm.row, MATCH($C197 &amp; $E197, '3) Corporate Governance'!$B$19:$B$76 &amp; '3) Corporate Governance'!$D$19:$D$76, 0),
_xlpm.datum, INDEX('3) Corporate Governance'!$D$19:$F$76, _xlpm.row, 2),
IF(_xlpm.datum="", "", _xlpm.datum))</f>
        <v/>
      </c>
      <c r="I197" s="89" t="str">
        <f>_xlfn.LET(
_xlpm.row, MATCH(H197, _ref_data!$O$19:$O$68, 0),
_xlpm.ein, INDEX(_ref_data!$P$19:$P$68, _xlpm.row),
IF(H197="", "",
IF(_xlpm.ein="", "", _xlpm.ein)))</f>
        <v/>
      </c>
      <c r="J197" s="98" t="str" cm="1">
        <f t="array" ref="J197">IF($E197="", "",
_xlfn.LET(
_xlpm.row, MATCH($C197 &amp; $E197 &amp; $H197,
    '3) Corporate Governance'!$B$19:$B$76 &amp;
    '3) Corporate Governance'!$D$19:$D$76 &amp;
    '3) Corporate Governance'!$E$19:$E$76, 0),
_xlpm.row)
)</f>
        <v/>
      </c>
      <c r="K197" s="96" t="str" cm="1">
        <f t="array" ref="K197">_xlfn.LET(
_xlpm.val,INDEX('3) Corporate Governance'!$G$19:$S$73,_extract!$J197,1),
IF($J197="","",
IF(($J197&gt;0)*($J197&lt;=11),IF(_xlpm.val="","",_xlpm.val), "")))</f>
        <v/>
      </c>
      <c r="L197" s="96" t="str" cm="1">
        <f t="array" ref="L197">_xlfn.LET(
_xlpm.val, INDEX('3) Corporate Governance'!$G$19:$S$73,_extract!$J197,2),
_xlpm.val_01, (_xlpm.val="Yes")*1,
IF($J197="","",
IF(_xlpm.val = "", "",
IF(($J197&gt;0)*($J197&lt;=11),_xlpm.val_01,""))))</f>
        <v/>
      </c>
      <c r="M197" s="96" t="str" cm="1">
        <f t="array" ref="M197">_xlfn.LET(
_xlpm.val, INDEX('3) Corporate Governance'!$G$19:$S$73,_extract!$J197,3),
_xlpm.val_01, (_xlpm.val="Yes")*1,
IF($J197="","",
IF(_xlpm.val = "", "",
IF(($J197&gt;0)*($J197&lt;=11),_xlpm.val_01,""))))</f>
        <v/>
      </c>
      <c r="N197" s="96" t="str" cm="1">
        <f t="array" ref="N197">_xlfn.LET(
_xlpm.val, INDEX('3) Corporate Governance'!$G$19:$S$73,_extract!$J197,4),
_xlpm.val_01, (_xlpm.val="Yes")*1,
IF($J197="","",
IF(_xlpm.val = "", "",
IF(($J197&gt;0)*($J197&lt;=11),_xlpm.val_01,""))))</f>
        <v/>
      </c>
      <c r="O197" s="96" t="str" cm="1">
        <f t="array" ref="O197">_xlfn.LET(
_xlpm.val, INDEX('3) Corporate Governance'!$G$19:$S$73,_extract!$J197,5),
_xlpm.val_01, (_xlpm.val="Yes")*1,
IF($J197="","",
IF(_xlpm.val = "", "",
IF(($J197&gt;0)*($J197&lt;=11),_xlpm.val_01,""))))</f>
        <v/>
      </c>
      <c r="P197" s="96" t="str" cm="1">
        <f t="array" ref="P197">_xlfn.LET(
_xlpm.val, INDEX('3) Corporate Governance'!$G$19:$S$73,_extract!$J197,6),
_xlpm.val_01, (_xlpm.val="Yes")*1,
IF($J197="","",
IF(_xlpm.val = "", "",
IF(($J197&gt;0)*($J197&lt;=11),_xlpm.val_01,""))))</f>
        <v/>
      </c>
      <c r="Q197" s="96" t="str" cm="1">
        <f t="array" ref="Q197">_xlfn.LET(
_xlpm.val, INDEX('3) Corporate Governance'!$G$19:$S$73,_extract!$J197,7),
_xlpm.val_01, (_xlpm.val="Yes")*1,
IF($J197="","",
IF(_xlpm.val = "", "",
IF(($J197&gt;0)*($J197&lt;=11),_xlpm.val_01,""))))</f>
        <v/>
      </c>
      <c r="R197" s="96" t="str" cm="1">
        <f t="array" ref="R197">_xlfn.LET(
_xlpm.val, INDEX('3) Corporate Governance'!$G$19:$S$73,_extract!$J197,8),
_xlpm.val_01, (_xlpm.val="Yes")*1,
IF($J197="","",
IF(_xlpm.val = "", "",
IF(($J197&gt;0)*($J197&lt;=11),_xlpm.val_01,""))))</f>
        <v/>
      </c>
      <c r="S197" s="96" t="str" cm="1">
        <f t="array" ref="S197">_xlfn.LET(
_xlpm.val, INDEX('3) Corporate Governance'!$G$19:$S$73,_extract!$J197,9),
_xlpm.val_01, (_xlpm.val="Yes")*1,
IF($J197="","",
IF(_xlpm.val = "", "",
IF(($J197&gt;0)*($J197&lt;=11),_xlpm.val_01,""))))</f>
        <v/>
      </c>
      <c r="T197" s="96" t="str" cm="1">
        <f t="array" ref="T197">_xlfn.LET(
_xlpm.val, INDEX('3) Corporate Governance'!$G$19:$S$73,_extract!$J197,10),
_xlpm.val_01, (_xlpm.val="Yes")*1,
IF($J197="","",
IF(_xlpm.val = "", "",
IF(($J197&gt;0)*($J197&lt;=11),_xlpm.val_01,""))))</f>
        <v/>
      </c>
      <c r="U197" s="96" t="str" cm="1">
        <f t="array" ref="U197">_xlfn.LET(
_xlpm.val, INDEX('3) Corporate Governance'!$G$19:$S$73,_extract!$J197,11),
_xlpm.val_01, (_xlpm.val="Yes")*1,
IF($J197="","",
IF(_xlpm.val = "", "",
IF(($J197&gt;0)*($J197&lt;=11),_xlpm.val_01,""))))</f>
        <v/>
      </c>
      <c r="V197" s="910" t="str" cm="1">
        <f t="array" ref="V197">_xlfn.LET(
_xlpm.val,INDEX('3) Corporate Governance'!$G$19:$S$73,_extract!$J197,12),
IF($J197="","",
IF(($J197&gt;0)*($J197&lt;=11),IF(_xlpm.val="","",_xlpm.val), "")))</f>
        <v/>
      </c>
      <c r="W197" s="96" t="str" cm="1">
        <f t="array" ref="W197">_xlfn.LET(
_xlpm.val,INDEX('3) Corporate Governance'!$G$19:$S$73,_extract!$J197,13),
IF($J197="","",
IF(($J197&gt;0)*($J197&lt;=11),IF(_xlpm.val="","",_xlpm.val), "")))</f>
        <v/>
      </c>
      <c r="X197" s="89" t="str" cm="1">
        <f t="array" ref="X197">_xlfn.LET(
_xlpm.val, INDEX('3) Corporate Governance'!$G$19:$T$73,_extract!$J197,1),
_xlpm.val_01, (_xlpm.val="Yes")*1,
IF($J197="","",
IF(_xlpm.val = "", "",
IF(($J197&gt;16)*($J197&lt;=27),_xlpm.val_01,""))))</f>
        <v/>
      </c>
      <c r="Y197" s="89" t="str" cm="1">
        <f t="array" ref="Y197">_xlfn.LET(
_xlpm.val, INDEX('3) Corporate Governance'!$G$19:$T$73,_extract!$J197,2),
_xlpm.val_01, (_xlpm.val="Yes")*1,
IF($J197="","",
IF(_xlpm.val = "", "",
IF(($J197&gt;16)*($J197&lt;=27),_xlpm.val_01,""))))</f>
        <v/>
      </c>
      <c r="Z197" s="89" t="str" cm="1">
        <f t="array" ref="Z197">_xlfn.LET(
_xlpm.val, INDEX('3) Corporate Governance'!$G$19:$T$73,_extract!$J197,3),
_xlpm.val_01, (_xlpm.val="Yes")*1,
IF($J197="","",
IF(_xlpm.val = "", "",
IF(($J197&gt;16)*($J197&lt;=27),_xlpm.val_01,""))))</f>
        <v/>
      </c>
      <c r="AA197" s="89" t="str" cm="1">
        <f t="array" ref="AA197">_xlfn.LET(
_xlpm.val, INDEX('3) Corporate Governance'!$G$19:$T$73,_extract!$J197,4),
_xlpm.val_01, (_xlpm.val="Yes")*1,
IF($J197="","",
IF(_xlpm.val = "", "",
IF(($J197&gt;16)*($J197&lt;=27),_xlpm.val_01,""))))</f>
        <v/>
      </c>
      <c r="AB197" s="89" t="str" cm="1">
        <f t="array" ref="AB197">_xlfn.LET(
_xlpm.val, INDEX('3) Corporate Governance'!$G$19:$T$73,_extract!$J197,5),
_xlpm.val_01, (_xlpm.val="Yes")*1,
IF($J197="","",
IF(_xlpm.val = "", "",
IF(($J197&gt;16)*($J197&lt;=27),_xlpm.val_01,""))))</f>
        <v/>
      </c>
      <c r="AC197" s="89" t="str" cm="1">
        <f t="array" ref="AC197">_xlfn.LET(
_xlpm.val, INDEX('3) Corporate Governance'!$G$19:$T$73,_extract!$J197,6),
_xlpm.val_01, (_xlpm.val="Yes")*1,
IF($J197="","",
IF(_xlpm.val = "", "",
IF(($J197&gt;16)*($J197&lt;=27),_xlpm.val_01,""))))</f>
        <v/>
      </c>
      <c r="AD197" s="89" t="str" cm="1">
        <f t="array" ref="AD197">_xlfn.LET(
_xlpm.val, INDEX('3) Corporate Governance'!$G$19:$T$73,_extract!$J197,7),
_xlpm.val_01, (_xlpm.val="Yes")*1,
IF($J197="","",
IF(_xlpm.val = "", "",
IF(($J197&gt;16)*($J197&lt;=27),_xlpm.val_01,""))))</f>
        <v/>
      </c>
      <c r="AE197" s="89" t="str" cm="1">
        <f t="array" ref="AE197">_xlfn.LET(
_xlpm.val, INDEX('3) Corporate Governance'!$G$19:$T$73,_extract!$J197,8),
_xlpm.val_01, (_xlpm.val="Yes")*1,
IF($J197="","",
IF(_xlpm.val = "", "",
IF(($J197&gt;16)*($J197&lt;=27),_xlpm.val_01,""))))</f>
        <v/>
      </c>
      <c r="AF197" s="89" t="str" cm="1">
        <f t="array" ref="AF197">_xlfn.LET(
_xlpm.val, INDEX('3) Corporate Governance'!$G$19:$T$73,_extract!$J197,9),
_xlpm.val_01, (_xlpm.val="Yes")*1,
IF($J197="","",
IF(_xlpm.val = "", "",
IF(($J197&gt;16)*($J197&lt;=27),_xlpm.val_01,""))))</f>
        <v/>
      </c>
      <c r="AG197" s="89" t="str" cm="1">
        <f t="array" ref="AG197">_xlfn.LET(
_xlpm.val, INDEX('3) Corporate Governance'!$G$19:$T$73,_extract!$J197,10),
_xlpm.val_01, (_xlpm.val="Yes")*1,
IF($J197="","",
IF(_xlpm.val = "", "",
IF(($J197&gt;16)*($J197&lt;=27),_xlpm.val_01,""))))</f>
        <v/>
      </c>
      <c r="AH197" s="89" t="str" cm="1">
        <f t="array" ref="AH197">_xlfn.LET(
_xlpm.val, INDEX('3) Corporate Governance'!$G$19:$T$73,_extract!$J197,11),
IF($J197="","",
IF(_xlpm.val = "", "",
IF(($J197&gt;16)*($J197&lt;=27),_xlpm.val,""))))</f>
        <v/>
      </c>
      <c r="AI197" s="89" t="str" cm="1">
        <f t="array" ref="AI197">_xlfn.LET(
_xlpm.val, INDEX('3) Corporate Governance'!$G$19:$T$73,_extract!$J197,12),
IF($J197="","",
IF(_xlpm.val = "", "",
IF(($J197&gt;16)*($J197&lt;=27),_xlpm.val,""))))</f>
        <v/>
      </c>
      <c r="AJ197" s="95" t="str" cm="1">
        <f t="array" ref="AJ197">_xlfn.LET(
_xlpm.val, INDEX('3) Corporate Governance'!$G$19:$M$73,_extract!$J197,1),
_xlpm.val_01, (_xlpm.val="Yes")*1,
IF($J197="","",
IF(_xlpm.val = "", "",
IF(($J197&gt;32)*($J197&lt;=43),_xlpm.val_01,""))))</f>
        <v/>
      </c>
      <c r="AK197" s="95" t="str" cm="1">
        <f t="array" ref="AK197">_xlfn.LET(
_xlpm.val, (INDEX('3) Corporate Governance'!$G$19:$M$73,_extract!$J197,2)),
IF($J197="","",
IF(_xlpm.val = "", "",
IF(($J197&gt;32)*($J197&lt;=43),_xlpm.val,""))))</f>
        <v/>
      </c>
      <c r="AL197" s="95" t="str" cm="1">
        <f t="array" ref="AL197">_xlfn.LET(
_xlpm.val, (INDEX('3) Corporate Governance'!$G$19:$M$73,_extract!$J197,3)),
IF($J197="","",
IF(_xlpm.val = "", "",
IF(($J197&gt;32)*($J197&lt;=43),_xlpm.val,""))))</f>
        <v/>
      </c>
      <c r="AM197" s="95" t="str" cm="1">
        <f t="array" ref="AM197">_xlfn.LET(
_xlpm.val, (INDEX('3) Corporate Governance'!$G$19:$M$73,_extract!$J197,4)),
IF($J197="","",
IF(_xlpm.val = "", "",
IF(($J197&gt;32)*($J197&lt;=43),_xlpm.val,""))))</f>
        <v/>
      </c>
      <c r="AN197" s="95" t="str" cm="1">
        <f t="array" ref="AN197">_xlfn.LET(
_xlpm.val, INDEX('3) Corporate Governance'!$G$19:$M$73,_extract!$J197,5),
_xlpm.val_01, (_xlpm.val="Yes")*1,
IF($J197="","",
IF(_xlpm.val = "", "",
IF(($J197&gt;32)*($J197&lt;=43),_xlpm.val_01,""))))</f>
        <v/>
      </c>
      <c r="AO197" s="95" t="str" cm="1">
        <f t="array" ref="AO197">_xlfn.LET(
_xlpm.val, INDEX('3) Corporate Governance'!$G$19:$M$73,_extract!$J197,6),
_xlpm.val_01, (_xlpm.val="Yes")*1,
IF($J197="","",
IF(_xlpm.val = "", "",
IF(($J197&gt;32)*($J197&lt;=43),_xlpm.val_01,""))))</f>
        <v/>
      </c>
      <c r="AP197" s="95" t="str" cm="1">
        <f t="array" ref="AP197">_xlfn.LET(
_xlpm.val, (INDEX('3) Corporate Governance'!$G$19:$M$73,_extract!$J197,7)),
IF($J197="","",
IF(_xlpm.val = "", "",
IF(($J197&gt;32)*($J197&lt;=43),_xlpm.val,""))))</f>
        <v/>
      </c>
      <c r="AQ197" s="109"/>
      <c r="AR197" s="109"/>
      <c r="AS197" s="109"/>
      <c r="AT197" s="109"/>
      <c r="AU197" s="109"/>
      <c r="AV197" s="109"/>
    </row>
    <row r="198" spans="1:48" x14ac:dyDescent="0.35">
      <c r="A198" s="11"/>
      <c r="B198" s="89" t="str">
        <f t="shared" si="4"/>
        <v/>
      </c>
      <c r="C198" s="93"/>
      <c r="D198" s="89" t="str">
        <f>IF('0a) Instructions &amp; HHS Info'!$F$4="","", IF($E198="","",'0a) Instructions &amp; HHS Info'!$F$4))</f>
        <v/>
      </c>
      <c r="E198" s="89"/>
      <c r="F198" s="89" t="str">
        <f>_xlfn.LET(
_xlpm.orgRow,MATCH(E198,_ref_data!$F$19:$F$167,0),
_xlpm.orgID,INDEX(_ref_data!$E$19:$E$167,_xlpm.orgRow),
IF(E198="","",_xlpm.orgID))</f>
        <v/>
      </c>
      <c r="G198" s="89" t="str">
        <f>_xlfn.LET(
_xlpm.orgRow,MATCH(E198,_ref_data!$F$19:$F$167,0),
_xlpm.EIN,SUBSTITUTE(INDEX(_ref_data!$G$19:$G$167,_xlpm.orgRow), "-", ""),
IF(E198="","",_xlpm.EIN))</f>
        <v/>
      </c>
      <c r="H198" s="89" t="str" cm="1">
        <f t="array" ref="H198">_xlfn.LET(
_xlpm.row, MATCH($C198 &amp; $E198, '3) Corporate Governance'!$B$19:$B$76 &amp; '3) Corporate Governance'!$D$19:$D$76, 0),
_xlpm.datum, INDEX('3) Corporate Governance'!$D$19:$F$76, _xlpm.row, 2),
IF(_xlpm.datum="", "", _xlpm.datum))</f>
        <v/>
      </c>
      <c r="I198" s="89" t="str">
        <f>_xlfn.LET(
_xlpm.row, MATCH(H198, _ref_data!$O$19:$O$68, 0),
_xlpm.ein, INDEX(_ref_data!$P$19:$P$68, _xlpm.row),
IF(H198="", "",
IF(_xlpm.ein="", "", _xlpm.ein)))</f>
        <v/>
      </c>
      <c r="J198" s="98" t="str" cm="1">
        <f t="array" ref="J198">IF($E198="", "",
_xlfn.LET(
_xlpm.row, MATCH($C198 &amp; $E198 &amp; $H198,
    '3) Corporate Governance'!$B$19:$B$76 &amp;
    '3) Corporate Governance'!$D$19:$D$76 &amp;
    '3) Corporate Governance'!$E$19:$E$76, 0),
_xlpm.row)
)</f>
        <v/>
      </c>
      <c r="K198" s="96" t="str" cm="1">
        <f t="array" ref="K198">_xlfn.LET(
_xlpm.val,INDEX('3) Corporate Governance'!$G$19:$S$73,_extract!$J198,1),
IF($J198="","",
IF(($J198&gt;0)*($J198&lt;=11),IF(_xlpm.val="","",_xlpm.val), "")))</f>
        <v/>
      </c>
      <c r="L198" s="96" t="str" cm="1">
        <f t="array" ref="L198">_xlfn.LET(
_xlpm.val, INDEX('3) Corporate Governance'!$G$19:$S$73,_extract!$J198,2),
_xlpm.val_01, (_xlpm.val="Yes")*1,
IF($J198="","",
IF(_xlpm.val = "", "",
IF(($J198&gt;0)*($J198&lt;=11),_xlpm.val_01,""))))</f>
        <v/>
      </c>
      <c r="M198" s="96" t="str" cm="1">
        <f t="array" ref="M198">_xlfn.LET(
_xlpm.val, INDEX('3) Corporate Governance'!$G$19:$S$73,_extract!$J198,3),
_xlpm.val_01, (_xlpm.val="Yes")*1,
IF($J198="","",
IF(_xlpm.val = "", "",
IF(($J198&gt;0)*($J198&lt;=11),_xlpm.val_01,""))))</f>
        <v/>
      </c>
      <c r="N198" s="96" t="str" cm="1">
        <f t="array" ref="N198">_xlfn.LET(
_xlpm.val, INDEX('3) Corporate Governance'!$G$19:$S$73,_extract!$J198,4),
_xlpm.val_01, (_xlpm.val="Yes")*1,
IF($J198="","",
IF(_xlpm.val = "", "",
IF(($J198&gt;0)*($J198&lt;=11),_xlpm.val_01,""))))</f>
        <v/>
      </c>
      <c r="O198" s="96" t="str" cm="1">
        <f t="array" ref="O198">_xlfn.LET(
_xlpm.val, INDEX('3) Corporate Governance'!$G$19:$S$73,_extract!$J198,5),
_xlpm.val_01, (_xlpm.val="Yes")*1,
IF($J198="","",
IF(_xlpm.val = "", "",
IF(($J198&gt;0)*($J198&lt;=11),_xlpm.val_01,""))))</f>
        <v/>
      </c>
      <c r="P198" s="96" t="str" cm="1">
        <f t="array" ref="P198">_xlfn.LET(
_xlpm.val, INDEX('3) Corporate Governance'!$G$19:$S$73,_extract!$J198,6),
_xlpm.val_01, (_xlpm.val="Yes")*1,
IF($J198="","",
IF(_xlpm.val = "", "",
IF(($J198&gt;0)*($J198&lt;=11),_xlpm.val_01,""))))</f>
        <v/>
      </c>
      <c r="Q198" s="96" t="str" cm="1">
        <f t="array" ref="Q198">_xlfn.LET(
_xlpm.val, INDEX('3) Corporate Governance'!$G$19:$S$73,_extract!$J198,7),
_xlpm.val_01, (_xlpm.val="Yes")*1,
IF($J198="","",
IF(_xlpm.val = "", "",
IF(($J198&gt;0)*($J198&lt;=11),_xlpm.val_01,""))))</f>
        <v/>
      </c>
      <c r="R198" s="96" t="str" cm="1">
        <f t="array" ref="R198">_xlfn.LET(
_xlpm.val, INDEX('3) Corporate Governance'!$G$19:$S$73,_extract!$J198,8),
_xlpm.val_01, (_xlpm.val="Yes")*1,
IF($J198="","",
IF(_xlpm.val = "", "",
IF(($J198&gt;0)*($J198&lt;=11),_xlpm.val_01,""))))</f>
        <v/>
      </c>
      <c r="S198" s="96" t="str" cm="1">
        <f t="array" ref="S198">_xlfn.LET(
_xlpm.val, INDEX('3) Corporate Governance'!$G$19:$S$73,_extract!$J198,9),
_xlpm.val_01, (_xlpm.val="Yes")*1,
IF($J198="","",
IF(_xlpm.val = "", "",
IF(($J198&gt;0)*($J198&lt;=11),_xlpm.val_01,""))))</f>
        <v/>
      </c>
      <c r="T198" s="96" t="str" cm="1">
        <f t="array" ref="T198">_xlfn.LET(
_xlpm.val, INDEX('3) Corporate Governance'!$G$19:$S$73,_extract!$J198,10),
_xlpm.val_01, (_xlpm.val="Yes")*1,
IF($J198="","",
IF(_xlpm.val = "", "",
IF(($J198&gt;0)*($J198&lt;=11),_xlpm.val_01,""))))</f>
        <v/>
      </c>
      <c r="U198" s="96" t="str" cm="1">
        <f t="array" ref="U198">_xlfn.LET(
_xlpm.val, INDEX('3) Corporate Governance'!$G$19:$S$73,_extract!$J198,11),
_xlpm.val_01, (_xlpm.val="Yes")*1,
IF($J198="","",
IF(_xlpm.val = "", "",
IF(($J198&gt;0)*($J198&lt;=11),_xlpm.val_01,""))))</f>
        <v/>
      </c>
      <c r="V198" s="910" t="str" cm="1">
        <f t="array" ref="V198">_xlfn.LET(
_xlpm.val,INDEX('3) Corporate Governance'!$G$19:$S$73,_extract!$J198,12),
IF($J198="","",
IF(($J198&gt;0)*($J198&lt;=11),IF(_xlpm.val="","",_xlpm.val), "")))</f>
        <v/>
      </c>
      <c r="W198" s="96" t="str" cm="1">
        <f t="array" ref="W198">_xlfn.LET(
_xlpm.val,INDEX('3) Corporate Governance'!$G$19:$S$73,_extract!$J198,13),
IF($J198="","",
IF(($J198&gt;0)*($J198&lt;=11),IF(_xlpm.val="","",_xlpm.val), "")))</f>
        <v/>
      </c>
      <c r="X198" s="89" t="str" cm="1">
        <f t="array" ref="X198">_xlfn.LET(
_xlpm.val, INDEX('3) Corporate Governance'!$G$19:$T$73,_extract!$J198,1),
_xlpm.val_01, (_xlpm.val="Yes")*1,
IF($J198="","",
IF(_xlpm.val = "", "",
IF(($J198&gt;16)*($J198&lt;=27),_xlpm.val_01,""))))</f>
        <v/>
      </c>
      <c r="Y198" s="89" t="str" cm="1">
        <f t="array" ref="Y198">_xlfn.LET(
_xlpm.val, INDEX('3) Corporate Governance'!$G$19:$T$73,_extract!$J198,2),
_xlpm.val_01, (_xlpm.val="Yes")*1,
IF($J198="","",
IF(_xlpm.val = "", "",
IF(($J198&gt;16)*($J198&lt;=27),_xlpm.val_01,""))))</f>
        <v/>
      </c>
      <c r="Z198" s="89" t="str" cm="1">
        <f t="array" ref="Z198">_xlfn.LET(
_xlpm.val, INDEX('3) Corporate Governance'!$G$19:$T$73,_extract!$J198,3),
_xlpm.val_01, (_xlpm.val="Yes")*1,
IF($J198="","",
IF(_xlpm.val = "", "",
IF(($J198&gt;16)*($J198&lt;=27),_xlpm.val_01,""))))</f>
        <v/>
      </c>
      <c r="AA198" s="89" t="str" cm="1">
        <f t="array" ref="AA198">_xlfn.LET(
_xlpm.val, INDEX('3) Corporate Governance'!$G$19:$T$73,_extract!$J198,4),
_xlpm.val_01, (_xlpm.val="Yes")*1,
IF($J198="","",
IF(_xlpm.val = "", "",
IF(($J198&gt;16)*($J198&lt;=27),_xlpm.val_01,""))))</f>
        <v/>
      </c>
      <c r="AB198" s="89" t="str" cm="1">
        <f t="array" ref="AB198">_xlfn.LET(
_xlpm.val, INDEX('3) Corporate Governance'!$G$19:$T$73,_extract!$J198,5),
_xlpm.val_01, (_xlpm.val="Yes")*1,
IF($J198="","",
IF(_xlpm.val = "", "",
IF(($J198&gt;16)*($J198&lt;=27),_xlpm.val_01,""))))</f>
        <v/>
      </c>
      <c r="AC198" s="89" t="str" cm="1">
        <f t="array" ref="AC198">_xlfn.LET(
_xlpm.val, INDEX('3) Corporate Governance'!$G$19:$T$73,_extract!$J198,6),
_xlpm.val_01, (_xlpm.val="Yes")*1,
IF($J198="","",
IF(_xlpm.val = "", "",
IF(($J198&gt;16)*($J198&lt;=27),_xlpm.val_01,""))))</f>
        <v/>
      </c>
      <c r="AD198" s="89" t="str" cm="1">
        <f t="array" ref="AD198">_xlfn.LET(
_xlpm.val, INDEX('3) Corporate Governance'!$G$19:$T$73,_extract!$J198,7),
_xlpm.val_01, (_xlpm.val="Yes")*1,
IF($J198="","",
IF(_xlpm.val = "", "",
IF(($J198&gt;16)*($J198&lt;=27),_xlpm.val_01,""))))</f>
        <v/>
      </c>
      <c r="AE198" s="89" t="str" cm="1">
        <f t="array" ref="AE198">_xlfn.LET(
_xlpm.val, INDEX('3) Corporate Governance'!$G$19:$T$73,_extract!$J198,8),
_xlpm.val_01, (_xlpm.val="Yes")*1,
IF($J198="","",
IF(_xlpm.val = "", "",
IF(($J198&gt;16)*($J198&lt;=27),_xlpm.val_01,""))))</f>
        <v/>
      </c>
      <c r="AF198" s="89" t="str" cm="1">
        <f t="array" ref="AF198">_xlfn.LET(
_xlpm.val, INDEX('3) Corporate Governance'!$G$19:$T$73,_extract!$J198,9),
_xlpm.val_01, (_xlpm.val="Yes")*1,
IF($J198="","",
IF(_xlpm.val = "", "",
IF(($J198&gt;16)*($J198&lt;=27),_xlpm.val_01,""))))</f>
        <v/>
      </c>
      <c r="AG198" s="89" t="str" cm="1">
        <f t="array" ref="AG198">_xlfn.LET(
_xlpm.val, INDEX('3) Corporate Governance'!$G$19:$T$73,_extract!$J198,10),
_xlpm.val_01, (_xlpm.val="Yes")*1,
IF($J198="","",
IF(_xlpm.val = "", "",
IF(($J198&gt;16)*($J198&lt;=27),_xlpm.val_01,""))))</f>
        <v/>
      </c>
      <c r="AH198" s="89" t="str" cm="1">
        <f t="array" ref="AH198">_xlfn.LET(
_xlpm.val, INDEX('3) Corporate Governance'!$G$19:$T$73,_extract!$J198,11),
IF($J198="","",
IF(_xlpm.val = "", "",
IF(($J198&gt;16)*($J198&lt;=27),_xlpm.val,""))))</f>
        <v/>
      </c>
      <c r="AI198" s="89" t="str" cm="1">
        <f t="array" ref="AI198">_xlfn.LET(
_xlpm.val, INDEX('3) Corporate Governance'!$G$19:$T$73,_extract!$J198,12),
IF($J198="","",
IF(_xlpm.val = "", "",
IF(($J198&gt;16)*($J198&lt;=27),_xlpm.val,""))))</f>
        <v/>
      </c>
      <c r="AJ198" s="95" t="str" cm="1">
        <f t="array" ref="AJ198">_xlfn.LET(
_xlpm.val, INDEX('3) Corporate Governance'!$G$19:$M$73,_extract!$J198,1),
_xlpm.val_01, (_xlpm.val="Yes")*1,
IF($J198="","",
IF(_xlpm.val = "", "",
IF(($J198&gt;32)*($J198&lt;=43),_xlpm.val_01,""))))</f>
        <v/>
      </c>
      <c r="AK198" s="95" t="str" cm="1">
        <f t="array" ref="AK198">_xlfn.LET(
_xlpm.val, (INDEX('3) Corporate Governance'!$G$19:$M$73,_extract!$J198,2)),
IF($J198="","",
IF(_xlpm.val = "", "",
IF(($J198&gt;32)*($J198&lt;=43),_xlpm.val,""))))</f>
        <v/>
      </c>
      <c r="AL198" s="95" t="str" cm="1">
        <f t="array" ref="AL198">_xlfn.LET(
_xlpm.val, (INDEX('3) Corporate Governance'!$G$19:$M$73,_extract!$J198,3)),
IF($J198="","",
IF(_xlpm.val = "", "",
IF(($J198&gt;32)*($J198&lt;=43),_xlpm.val,""))))</f>
        <v/>
      </c>
      <c r="AM198" s="95" t="str" cm="1">
        <f t="array" ref="AM198">_xlfn.LET(
_xlpm.val, (INDEX('3) Corporate Governance'!$G$19:$M$73,_extract!$J198,4)),
IF($J198="","",
IF(_xlpm.val = "", "",
IF(($J198&gt;32)*($J198&lt;=43),_xlpm.val,""))))</f>
        <v/>
      </c>
      <c r="AN198" s="95" t="str" cm="1">
        <f t="array" ref="AN198">_xlfn.LET(
_xlpm.val, INDEX('3) Corporate Governance'!$G$19:$M$73,_extract!$J198,5),
_xlpm.val_01, (_xlpm.val="Yes")*1,
IF($J198="","",
IF(_xlpm.val = "", "",
IF(($J198&gt;32)*($J198&lt;=43),_xlpm.val_01,""))))</f>
        <v/>
      </c>
      <c r="AO198" s="95" t="str" cm="1">
        <f t="array" ref="AO198">_xlfn.LET(
_xlpm.val, INDEX('3) Corporate Governance'!$G$19:$M$73,_extract!$J198,6),
_xlpm.val_01, (_xlpm.val="Yes")*1,
IF($J198="","",
IF(_xlpm.val = "", "",
IF(($J198&gt;32)*($J198&lt;=43),_xlpm.val_01,""))))</f>
        <v/>
      </c>
      <c r="AP198" s="95" t="str" cm="1">
        <f t="array" ref="AP198">_xlfn.LET(
_xlpm.val, (INDEX('3) Corporate Governance'!$G$19:$M$73,_extract!$J198,7)),
IF($J198="","",
IF(_xlpm.val = "", "",
IF(($J198&gt;32)*($J198&lt;=43),_xlpm.val,""))))</f>
        <v/>
      </c>
      <c r="AQ198" s="109"/>
      <c r="AR198" s="109"/>
      <c r="AS198" s="109"/>
      <c r="AT198" s="109"/>
      <c r="AU198" s="109"/>
      <c r="AV198" s="109"/>
    </row>
    <row r="199" spans="1:48" x14ac:dyDescent="0.35">
      <c r="A199" s="11"/>
      <c r="B199" s="89" t="str">
        <f t="shared" si="4"/>
        <v/>
      </c>
      <c r="C199" s="93"/>
      <c r="D199" s="89" t="str">
        <f>IF('0a) Instructions &amp; HHS Info'!$F$4="","", IF($E199="","",'0a) Instructions &amp; HHS Info'!$F$4))</f>
        <v/>
      </c>
      <c r="E199" s="89"/>
      <c r="F199" s="89" t="str">
        <f>_xlfn.LET(
_xlpm.orgRow,MATCH(E199,_ref_data!$F$19:$F$167,0),
_xlpm.orgID,INDEX(_ref_data!$E$19:$E$167,_xlpm.orgRow),
IF(E199="","",_xlpm.orgID))</f>
        <v/>
      </c>
      <c r="G199" s="89" t="str">
        <f>_xlfn.LET(
_xlpm.orgRow,MATCH(E199,_ref_data!$F$19:$F$167,0),
_xlpm.EIN,SUBSTITUTE(INDEX(_ref_data!$G$19:$G$167,_xlpm.orgRow), "-", ""),
IF(E199="","",_xlpm.EIN))</f>
        <v/>
      </c>
      <c r="H199" s="89" t="str" cm="1">
        <f t="array" ref="H199">_xlfn.LET(
_xlpm.row, MATCH($C199 &amp; $E199, '3) Corporate Governance'!$B$19:$B$76 &amp; '3) Corporate Governance'!$D$19:$D$76, 0),
_xlpm.datum, INDEX('3) Corporate Governance'!$D$19:$F$76, _xlpm.row, 2),
IF(_xlpm.datum="", "", _xlpm.datum))</f>
        <v/>
      </c>
      <c r="I199" s="89" t="str">
        <f>_xlfn.LET(
_xlpm.row, MATCH(H199, _ref_data!$O$19:$O$68, 0),
_xlpm.ein, INDEX(_ref_data!$P$19:$P$68, _xlpm.row),
IF(H199="", "",
IF(_xlpm.ein="", "", _xlpm.ein)))</f>
        <v/>
      </c>
      <c r="J199" s="98" t="str" cm="1">
        <f t="array" ref="J199">IF($E199="", "",
_xlfn.LET(
_xlpm.row, MATCH($C199 &amp; $E199 &amp; $H199,
    '3) Corporate Governance'!$B$19:$B$76 &amp;
    '3) Corporate Governance'!$D$19:$D$76 &amp;
    '3) Corporate Governance'!$E$19:$E$76, 0),
_xlpm.row)
)</f>
        <v/>
      </c>
      <c r="K199" s="96" t="str" cm="1">
        <f t="array" ref="K199">_xlfn.LET(
_xlpm.val,INDEX('3) Corporate Governance'!$G$19:$S$73,_extract!$J199,1),
IF($J199="","",
IF(($J199&gt;0)*($J199&lt;=11),IF(_xlpm.val="","",_xlpm.val), "")))</f>
        <v/>
      </c>
      <c r="L199" s="96" t="str" cm="1">
        <f t="array" ref="L199">_xlfn.LET(
_xlpm.val, INDEX('3) Corporate Governance'!$G$19:$S$73,_extract!$J199,2),
_xlpm.val_01, (_xlpm.val="Yes")*1,
IF($J199="","",
IF(_xlpm.val = "", "",
IF(($J199&gt;0)*($J199&lt;=11),_xlpm.val_01,""))))</f>
        <v/>
      </c>
      <c r="M199" s="96" t="str" cm="1">
        <f t="array" ref="M199">_xlfn.LET(
_xlpm.val, INDEX('3) Corporate Governance'!$G$19:$S$73,_extract!$J199,3),
_xlpm.val_01, (_xlpm.val="Yes")*1,
IF($J199="","",
IF(_xlpm.val = "", "",
IF(($J199&gt;0)*($J199&lt;=11),_xlpm.val_01,""))))</f>
        <v/>
      </c>
      <c r="N199" s="96" t="str" cm="1">
        <f t="array" ref="N199">_xlfn.LET(
_xlpm.val, INDEX('3) Corporate Governance'!$G$19:$S$73,_extract!$J199,4),
_xlpm.val_01, (_xlpm.val="Yes")*1,
IF($J199="","",
IF(_xlpm.val = "", "",
IF(($J199&gt;0)*($J199&lt;=11),_xlpm.val_01,""))))</f>
        <v/>
      </c>
      <c r="O199" s="96" t="str" cm="1">
        <f t="array" ref="O199">_xlfn.LET(
_xlpm.val, INDEX('3) Corporate Governance'!$G$19:$S$73,_extract!$J199,5),
_xlpm.val_01, (_xlpm.val="Yes")*1,
IF($J199="","",
IF(_xlpm.val = "", "",
IF(($J199&gt;0)*($J199&lt;=11),_xlpm.val_01,""))))</f>
        <v/>
      </c>
      <c r="P199" s="96" t="str" cm="1">
        <f t="array" ref="P199">_xlfn.LET(
_xlpm.val, INDEX('3) Corporate Governance'!$G$19:$S$73,_extract!$J199,6),
_xlpm.val_01, (_xlpm.val="Yes")*1,
IF($J199="","",
IF(_xlpm.val = "", "",
IF(($J199&gt;0)*($J199&lt;=11),_xlpm.val_01,""))))</f>
        <v/>
      </c>
      <c r="Q199" s="96" t="str" cm="1">
        <f t="array" ref="Q199">_xlfn.LET(
_xlpm.val, INDEX('3) Corporate Governance'!$G$19:$S$73,_extract!$J199,7),
_xlpm.val_01, (_xlpm.val="Yes")*1,
IF($J199="","",
IF(_xlpm.val = "", "",
IF(($J199&gt;0)*($J199&lt;=11),_xlpm.val_01,""))))</f>
        <v/>
      </c>
      <c r="R199" s="96" t="str" cm="1">
        <f t="array" ref="R199">_xlfn.LET(
_xlpm.val, INDEX('3) Corporate Governance'!$G$19:$S$73,_extract!$J199,8),
_xlpm.val_01, (_xlpm.val="Yes")*1,
IF($J199="","",
IF(_xlpm.val = "", "",
IF(($J199&gt;0)*($J199&lt;=11),_xlpm.val_01,""))))</f>
        <v/>
      </c>
      <c r="S199" s="96" t="str" cm="1">
        <f t="array" ref="S199">_xlfn.LET(
_xlpm.val, INDEX('3) Corporate Governance'!$G$19:$S$73,_extract!$J199,9),
_xlpm.val_01, (_xlpm.val="Yes")*1,
IF($J199="","",
IF(_xlpm.val = "", "",
IF(($J199&gt;0)*($J199&lt;=11),_xlpm.val_01,""))))</f>
        <v/>
      </c>
      <c r="T199" s="96" t="str" cm="1">
        <f t="array" ref="T199">_xlfn.LET(
_xlpm.val, INDEX('3) Corporate Governance'!$G$19:$S$73,_extract!$J199,10),
_xlpm.val_01, (_xlpm.val="Yes")*1,
IF($J199="","",
IF(_xlpm.val = "", "",
IF(($J199&gt;0)*($J199&lt;=11),_xlpm.val_01,""))))</f>
        <v/>
      </c>
      <c r="U199" s="96" t="str" cm="1">
        <f t="array" ref="U199">_xlfn.LET(
_xlpm.val, INDEX('3) Corporate Governance'!$G$19:$S$73,_extract!$J199,11),
_xlpm.val_01, (_xlpm.val="Yes")*1,
IF($J199="","",
IF(_xlpm.val = "", "",
IF(($J199&gt;0)*($J199&lt;=11),_xlpm.val_01,""))))</f>
        <v/>
      </c>
      <c r="V199" s="910" t="str" cm="1">
        <f t="array" ref="V199">_xlfn.LET(
_xlpm.val,INDEX('3) Corporate Governance'!$G$19:$S$73,_extract!$J199,12),
IF($J199="","",
IF(($J199&gt;0)*($J199&lt;=11),IF(_xlpm.val="","",_xlpm.val), "")))</f>
        <v/>
      </c>
      <c r="W199" s="96" t="str" cm="1">
        <f t="array" ref="W199">_xlfn.LET(
_xlpm.val,INDEX('3) Corporate Governance'!$G$19:$S$73,_extract!$J199,13),
IF($J199="","",
IF(($J199&gt;0)*($J199&lt;=11),IF(_xlpm.val="","",_xlpm.val), "")))</f>
        <v/>
      </c>
      <c r="X199" s="89" t="str" cm="1">
        <f t="array" ref="X199">_xlfn.LET(
_xlpm.val, INDEX('3) Corporate Governance'!$G$19:$T$73,_extract!$J199,1),
_xlpm.val_01, (_xlpm.val="Yes")*1,
IF($J199="","",
IF(_xlpm.val = "", "",
IF(($J199&gt;16)*($J199&lt;=27),_xlpm.val_01,""))))</f>
        <v/>
      </c>
      <c r="Y199" s="89" t="str" cm="1">
        <f t="array" ref="Y199">_xlfn.LET(
_xlpm.val, INDEX('3) Corporate Governance'!$G$19:$T$73,_extract!$J199,2),
_xlpm.val_01, (_xlpm.val="Yes")*1,
IF($J199="","",
IF(_xlpm.val = "", "",
IF(($J199&gt;16)*($J199&lt;=27),_xlpm.val_01,""))))</f>
        <v/>
      </c>
      <c r="Z199" s="89" t="str" cm="1">
        <f t="array" ref="Z199">_xlfn.LET(
_xlpm.val, INDEX('3) Corporate Governance'!$G$19:$T$73,_extract!$J199,3),
_xlpm.val_01, (_xlpm.val="Yes")*1,
IF($J199="","",
IF(_xlpm.val = "", "",
IF(($J199&gt;16)*($J199&lt;=27),_xlpm.val_01,""))))</f>
        <v/>
      </c>
      <c r="AA199" s="89" t="str" cm="1">
        <f t="array" ref="AA199">_xlfn.LET(
_xlpm.val, INDEX('3) Corporate Governance'!$G$19:$T$73,_extract!$J199,4),
_xlpm.val_01, (_xlpm.val="Yes")*1,
IF($J199="","",
IF(_xlpm.val = "", "",
IF(($J199&gt;16)*($J199&lt;=27),_xlpm.val_01,""))))</f>
        <v/>
      </c>
      <c r="AB199" s="89" t="str" cm="1">
        <f t="array" ref="AB199">_xlfn.LET(
_xlpm.val, INDEX('3) Corporate Governance'!$G$19:$T$73,_extract!$J199,5),
_xlpm.val_01, (_xlpm.val="Yes")*1,
IF($J199="","",
IF(_xlpm.val = "", "",
IF(($J199&gt;16)*($J199&lt;=27),_xlpm.val_01,""))))</f>
        <v/>
      </c>
      <c r="AC199" s="89" t="str" cm="1">
        <f t="array" ref="AC199">_xlfn.LET(
_xlpm.val, INDEX('3) Corporate Governance'!$G$19:$T$73,_extract!$J199,6),
_xlpm.val_01, (_xlpm.val="Yes")*1,
IF($J199="","",
IF(_xlpm.val = "", "",
IF(($J199&gt;16)*($J199&lt;=27),_xlpm.val_01,""))))</f>
        <v/>
      </c>
      <c r="AD199" s="89" t="str" cm="1">
        <f t="array" ref="AD199">_xlfn.LET(
_xlpm.val, INDEX('3) Corporate Governance'!$G$19:$T$73,_extract!$J199,7),
_xlpm.val_01, (_xlpm.val="Yes")*1,
IF($J199="","",
IF(_xlpm.val = "", "",
IF(($J199&gt;16)*($J199&lt;=27),_xlpm.val_01,""))))</f>
        <v/>
      </c>
      <c r="AE199" s="89" t="str" cm="1">
        <f t="array" ref="AE199">_xlfn.LET(
_xlpm.val, INDEX('3) Corporate Governance'!$G$19:$T$73,_extract!$J199,8),
_xlpm.val_01, (_xlpm.val="Yes")*1,
IF($J199="","",
IF(_xlpm.val = "", "",
IF(($J199&gt;16)*($J199&lt;=27),_xlpm.val_01,""))))</f>
        <v/>
      </c>
      <c r="AF199" s="89" t="str" cm="1">
        <f t="array" ref="AF199">_xlfn.LET(
_xlpm.val, INDEX('3) Corporate Governance'!$G$19:$T$73,_extract!$J199,9),
_xlpm.val_01, (_xlpm.val="Yes")*1,
IF($J199="","",
IF(_xlpm.val = "", "",
IF(($J199&gt;16)*($J199&lt;=27),_xlpm.val_01,""))))</f>
        <v/>
      </c>
      <c r="AG199" s="89" t="str" cm="1">
        <f t="array" ref="AG199">_xlfn.LET(
_xlpm.val, INDEX('3) Corporate Governance'!$G$19:$T$73,_extract!$J199,10),
_xlpm.val_01, (_xlpm.val="Yes")*1,
IF($J199="","",
IF(_xlpm.val = "", "",
IF(($J199&gt;16)*($J199&lt;=27),_xlpm.val_01,""))))</f>
        <v/>
      </c>
      <c r="AH199" s="89" t="str" cm="1">
        <f t="array" ref="AH199">_xlfn.LET(
_xlpm.val, INDEX('3) Corporate Governance'!$G$19:$T$73,_extract!$J199,11),
IF($J199="","",
IF(_xlpm.val = "", "",
IF(($J199&gt;16)*($J199&lt;=27),_xlpm.val,""))))</f>
        <v/>
      </c>
      <c r="AI199" s="89" t="str" cm="1">
        <f t="array" ref="AI199">_xlfn.LET(
_xlpm.val, INDEX('3) Corporate Governance'!$G$19:$T$73,_extract!$J199,12),
IF($J199="","",
IF(_xlpm.val = "", "",
IF(($J199&gt;16)*($J199&lt;=27),_xlpm.val,""))))</f>
        <v/>
      </c>
      <c r="AJ199" s="95" t="str" cm="1">
        <f t="array" ref="AJ199">_xlfn.LET(
_xlpm.val, INDEX('3) Corporate Governance'!$G$19:$M$73,_extract!$J199,1),
_xlpm.val_01, (_xlpm.val="Yes")*1,
IF($J199="","",
IF(_xlpm.val = "", "",
IF(($J199&gt;32)*($J199&lt;=43),_xlpm.val_01,""))))</f>
        <v/>
      </c>
      <c r="AK199" s="95" t="str" cm="1">
        <f t="array" ref="AK199">_xlfn.LET(
_xlpm.val, (INDEX('3) Corporate Governance'!$G$19:$M$73,_extract!$J199,2)),
IF($J199="","",
IF(_xlpm.val = "", "",
IF(($J199&gt;32)*($J199&lt;=43),_xlpm.val,""))))</f>
        <v/>
      </c>
      <c r="AL199" s="95" t="str" cm="1">
        <f t="array" ref="AL199">_xlfn.LET(
_xlpm.val, (INDEX('3) Corporate Governance'!$G$19:$M$73,_extract!$J199,3)),
IF($J199="","",
IF(_xlpm.val = "", "",
IF(($J199&gt;32)*($J199&lt;=43),_xlpm.val,""))))</f>
        <v/>
      </c>
      <c r="AM199" s="95" t="str" cm="1">
        <f t="array" ref="AM199">_xlfn.LET(
_xlpm.val, (INDEX('3) Corporate Governance'!$G$19:$M$73,_extract!$J199,4)),
IF($J199="","",
IF(_xlpm.val = "", "",
IF(($J199&gt;32)*($J199&lt;=43),_xlpm.val,""))))</f>
        <v/>
      </c>
      <c r="AN199" s="95" t="str" cm="1">
        <f t="array" ref="AN199">_xlfn.LET(
_xlpm.val, INDEX('3) Corporate Governance'!$G$19:$M$73,_extract!$J199,5),
_xlpm.val_01, (_xlpm.val="Yes")*1,
IF($J199="","",
IF(_xlpm.val = "", "",
IF(($J199&gt;32)*($J199&lt;=43),_xlpm.val_01,""))))</f>
        <v/>
      </c>
      <c r="AO199" s="95" t="str" cm="1">
        <f t="array" ref="AO199">_xlfn.LET(
_xlpm.val, INDEX('3) Corporate Governance'!$G$19:$M$73,_extract!$J199,6),
_xlpm.val_01, (_xlpm.val="Yes")*1,
IF($J199="","",
IF(_xlpm.val = "", "",
IF(($J199&gt;32)*($J199&lt;=43),_xlpm.val_01,""))))</f>
        <v/>
      </c>
      <c r="AP199" s="95" t="str" cm="1">
        <f t="array" ref="AP199">_xlfn.LET(
_xlpm.val, (INDEX('3) Corporate Governance'!$G$19:$M$73,_extract!$J199,7)),
IF($J199="","",
IF(_xlpm.val = "", "",
IF(($J199&gt;32)*($J199&lt;=43),_xlpm.val,""))))</f>
        <v/>
      </c>
      <c r="AQ199" s="109"/>
      <c r="AR199" s="109"/>
      <c r="AS199" s="109"/>
      <c r="AT199" s="109"/>
      <c r="AU199" s="109"/>
      <c r="AV199" s="109"/>
    </row>
    <row r="200" spans="1:48" x14ac:dyDescent="0.35">
      <c r="A200" s="11"/>
      <c r="B200" s="89" t="str">
        <f t="shared" si="4"/>
        <v/>
      </c>
      <c r="C200" s="93"/>
      <c r="D200" s="89" t="str">
        <f>IF('0a) Instructions &amp; HHS Info'!$F$4="","", IF($E200="","",'0a) Instructions &amp; HHS Info'!$F$4))</f>
        <v/>
      </c>
      <c r="E200" s="89"/>
      <c r="F200" s="89" t="str">
        <f>_xlfn.LET(
_xlpm.orgRow,MATCH(E200,_ref_data!$F$19:$F$167,0),
_xlpm.orgID,INDEX(_ref_data!$E$19:$E$167,_xlpm.orgRow),
IF(E200="","",_xlpm.orgID))</f>
        <v/>
      </c>
      <c r="G200" s="89" t="str">
        <f>_xlfn.LET(
_xlpm.orgRow,MATCH(E200,_ref_data!$F$19:$F$167,0),
_xlpm.EIN,SUBSTITUTE(INDEX(_ref_data!$G$19:$G$167,_xlpm.orgRow), "-", ""),
IF(E200="","",_xlpm.EIN))</f>
        <v/>
      </c>
      <c r="H200" s="89" t="str" cm="1">
        <f t="array" ref="H200">_xlfn.LET(
_xlpm.row, MATCH($C200 &amp; $E200, '3) Corporate Governance'!$B$19:$B$76 &amp; '3) Corporate Governance'!$D$19:$D$76, 0),
_xlpm.datum, INDEX('3) Corporate Governance'!$D$19:$F$76, _xlpm.row, 2),
IF(_xlpm.datum="", "", _xlpm.datum))</f>
        <v/>
      </c>
      <c r="I200" s="89" t="str">
        <f>_xlfn.LET(
_xlpm.row, MATCH(H200, _ref_data!$O$19:$O$68, 0),
_xlpm.ein, INDEX(_ref_data!$P$19:$P$68, _xlpm.row),
IF(H200="", "",
IF(_xlpm.ein="", "", _xlpm.ein)))</f>
        <v/>
      </c>
      <c r="J200" s="98" t="str" cm="1">
        <f t="array" ref="J200">IF($E200="", "",
_xlfn.LET(
_xlpm.row, MATCH($C200 &amp; $E200 &amp; $H200,
    '3) Corporate Governance'!$B$19:$B$76 &amp;
    '3) Corporate Governance'!$D$19:$D$76 &amp;
    '3) Corporate Governance'!$E$19:$E$76, 0),
_xlpm.row)
)</f>
        <v/>
      </c>
      <c r="K200" s="96" t="str" cm="1">
        <f t="array" ref="K200">_xlfn.LET(
_xlpm.val,INDEX('3) Corporate Governance'!$G$19:$S$73,_extract!$J200,1),
IF($J200="","",
IF(($J200&gt;0)*($J200&lt;=11),IF(_xlpm.val="","",_xlpm.val), "")))</f>
        <v/>
      </c>
      <c r="L200" s="96" t="str" cm="1">
        <f t="array" ref="L200">_xlfn.LET(
_xlpm.val, INDEX('3) Corporate Governance'!$G$19:$S$73,_extract!$J200,2),
_xlpm.val_01, (_xlpm.val="Yes")*1,
IF($J200="","",
IF(_xlpm.val = "", "",
IF(($J200&gt;0)*($J200&lt;=11),_xlpm.val_01,""))))</f>
        <v/>
      </c>
      <c r="M200" s="96" t="str" cm="1">
        <f t="array" ref="M200">_xlfn.LET(
_xlpm.val, INDEX('3) Corporate Governance'!$G$19:$S$73,_extract!$J200,3),
_xlpm.val_01, (_xlpm.val="Yes")*1,
IF($J200="","",
IF(_xlpm.val = "", "",
IF(($J200&gt;0)*($J200&lt;=11),_xlpm.val_01,""))))</f>
        <v/>
      </c>
      <c r="N200" s="96" t="str" cm="1">
        <f t="array" ref="N200">_xlfn.LET(
_xlpm.val, INDEX('3) Corporate Governance'!$G$19:$S$73,_extract!$J200,4),
_xlpm.val_01, (_xlpm.val="Yes")*1,
IF($J200="","",
IF(_xlpm.val = "", "",
IF(($J200&gt;0)*($J200&lt;=11),_xlpm.val_01,""))))</f>
        <v/>
      </c>
      <c r="O200" s="96" t="str" cm="1">
        <f t="array" ref="O200">_xlfn.LET(
_xlpm.val, INDEX('3) Corporate Governance'!$G$19:$S$73,_extract!$J200,5),
_xlpm.val_01, (_xlpm.val="Yes")*1,
IF($J200="","",
IF(_xlpm.val = "", "",
IF(($J200&gt;0)*($J200&lt;=11),_xlpm.val_01,""))))</f>
        <v/>
      </c>
      <c r="P200" s="96" t="str" cm="1">
        <f t="array" ref="P200">_xlfn.LET(
_xlpm.val, INDEX('3) Corporate Governance'!$G$19:$S$73,_extract!$J200,6),
_xlpm.val_01, (_xlpm.val="Yes")*1,
IF($J200="","",
IF(_xlpm.val = "", "",
IF(($J200&gt;0)*($J200&lt;=11),_xlpm.val_01,""))))</f>
        <v/>
      </c>
      <c r="Q200" s="96" t="str" cm="1">
        <f t="array" ref="Q200">_xlfn.LET(
_xlpm.val, INDEX('3) Corporate Governance'!$G$19:$S$73,_extract!$J200,7),
_xlpm.val_01, (_xlpm.val="Yes")*1,
IF($J200="","",
IF(_xlpm.val = "", "",
IF(($J200&gt;0)*($J200&lt;=11),_xlpm.val_01,""))))</f>
        <v/>
      </c>
      <c r="R200" s="96" t="str" cm="1">
        <f t="array" ref="R200">_xlfn.LET(
_xlpm.val, INDEX('3) Corporate Governance'!$G$19:$S$73,_extract!$J200,8),
_xlpm.val_01, (_xlpm.val="Yes")*1,
IF($J200="","",
IF(_xlpm.val = "", "",
IF(($J200&gt;0)*($J200&lt;=11),_xlpm.val_01,""))))</f>
        <v/>
      </c>
      <c r="S200" s="96" t="str" cm="1">
        <f t="array" ref="S200">_xlfn.LET(
_xlpm.val, INDEX('3) Corporate Governance'!$G$19:$S$73,_extract!$J200,9),
_xlpm.val_01, (_xlpm.val="Yes")*1,
IF($J200="","",
IF(_xlpm.val = "", "",
IF(($J200&gt;0)*($J200&lt;=11),_xlpm.val_01,""))))</f>
        <v/>
      </c>
      <c r="T200" s="96" t="str" cm="1">
        <f t="array" ref="T200">_xlfn.LET(
_xlpm.val, INDEX('3) Corporate Governance'!$G$19:$S$73,_extract!$J200,10),
_xlpm.val_01, (_xlpm.val="Yes")*1,
IF($J200="","",
IF(_xlpm.val = "", "",
IF(($J200&gt;0)*($J200&lt;=11),_xlpm.val_01,""))))</f>
        <v/>
      </c>
      <c r="U200" s="96" t="str" cm="1">
        <f t="array" ref="U200">_xlfn.LET(
_xlpm.val, INDEX('3) Corporate Governance'!$G$19:$S$73,_extract!$J200,11),
_xlpm.val_01, (_xlpm.val="Yes")*1,
IF($J200="","",
IF(_xlpm.val = "", "",
IF(($J200&gt;0)*($J200&lt;=11),_xlpm.val_01,""))))</f>
        <v/>
      </c>
      <c r="V200" s="910" t="str" cm="1">
        <f t="array" ref="V200">_xlfn.LET(
_xlpm.val,INDEX('3) Corporate Governance'!$G$19:$S$73,_extract!$J200,12),
IF($J200="","",
IF(($J200&gt;0)*($J200&lt;=11),IF(_xlpm.val="","",_xlpm.val), "")))</f>
        <v/>
      </c>
      <c r="W200" s="96" t="str" cm="1">
        <f t="array" ref="W200">_xlfn.LET(
_xlpm.val,INDEX('3) Corporate Governance'!$G$19:$S$73,_extract!$J200,13),
IF($J200="","",
IF(($J200&gt;0)*($J200&lt;=11),IF(_xlpm.val="","",_xlpm.val), "")))</f>
        <v/>
      </c>
      <c r="X200" s="89" t="str" cm="1">
        <f t="array" ref="X200">_xlfn.LET(
_xlpm.val, INDEX('3) Corporate Governance'!$G$19:$T$73,_extract!$J200,1),
_xlpm.val_01, (_xlpm.val="Yes")*1,
IF($J200="","",
IF(_xlpm.val = "", "",
IF(($J200&gt;16)*($J200&lt;=27),_xlpm.val_01,""))))</f>
        <v/>
      </c>
      <c r="Y200" s="89" t="str" cm="1">
        <f t="array" ref="Y200">_xlfn.LET(
_xlpm.val, INDEX('3) Corporate Governance'!$G$19:$T$73,_extract!$J200,2),
_xlpm.val_01, (_xlpm.val="Yes")*1,
IF($J200="","",
IF(_xlpm.val = "", "",
IF(($J200&gt;16)*($J200&lt;=27),_xlpm.val_01,""))))</f>
        <v/>
      </c>
      <c r="Z200" s="89" t="str" cm="1">
        <f t="array" ref="Z200">_xlfn.LET(
_xlpm.val, INDEX('3) Corporate Governance'!$G$19:$T$73,_extract!$J200,3),
_xlpm.val_01, (_xlpm.val="Yes")*1,
IF($J200="","",
IF(_xlpm.val = "", "",
IF(($J200&gt;16)*($J200&lt;=27),_xlpm.val_01,""))))</f>
        <v/>
      </c>
      <c r="AA200" s="89" t="str" cm="1">
        <f t="array" ref="AA200">_xlfn.LET(
_xlpm.val, INDEX('3) Corporate Governance'!$G$19:$T$73,_extract!$J200,4),
_xlpm.val_01, (_xlpm.val="Yes")*1,
IF($J200="","",
IF(_xlpm.val = "", "",
IF(($J200&gt;16)*($J200&lt;=27),_xlpm.val_01,""))))</f>
        <v/>
      </c>
      <c r="AB200" s="89" t="str" cm="1">
        <f t="array" ref="AB200">_xlfn.LET(
_xlpm.val, INDEX('3) Corporate Governance'!$G$19:$T$73,_extract!$J200,5),
_xlpm.val_01, (_xlpm.val="Yes")*1,
IF($J200="","",
IF(_xlpm.val = "", "",
IF(($J200&gt;16)*($J200&lt;=27),_xlpm.val_01,""))))</f>
        <v/>
      </c>
      <c r="AC200" s="89" t="str" cm="1">
        <f t="array" ref="AC200">_xlfn.LET(
_xlpm.val, INDEX('3) Corporate Governance'!$G$19:$T$73,_extract!$J200,6),
_xlpm.val_01, (_xlpm.val="Yes")*1,
IF($J200="","",
IF(_xlpm.val = "", "",
IF(($J200&gt;16)*($J200&lt;=27),_xlpm.val_01,""))))</f>
        <v/>
      </c>
      <c r="AD200" s="89" t="str" cm="1">
        <f t="array" ref="AD200">_xlfn.LET(
_xlpm.val, INDEX('3) Corporate Governance'!$G$19:$T$73,_extract!$J200,7),
_xlpm.val_01, (_xlpm.val="Yes")*1,
IF($J200="","",
IF(_xlpm.val = "", "",
IF(($J200&gt;16)*($J200&lt;=27),_xlpm.val_01,""))))</f>
        <v/>
      </c>
      <c r="AE200" s="89" t="str" cm="1">
        <f t="array" ref="AE200">_xlfn.LET(
_xlpm.val, INDEX('3) Corporate Governance'!$G$19:$T$73,_extract!$J200,8),
_xlpm.val_01, (_xlpm.val="Yes")*1,
IF($J200="","",
IF(_xlpm.val = "", "",
IF(($J200&gt;16)*($J200&lt;=27),_xlpm.val_01,""))))</f>
        <v/>
      </c>
      <c r="AF200" s="89" t="str" cm="1">
        <f t="array" ref="AF200">_xlfn.LET(
_xlpm.val, INDEX('3) Corporate Governance'!$G$19:$T$73,_extract!$J200,9),
_xlpm.val_01, (_xlpm.val="Yes")*1,
IF($J200="","",
IF(_xlpm.val = "", "",
IF(($J200&gt;16)*($J200&lt;=27),_xlpm.val_01,""))))</f>
        <v/>
      </c>
      <c r="AG200" s="89" t="str" cm="1">
        <f t="array" ref="AG200">_xlfn.LET(
_xlpm.val, INDEX('3) Corporate Governance'!$G$19:$T$73,_extract!$J200,10),
_xlpm.val_01, (_xlpm.val="Yes")*1,
IF($J200="","",
IF(_xlpm.val = "", "",
IF(($J200&gt;16)*($J200&lt;=27),_xlpm.val_01,""))))</f>
        <v/>
      </c>
      <c r="AH200" s="89" t="str" cm="1">
        <f t="array" ref="AH200">_xlfn.LET(
_xlpm.val, INDEX('3) Corporate Governance'!$G$19:$T$73,_extract!$J200,11),
IF($J200="","",
IF(_xlpm.val = "", "",
IF(($J200&gt;16)*($J200&lt;=27),_xlpm.val,""))))</f>
        <v/>
      </c>
      <c r="AI200" s="89" t="str" cm="1">
        <f t="array" ref="AI200">_xlfn.LET(
_xlpm.val, INDEX('3) Corporate Governance'!$G$19:$T$73,_extract!$J200,12),
IF($J200="","",
IF(_xlpm.val = "", "",
IF(($J200&gt;16)*($J200&lt;=27),_xlpm.val,""))))</f>
        <v/>
      </c>
      <c r="AJ200" s="95" t="str" cm="1">
        <f t="array" ref="AJ200">_xlfn.LET(
_xlpm.val, INDEX('3) Corporate Governance'!$G$19:$M$73,_extract!$J200,1),
_xlpm.val_01, (_xlpm.val="Yes")*1,
IF($J200="","",
IF(_xlpm.val = "", "",
IF(($J200&gt;32)*($J200&lt;=43),_xlpm.val_01,""))))</f>
        <v/>
      </c>
      <c r="AK200" s="95" t="str" cm="1">
        <f t="array" ref="AK200">_xlfn.LET(
_xlpm.val, (INDEX('3) Corporate Governance'!$G$19:$M$73,_extract!$J200,2)),
IF($J200="","",
IF(_xlpm.val = "", "",
IF(($J200&gt;32)*($J200&lt;=43),_xlpm.val,""))))</f>
        <v/>
      </c>
      <c r="AL200" s="95" t="str" cm="1">
        <f t="array" ref="AL200">_xlfn.LET(
_xlpm.val, (INDEX('3) Corporate Governance'!$G$19:$M$73,_extract!$J200,3)),
IF($J200="","",
IF(_xlpm.val = "", "",
IF(($J200&gt;32)*($J200&lt;=43),_xlpm.val,""))))</f>
        <v/>
      </c>
      <c r="AM200" s="95" t="str" cm="1">
        <f t="array" ref="AM200">_xlfn.LET(
_xlpm.val, (INDEX('3) Corporate Governance'!$G$19:$M$73,_extract!$J200,4)),
IF($J200="","",
IF(_xlpm.val = "", "",
IF(($J200&gt;32)*($J200&lt;=43),_xlpm.val,""))))</f>
        <v/>
      </c>
      <c r="AN200" s="95" t="str" cm="1">
        <f t="array" ref="AN200">_xlfn.LET(
_xlpm.val, INDEX('3) Corporate Governance'!$G$19:$M$73,_extract!$J200,5),
_xlpm.val_01, (_xlpm.val="Yes")*1,
IF($J200="","",
IF(_xlpm.val = "", "",
IF(($J200&gt;32)*($J200&lt;=43),_xlpm.val_01,""))))</f>
        <v/>
      </c>
      <c r="AO200" s="95" t="str" cm="1">
        <f t="array" ref="AO200">_xlfn.LET(
_xlpm.val, INDEX('3) Corporate Governance'!$G$19:$M$73,_extract!$J200,6),
_xlpm.val_01, (_xlpm.val="Yes")*1,
IF($J200="","",
IF(_xlpm.val = "", "",
IF(($J200&gt;32)*($J200&lt;=43),_xlpm.val_01,""))))</f>
        <v/>
      </c>
      <c r="AP200" s="95" t="str" cm="1">
        <f t="array" ref="AP200">_xlfn.LET(
_xlpm.val, (INDEX('3) Corporate Governance'!$G$19:$M$73,_extract!$J200,7)),
IF($J200="","",
IF(_xlpm.val = "", "",
IF(($J200&gt;32)*($J200&lt;=43),_xlpm.val,""))))</f>
        <v/>
      </c>
      <c r="AQ200" s="109"/>
      <c r="AR200" s="109"/>
      <c r="AS200" s="109"/>
      <c r="AT200" s="109"/>
      <c r="AU200" s="109"/>
      <c r="AV200" s="109"/>
    </row>
    <row r="201" spans="1:48" x14ac:dyDescent="0.35">
      <c r="A201" s="11"/>
      <c r="B201" s="9" t="str">
        <f t="shared" ref="B201:B235" si="5">IF($D201="", "", 1)</f>
        <v/>
      </c>
      <c r="C201" s="9" t="str">
        <f>IF('0a) Instructions &amp; HHS Info'!$F$4="","", IF($D201="","",'0a) Instructions &amp; HHS Info'!$F$4))</f>
        <v/>
      </c>
      <c r="D201" s="10"/>
      <c r="AF201" s="153"/>
      <c r="AG201" s="153"/>
      <c r="AH201" s="153"/>
      <c r="AI201" s="153"/>
      <c r="AJ201" s="153"/>
      <c r="AK201" s="153"/>
    </row>
    <row r="202" spans="1:48" ht="15" thickBot="1" x14ac:dyDescent="0.4">
      <c r="A202" s="11"/>
      <c r="B202" s="9" t="str">
        <f t="shared" si="5"/>
        <v/>
      </c>
      <c r="C202" s="9" t="str">
        <f>IF('0a) Instructions &amp; HHS Info'!$F$4="","", IF($D202="","",'0a) Instructions &amp; HHS Info'!$F$4))</f>
        <v/>
      </c>
      <c r="D202" s="10"/>
      <c r="Z202" s="153"/>
      <c r="AA202" s="153"/>
      <c r="AB202" s="153"/>
      <c r="AC202" s="153"/>
      <c r="AD202" s="153"/>
      <c r="AE202" s="153"/>
    </row>
    <row r="203" spans="1:48" hidden="1" x14ac:dyDescent="0.35">
      <c r="A203" s="11"/>
      <c r="B203" s="9" t="str">
        <f t="shared" si="5"/>
        <v/>
      </c>
      <c r="C203" s="9" t="str">
        <f>IF('0a) Instructions &amp; HHS Info'!$F$4="","", IF($D203="","",'0a) Instructions &amp; HHS Info'!$F$4))</f>
        <v/>
      </c>
      <c r="D203" s="10"/>
      <c r="Z203" s="153"/>
      <c r="AA203" s="153"/>
      <c r="AB203" s="153"/>
      <c r="AC203" s="153"/>
      <c r="AD203" s="153"/>
      <c r="AE203" s="153"/>
    </row>
    <row r="204" spans="1:48" hidden="1" x14ac:dyDescent="0.35">
      <c r="A204" s="11"/>
      <c r="B204" s="9" t="str">
        <f t="shared" si="5"/>
        <v/>
      </c>
      <c r="C204" s="9" t="str">
        <f>IF('0a) Instructions &amp; HHS Info'!$F$4="","", IF($D204="","",'0a) Instructions &amp; HHS Info'!$F$4))</f>
        <v/>
      </c>
      <c r="D204" s="10"/>
      <c r="Z204" s="153"/>
      <c r="AA204" s="153"/>
      <c r="AB204" s="153"/>
      <c r="AC204" s="153"/>
      <c r="AD204" s="153"/>
      <c r="AE204" s="153"/>
    </row>
    <row r="205" spans="1:48" hidden="1" x14ac:dyDescent="0.35">
      <c r="A205" s="11"/>
      <c r="B205" s="9" t="str">
        <f t="shared" si="5"/>
        <v/>
      </c>
      <c r="C205" s="9" t="str">
        <f>IF('0a) Instructions &amp; HHS Info'!$F$4="","", IF($D205="","",'0a) Instructions &amp; HHS Info'!$F$4))</f>
        <v/>
      </c>
      <c r="D205" s="10"/>
      <c r="Z205" s="153"/>
      <c r="AA205" s="153"/>
      <c r="AB205" s="153"/>
      <c r="AC205" s="153"/>
      <c r="AD205" s="153"/>
      <c r="AE205" s="153"/>
    </row>
    <row r="206" spans="1:48" ht="15" hidden="1" thickBot="1" x14ac:dyDescent="0.4">
      <c r="A206" s="11"/>
      <c r="B206" s="9" t="str">
        <f t="shared" si="5"/>
        <v/>
      </c>
      <c r="C206" s="9" t="str">
        <f>IF('0a) Instructions &amp; HHS Info'!$F$4="","", IF($D206="","",'0a) Instructions &amp; HHS Info'!$F$4))</f>
        <v/>
      </c>
      <c r="D206" s="10"/>
    </row>
    <row r="207" spans="1:48" ht="21.5" thickBot="1" x14ac:dyDescent="0.4">
      <c r="A207" s="11"/>
      <c r="B207" s="81" t="s">
        <v>50</v>
      </c>
      <c r="C207" s="81"/>
      <c r="D207" s="9"/>
      <c r="E207" s="9"/>
      <c r="F207" s="763" t="s">
        <v>800</v>
      </c>
      <c r="H207" s="9"/>
      <c r="I207" s="9"/>
      <c r="J207" s="9"/>
    </row>
    <row r="208" spans="1:48" x14ac:dyDescent="0.35">
      <c r="A208" s="11"/>
      <c r="B208" s="82" t="s">
        <v>51</v>
      </c>
      <c r="C208" s="82"/>
      <c r="D208" s="9"/>
      <c r="E208" s="9"/>
      <c r="F208" s="9"/>
      <c r="G208" s="9"/>
      <c r="H208" s="9"/>
      <c r="I208" s="9"/>
      <c r="J208" s="9"/>
    </row>
    <row r="209" spans="1:14" x14ac:dyDescent="0.35">
      <c r="A209" s="11"/>
      <c r="B209" s="88" t="s">
        <v>1</v>
      </c>
      <c r="C209" s="88" t="s">
        <v>9</v>
      </c>
      <c r="D209" s="88" t="s">
        <v>10</v>
      </c>
      <c r="E209" s="88" t="s">
        <v>12</v>
      </c>
      <c r="F209" s="88" t="s">
        <v>52</v>
      </c>
      <c r="G209" s="109" t="s">
        <v>53</v>
      </c>
      <c r="H209" s="109"/>
      <c r="I209" s="109"/>
      <c r="J209" s="109"/>
      <c r="K209" s="109"/>
      <c r="L209" s="170"/>
      <c r="M209" s="170"/>
      <c r="N209" s="757"/>
    </row>
    <row r="210" spans="1:14" ht="15.75" customHeight="1" x14ac:dyDescent="0.35">
      <c r="A210" s="11"/>
      <c r="B210" s="89" t="str">
        <f t="shared" ref="B210:B230" si="6">IF($F210="", "", 3)</f>
        <v/>
      </c>
      <c r="C210" s="765" t="str" cm="1">
        <f t="array" ref="C210">_xlfn._xlws.FILTER('3) Corporate Governance'!D80:D126&amp;"",
  ('3) Corporate Governance'!D80:D126&lt;&gt;"") * ('3) Corporate Governance'!D80:D126&lt;&gt;"(No HHS selected.)"), "")</f>
        <v/>
      </c>
      <c r="D210" s="89" t="str">
        <f>_xlfn.LET(
_xlpm.orgRow,MATCH(C210,_ref_data!$F$19:$F$167,0),
_xlpm.orgID,INDEX(_ref_data!$E$19:$E$167,_xlpm.orgRow),
IF(C210="","",_xlpm.orgID))</f>
        <v/>
      </c>
      <c r="E210" s="89" t="str">
        <f>_xlfn.LET(
_xlpm.orgRow,MATCH(C210,_ref_data!$F$19:$F$167,0),
_xlpm.EIN,SUBSTITUTE(INDEX(_ref_data!$G$19:$G$167,_xlpm.orgRow), "-", ""),
IF(C210="","",_xlpm.EIN))</f>
        <v/>
      </c>
      <c r="F210" s="89" t="str">
        <f>_xlfn.LET(
_xlpm.data_table,('3) Corporate Governance'!$D$80:$F$126),
_xlpm.row, MATCH($C210,'3) Corporate Governance'!$D$80:$D$126,0),
_xlpm.val,INDEX(_xlpm.data_table,_xlpm.row,3),
IF($C210="","",IF(_xlpm.val="","",_xlpm.val*1)))</f>
        <v/>
      </c>
      <c r="G210" s="109"/>
      <c r="H210" s="109"/>
      <c r="I210" s="109"/>
      <c r="J210" s="109"/>
      <c r="K210" s="109"/>
      <c r="L210" s="170"/>
      <c r="M210" s="170"/>
      <c r="N210" s="757"/>
    </row>
    <row r="211" spans="1:14" ht="15.75" customHeight="1" x14ac:dyDescent="0.35">
      <c r="A211" s="11"/>
      <c r="B211" s="89" t="str">
        <f t="shared" si="6"/>
        <v/>
      </c>
      <c r="C211" s="765"/>
      <c r="D211" s="89" t="str">
        <f>_xlfn.LET(
_xlpm.orgRow,MATCH(C211,_ref_data!$F$19:$F$167,0),
_xlpm.orgID,INDEX(_ref_data!$E$19:$E$167,_xlpm.orgRow),
IF(C211="","",_xlpm.orgID))</f>
        <v/>
      </c>
      <c r="E211" s="89" t="str">
        <f>_xlfn.LET(
_xlpm.orgRow,MATCH(C211,_ref_data!$F$19:$F$167,0),
_xlpm.EIN,SUBSTITUTE(INDEX(_ref_data!$G$19:$G$167,_xlpm.orgRow), "-", ""),
IF(C211="","",_xlpm.EIN))</f>
        <v/>
      </c>
      <c r="F211" s="89" t="str">
        <f>_xlfn.LET(
_xlpm.data_table,('3) Corporate Governance'!$D$80:$F$126),
_xlpm.row, MATCH($C211,'3) Corporate Governance'!$D$80:$D$126,0),
_xlpm.val,INDEX(_xlpm.data_table,_xlpm.row,3),
IF($C211="","",IF(_xlpm.val="","",_xlpm.val*1)))</f>
        <v/>
      </c>
      <c r="G211" s="109"/>
      <c r="H211" s="109"/>
      <c r="I211" s="109"/>
      <c r="J211" s="109"/>
      <c r="K211" s="109"/>
      <c r="L211" s="170"/>
      <c r="M211" s="170"/>
      <c r="N211" s="757"/>
    </row>
    <row r="212" spans="1:14" ht="15.75" customHeight="1" x14ac:dyDescent="0.35">
      <c r="A212" s="11"/>
      <c r="B212" s="89" t="str">
        <f t="shared" si="6"/>
        <v/>
      </c>
      <c r="C212" s="765"/>
      <c r="D212" s="89" t="str">
        <f>_xlfn.LET(
_xlpm.orgRow,MATCH(C212,_ref_data!$F$19:$F$167,0),
_xlpm.orgID,INDEX(_ref_data!$E$19:$E$167,_xlpm.orgRow),
IF(C212="","",_xlpm.orgID))</f>
        <v/>
      </c>
      <c r="E212" s="89" t="str">
        <f>_xlfn.LET(
_xlpm.orgRow,MATCH(C212,_ref_data!$F$19:$F$167,0),
_xlpm.EIN,SUBSTITUTE(INDEX(_ref_data!$G$19:$G$167,_xlpm.orgRow), "-", ""),
IF(C212="","",_xlpm.EIN))</f>
        <v/>
      </c>
      <c r="F212" s="89" t="str">
        <f>_xlfn.LET(
_xlpm.data_table,('3) Corporate Governance'!$D$80:$F$126),
_xlpm.row, MATCH($C212,'3) Corporate Governance'!$D$80:$D$126,0),
_xlpm.val,INDEX(_xlpm.data_table,_xlpm.row,3),
IF($C212="","",IF(_xlpm.val="","",_xlpm.val*1)))</f>
        <v/>
      </c>
      <c r="G212" s="109"/>
      <c r="H212" s="109"/>
      <c r="I212" s="109"/>
      <c r="J212" s="109"/>
      <c r="K212" s="109"/>
      <c r="L212" s="170"/>
      <c r="M212" s="170"/>
      <c r="N212" s="757"/>
    </row>
    <row r="213" spans="1:14" ht="15.75" customHeight="1" x14ac:dyDescent="0.35">
      <c r="A213" s="11"/>
      <c r="B213" s="89" t="str">
        <f t="shared" si="6"/>
        <v/>
      </c>
      <c r="C213" s="765"/>
      <c r="D213" s="89" t="str">
        <f>_xlfn.LET(
_xlpm.orgRow,MATCH(C213,_ref_data!$F$19:$F$167,0),
_xlpm.orgID,INDEX(_ref_data!$E$19:$E$167,_xlpm.orgRow),
IF(C213="","",_xlpm.orgID))</f>
        <v/>
      </c>
      <c r="E213" s="89" t="str">
        <f>_xlfn.LET(
_xlpm.orgRow,MATCH(C213,_ref_data!$F$19:$F$167,0),
_xlpm.EIN,SUBSTITUTE(INDEX(_ref_data!$G$19:$G$167,_xlpm.orgRow), "-", ""),
IF(C213="","",_xlpm.EIN))</f>
        <v/>
      </c>
      <c r="F213" s="89" t="str">
        <f>_xlfn.LET(
_xlpm.data_table,('3) Corporate Governance'!$D$80:$F$126),
_xlpm.row, MATCH($C213,'3) Corporate Governance'!$D$80:$D$126,0),
_xlpm.val,INDEX(_xlpm.data_table,_xlpm.row,3),
IF($C213="","",IF(_xlpm.val="","",_xlpm.val*1)))</f>
        <v/>
      </c>
      <c r="G213" s="109"/>
      <c r="H213" s="109"/>
      <c r="I213" s="109"/>
      <c r="J213" s="109"/>
      <c r="K213" s="109"/>
      <c r="L213" s="170"/>
      <c r="M213" s="170"/>
      <c r="N213" s="757"/>
    </row>
    <row r="214" spans="1:14" ht="15.75" customHeight="1" x14ac:dyDescent="0.35">
      <c r="A214" s="11"/>
      <c r="B214" s="89" t="str">
        <f t="shared" si="6"/>
        <v/>
      </c>
      <c r="C214" s="765"/>
      <c r="D214" s="89" t="str">
        <f>_xlfn.LET(
_xlpm.orgRow,MATCH(C214,_ref_data!$F$19:$F$167,0),
_xlpm.orgID,INDEX(_ref_data!$E$19:$E$167,_xlpm.orgRow),
IF(C214="","",_xlpm.orgID))</f>
        <v/>
      </c>
      <c r="E214" s="89" t="str">
        <f>_xlfn.LET(
_xlpm.orgRow,MATCH(C214,_ref_data!$F$19:$F$167,0),
_xlpm.EIN,SUBSTITUTE(INDEX(_ref_data!$G$19:$G$167,_xlpm.orgRow), "-", ""),
IF(C214="","",_xlpm.EIN))</f>
        <v/>
      </c>
      <c r="F214" s="89" t="str">
        <f>_xlfn.LET(
_xlpm.data_table,('3) Corporate Governance'!$D$80:$F$126),
_xlpm.row, MATCH($C214,'3) Corporate Governance'!$D$80:$D$126,0),
_xlpm.val,INDEX(_xlpm.data_table,_xlpm.row,3),
IF($C214="","",IF(_xlpm.val="","",_xlpm.val*1)))</f>
        <v/>
      </c>
      <c r="G214" s="109"/>
      <c r="H214" s="109"/>
      <c r="I214" s="109"/>
      <c r="J214" s="109"/>
      <c r="K214" s="109"/>
      <c r="L214" s="170"/>
      <c r="M214" s="170"/>
      <c r="N214" s="757"/>
    </row>
    <row r="215" spans="1:14" ht="15.75" customHeight="1" x14ac:dyDescent="0.35">
      <c r="A215" s="11"/>
      <c r="B215" s="89" t="str">
        <f t="shared" si="6"/>
        <v/>
      </c>
      <c r="C215" s="765"/>
      <c r="D215" s="89" t="str">
        <f>_xlfn.LET(
_xlpm.orgRow,MATCH(C215,_ref_data!$F$19:$F$167,0),
_xlpm.orgID,INDEX(_ref_data!$E$19:$E$167,_xlpm.orgRow),
IF(C215="","",_xlpm.orgID))</f>
        <v/>
      </c>
      <c r="E215" s="89" t="str">
        <f>_xlfn.LET(
_xlpm.orgRow,MATCH(C215,_ref_data!$F$19:$F$167,0),
_xlpm.EIN,SUBSTITUTE(INDEX(_ref_data!$G$19:$G$167,_xlpm.orgRow), "-", ""),
IF(C215="","",_xlpm.EIN))</f>
        <v/>
      </c>
      <c r="F215" s="89" t="str">
        <f>_xlfn.LET(
_xlpm.data_table,('3) Corporate Governance'!$D$80:$F$126),
_xlpm.row, MATCH($C215,'3) Corporate Governance'!$D$80:$D$126,0),
_xlpm.val,INDEX(_xlpm.data_table,_xlpm.row,3),
IF($C215="","",IF(_xlpm.val="","",_xlpm.val*1)))</f>
        <v/>
      </c>
      <c r="G215" s="109"/>
      <c r="H215" s="109"/>
      <c r="I215" s="109"/>
      <c r="J215" s="109"/>
      <c r="K215" s="109"/>
      <c r="L215" s="170"/>
      <c r="M215" s="170"/>
      <c r="N215" s="757"/>
    </row>
    <row r="216" spans="1:14" ht="15.75" customHeight="1" x14ac:dyDescent="0.35">
      <c r="A216" s="11"/>
      <c r="B216" s="89" t="str">
        <f t="shared" si="6"/>
        <v/>
      </c>
      <c r="C216" s="765"/>
      <c r="D216" s="89" t="str">
        <f>_xlfn.LET(
_xlpm.orgRow,MATCH(C216,_ref_data!$F$19:$F$167,0),
_xlpm.orgID,INDEX(_ref_data!$E$19:$E$167,_xlpm.orgRow),
IF(C216="","",_xlpm.orgID))</f>
        <v/>
      </c>
      <c r="E216" s="89" t="str">
        <f>_xlfn.LET(
_xlpm.orgRow,MATCH(C216,_ref_data!$F$19:$F$167,0),
_xlpm.EIN,SUBSTITUTE(INDEX(_ref_data!$G$19:$G$167,_xlpm.orgRow), "-", ""),
IF(C216="","",_xlpm.EIN))</f>
        <v/>
      </c>
      <c r="F216" s="89" t="str">
        <f>_xlfn.LET(
_xlpm.data_table,('3) Corporate Governance'!$D$80:$F$126),
_xlpm.row, MATCH($C216,'3) Corporate Governance'!$D$80:$D$126,0),
_xlpm.val,INDEX(_xlpm.data_table,_xlpm.row,3),
IF($C216="","",IF(_xlpm.val="","",_xlpm.val*1)))</f>
        <v/>
      </c>
      <c r="G216" s="109"/>
      <c r="H216" s="109"/>
      <c r="I216" s="109"/>
      <c r="J216" s="109"/>
      <c r="K216" s="109"/>
      <c r="L216" s="170"/>
      <c r="M216" s="170"/>
      <c r="N216" s="757"/>
    </row>
    <row r="217" spans="1:14" ht="15.75" customHeight="1" x14ac:dyDescent="0.35">
      <c r="A217" s="11"/>
      <c r="B217" s="89" t="str">
        <f t="shared" si="6"/>
        <v/>
      </c>
      <c r="C217" s="765"/>
      <c r="D217" s="89" t="str">
        <f>_xlfn.LET(
_xlpm.orgRow,MATCH(C217,_ref_data!$F$19:$F$167,0),
_xlpm.orgID,INDEX(_ref_data!$E$19:$E$167,_xlpm.orgRow),
IF(C217="","",_xlpm.orgID))</f>
        <v/>
      </c>
      <c r="E217" s="89" t="str">
        <f>_xlfn.LET(
_xlpm.orgRow,MATCH(C217,_ref_data!$F$19:$F$167,0),
_xlpm.EIN,SUBSTITUTE(INDEX(_ref_data!$G$19:$G$167,_xlpm.orgRow), "-", ""),
IF(C217="","",_xlpm.EIN))</f>
        <v/>
      </c>
      <c r="F217" s="89" t="str">
        <f>_xlfn.LET(
_xlpm.data_table,('3) Corporate Governance'!$D$80:$F$126),
_xlpm.row, MATCH($C217,'3) Corporate Governance'!$D$80:$D$126,0),
_xlpm.val,INDEX(_xlpm.data_table,_xlpm.row,3),
IF($C217="","",IF(_xlpm.val="","",_xlpm.val*1)))</f>
        <v/>
      </c>
      <c r="G217" s="109"/>
      <c r="H217" s="109"/>
      <c r="I217" s="109"/>
      <c r="J217" s="109"/>
      <c r="K217" s="109"/>
      <c r="L217" s="170"/>
      <c r="M217" s="170"/>
      <c r="N217" s="757"/>
    </row>
    <row r="218" spans="1:14" ht="15.75" customHeight="1" x14ac:dyDescent="0.35">
      <c r="A218" s="11"/>
      <c r="B218" s="89" t="str">
        <f t="shared" si="6"/>
        <v/>
      </c>
      <c r="C218" s="765"/>
      <c r="D218" s="89" t="str">
        <f>_xlfn.LET(
_xlpm.orgRow,MATCH(C218,_ref_data!$F$19:$F$167,0),
_xlpm.orgID,INDEX(_ref_data!$E$19:$E$167,_xlpm.orgRow),
IF(C218="","",_xlpm.orgID))</f>
        <v/>
      </c>
      <c r="E218" s="89" t="str">
        <f>_xlfn.LET(
_xlpm.orgRow,MATCH(C218,_ref_data!$F$19:$F$167,0),
_xlpm.EIN,SUBSTITUTE(INDEX(_ref_data!$G$19:$G$167,_xlpm.orgRow), "-", ""),
IF(C218="","",_xlpm.EIN))</f>
        <v/>
      </c>
      <c r="F218" s="89" t="str">
        <f>_xlfn.LET(
_xlpm.data_table,('3) Corporate Governance'!$D$80:$F$126),
_xlpm.row, MATCH($C218,'3) Corporate Governance'!$D$80:$D$126,0),
_xlpm.val,INDEX(_xlpm.data_table,_xlpm.row,3),
IF($C218="","",IF(_xlpm.val="","",_xlpm.val*1)))</f>
        <v/>
      </c>
      <c r="G218" s="109"/>
      <c r="H218" s="109"/>
      <c r="I218" s="109"/>
      <c r="J218" s="109"/>
      <c r="K218" s="109"/>
      <c r="L218" s="170"/>
      <c r="M218" s="170"/>
      <c r="N218" s="757"/>
    </row>
    <row r="219" spans="1:14" ht="15.75" customHeight="1" x14ac:dyDescent="0.35">
      <c r="A219" s="11"/>
      <c r="B219" s="89" t="str">
        <f t="shared" si="6"/>
        <v/>
      </c>
      <c r="C219" s="765"/>
      <c r="D219" s="89" t="str">
        <f>_xlfn.LET(
_xlpm.orgRow,MATCH(C219,_ref_data!$F$19:$F$167,0),
_xlpm.orgID,INDEX(_ref_data!$E$19:$E$167,_xlpm.orgRow),
IF(C219="","",_xlpm.orgID))</f>
        <v/>
      </c>
      <c r="E219" s="89" t="str">
        <f>_xlfn.LET(
_xlpm.orgRow,MATCH(C219,_ref_data!$F$19:$F$167,0),
_xlpm.EIN,SUBSTITUTE(INDEX(_ref_data!$G$19:$G$167,_xlpm.orgRow), "-", ""),
IF(C219="","",_xlpm.EIN))</f>
        <v/>
      </c>
      <c r="F219" s="89" t="str">
        <f>_xlfn.LET(
_xlpm.data_table,('3) Corporate Governance'!$D$80:$F$126),
_xlpm.row, MATCH($C219,'3) Corporate Governance'!$D$80:$D$126,0),
_xlpm.val,INDEX(_xlpm.data_table,_xlpm.row,3),
IF($C219="","",IF(_xlpm.val="","",_xlpm.val*1)))</f>
        <v/>
      </c>
      <c r="G219" s="109"/>
      <c r="H219" s="109"/>
      <c r="I219" s="109"/>
      <c r="J219" s="109"/>
      <c r="K219" s="109"/>
      <c r="L219" s="170"/>
      <c r="M219" s="170"/>
      <c r="N219" s="757"/>
    </row>
    <row r="220" spans="1:14" ht="15.75" customHeight="1" x14ac:dyDescent="0.35">
      <c r="A220" s="11"/>
      <c r="B220" s="89" t="str">
        <f t="shared" si="6"/>
        <v/>
      </c>
      <c r="C220" s="765"/>
      <c r="D220" s="89" t="str">
        <f>_xlfn.LET(
_xlpm.orgRow,MATCH(C220,_ref_data!$F$19:$F$167,0),
_xlpm.orgID,INDEX(_ref_data!$E$19:$E$167,_xlpm.orgRow),
IF(C220="","",_xlpm.orgID))</f>
        <v/>
      </c>
      <c r="E220" s="89" t="str">
        <f>_xlfn.LET(
_xlpm.orgRow,MATCH(C220,_ref_data!$F$19:$F$167,0),
_xlpm.EIN,SUBSTITUTE(INDEX(_ref_data!$G$19:$G$167,_xlpm.orgRow), "-", ""),
IF(C220="","",_xlpm.EIN))</f>
        <v/>
      </c>
      <c r="F220" s="89" t="str">
        <f>_xlfn.LET(
_xlpm.data_table,('3) Corporate Governance'!$D$80:$F$126),
_xlpm.row, MATCH($C220,'3) Corporate Governance'!$D$80:$D$126,0),
_xlpm.val,INDEX(_xlpm.data_table,_xlpm.row,3),
IF($C220="","",IF(_xlpm.val="","",_xlpm.val*1)))</f>
        <v/>
      </c>
      <c r="G220" s="109"/>
      <c r="H220" s="109"/>
      <c r="I220" s="109"/>
      <c r="J220" s="109"/>
      <c r="K220" s="109"/>
      <c r="L220" s="170"/>
      <c r="M220" s="170"/>
      <c r="N220" s="757"/>
    </row>
    <row r="221" spans="1:14" ht="15.75" customHeight="1" x14ac:dyDescent="0.35">
      <c r="A221" s="11"/>
      <c r="B221" s="89" t="str">
        <f t="shared" si="6"/>
        <v/>
      </c>
      <c r="C221" s="765"/>
      <c r="D221" s="89" t="str">
        <f>_xlfn.LET(
_xlpm.orgRow,MATCH(C221,_ref_data!$F$19:$F$167,0),
_xlpm.orgID,INDEX(_ref_data!$E$19:$E$167,_xlpm.orgRow),
IF(C221="","",_xlpm.orgID))</f>
        <v/>
      </c>
      <c r="E221" s="89" t="str">
        <f>_xlfn.LET(
_xlpm.orgRow,MATCH(C221,_ref_data!$F$19:$F$167,0),
_xlpm.EIN,SUBSTITUTE(INDEX(_ref_data!$G$19:$G$167,_xlpm.orgRow), "-", ""),
IF(C221="","",_xlpm.EIN))</f>
        <v/>
      </c>
      <c r="F221" s="89" t="str">
        <f>_xlfn.LET(
_xlpm.data_table,('3) Corporate Governance'!$D$80:$F$126),
_xlpm.row, MATCH($C221,'3) Corporate Governance'!$D$80:$D$126,0),
_xlpm.val,INDEX(_xlpm.data_table,_xlpm.row,3),
IF($C221="","",IF(_xlpm.val="","",_xlpm.val*1)))</f>
        <v/>
      </c>
      <c r="G221" s="109"/>
      <c r="H221" s="109"/>
      <c r="I221" s="109"/>
      <c r="J221" s="109"/>
      <c r="K221" s="109"/>
      <c r="L221" s="170"/>
      <c r="M221" s="170"/>
      <c r="N221" s="757"/>
    </row>
    <row r="222" spans="1:14" ht="15.75" customHeight="1" x14ac:dyDescent="0.35">
      <c r="A222" s="11"/>
      <c r="B222" s="89" t="str">
        <f t="shared" si="6"/>
        <v/>
      </c>
      <c r="C222" s="765"/>
      <c r="D222" s="89" t="str">
        <f>_xlfn.LET(
_xlpm.orgRow,MATCH(C222,_ref_data!$F$19:$F$167,0),
_xlpm.orgID,INDEX(_ref_data!$E$19:$E$167,_xlpm.orgRow),
IF(C222="","",_xlpm.orgID))</f>
        <v/>
      </c>
      <c r="E222" s="89" t="str">
        <f>_xlfn.LET(
_xlpm.orgRow,MATCH(C222,_ref_data!$F$19:$F$167,0),
_xlpm.EIN,SUBSTITUTE(INDEX(_ref_data!$G$19:$G$167,_xlpm.orgRow), "-", ""),
IF(C222="","",_xlpm.EIN))</f>
        <v/>
      </c>
      <c r="F222" s="89" t="str">
        <f>_xlfn.LET(
_xlpm.data_table,('3) Corporate Governance'!$D$80:$F$126),
_xlpm.row, MATCH($C222,'3) Corporate Governance'!$D$80:$D$126,0),
_xlpm.val,INDEX(_xlpm.data_table,_xlpm.row,3),
IF($C222="","",IF(_xlpm.val="","",_xlpm.val*1)))</f>
        <v/>
      </c>
      <c r="G222" s="109"/>
      <c r="H222" s="109"/>
      <c r="I222" s="109"/>
      <c r="J222" s="109"/>
      <c r="K222" s="109"/>
      <c r="L222" s="170"/>
      <c r="M222" s="170"/>
      <c r="N222" s="757"/>
    </row>
    <row r="223" spans="1:14" ht="15.75" customHeight="1" x14ac:dyDescent="0.35">
      <c r="A223" s="11"/>
      <c r="B223" s="89" t="str">
        <f t="shared" si="6"/>
        <v/>
      </c>
      <c r="C223" s="765"/>
      <c r="D223" s="89" t="str">
        <f>_xlfn.LET(
_xlpm.orgRow,MATCH(C223,_ref_data!$F$19:$F$167,0),
_xlpm.orgID,INDEX(_ref_data!$E$19:$E$167,_xlpm.orgRow),
IF(C223="","",_xlpm.orgID))</f>
        <v/>
      </c>
      <c r="E223" s="89" t="str">
        <f>_xlfn.LET(
_xlpm.orgRow,MATCH(C223,_ref_data!$F$19:$F$167,0),
_xlpm.EIN,SUBSTITUTE(INDEX(_ref_data!$G$19:$G$167,_xlpm.orgRow), "-", ""),
IF(C223="","",_xlpm.EIN))</f>
        <v/>
      </c>
      <c r="F223" s="89" t="str">
        <f>_xlfn.LET(
_xlpm.data_table,('3) Corporate Governance'!$D$80:$F$126),
_xlpm.row, MATCH($C223,'3) Corporate Governance'!$D$80:$D$126,0),
_xlpm.val,INDEX(_xlpm.data_table,_xlpm.row,3),
IF($C223="","",IF(_xlpm.val="","",_xlpm.val*1)))</f>
        <v/>
      </c>
      <c r="G223" s="109"/>
      <c r="H223" s="109"/>
      <c r="I223" s="109"/>
      <c r="J223" s="109"/>
      <c r="K223" s="109"/>
      <c r="L223" s="170"/>
      <c r="M223" s="170"/>
      <c r="N223" s="757"/>
    </row>
    <row r="224" spans="1:14" ht="15.75" customHeight="1" x14ac:dyDescent="0.35">
      <c r="A224" s="11"/>
      <c r="B224" s="89" t="str">
        <f t="shared" si="6"/>
        <v/>
      </c>
      <c r="C224" s="765"/>
      <c r="D224" s="89" t="str">
        <f>_xlfn.LET(
_xlpm.orgRow,MATCH(C224,_ref_data!$F$19:$F$167,0),
_xlpm.orgID,INDEX(_ref_data!$E$19:$E$167,_xlpm.orgRow),
IF(C224="","",_xlpm.orgID))</f>
        <v/>
      </c>
      <c r="E224" s="89" t="str">
        <f>_xlfn.LET(
_xlpm.orgRow,MATCH(C224,_ref_data!$F$19:$F$167,0),
_xlpm.EIN,SUBSTITUTE(INDEX(_ref_data!$G$19:$G$167,_xlpm.orgRow), "-", ""),
IF(C224="","",_xlpm.EIN))</f>
        <v/>
      </c>
      <c r="F224" s="89" t="str">
        <f>_xlfn.LET(
_xlpm.data_table,('3) Corporate Governance'!$D$80:$F$126),
_xlpm.row, MATCH($C224,'3) Corporate Governance'!$D$80:$D$126,0),
_xlpm.val,INDEX(_xlpm.data_table,_xlpm.row,3),
IF($C224="","",IF(_xlpm.val="","",_xlpm.val*1)))</f>
        <v/>
      </c>
      <c r="G224" s="109"/>
      <c r="H224" s="109"/>
      <c r="I224" s="109"/>
      <c r="J224" s="109"/>
      <c r="K224" s="109"/>
      <c r="L224" s="170"/>
      <c r="M224" s="170"/>
      <c r="N224" s="757"/>
    </row>
    <row r="225" spans="1:20" ht="15.75" customHeight="1" x14ac:dyDescent="0.35">
      <c r="A225" s="11"/>
      <c r="B225" s="89" t="str">
        <f t="shared" si="6"/>
        <v/>
      </c>
      <c r="C225" s="765"/>
      <c r="D225" s="89" t="str">
        <f>_xlfn.LET(
_xlpm.orgRow,MATCH(C225,_ref_data!$F$19:$F$167,0),
_xlpm.orgID,INDEX(_ref_data!$E$19:$E$167,_xlpm.orgRow),
IF(C225="","",_xlpm.orgID))</f>
        <v/>
      </c>
      <c r="E225" s="89" t="str">
        <f>_xlfn.LET(
_xlpm.orgRow,MATCH(C225,_ref_data!$F$19:$F$167,0),
_xlpm.EIN,SUBSTITUTE(INDEX(_ref_data!$G$19:$G$167,_xlpm.orgRow), "-", ""),
IF(C225="","",_xlpm.EIN))</f>
        <v/>
      </c>
      <c r="F225" s="89" t="str">
        <f>_xlfn.LET(
_xlpm.data_table,('3) Corporate Governance'!$D$80:$F$126),
_xlpm.row, MATCH($C225,'3) Corporate Governance'!$D$80:$D$126,0),
_xlpm.val,INDEX(_xlpm.data_table,_xlpm.row,3),
IF($C225="","",IF(_xlpm.val="","",_xlpm.val*1)))</f>
        <v/>
      </c>
      <c r="G225" s="109"/>
      <c r="H225" s="109"/>
      <c r="I225" s="109"/>
      <c r="J225" s="109"/>
      <c r="K225" s="109"/>
      <c r="L225" s="170"/>
      <c r="M225" s="170"/>
      <c r="N225" s="757"/>
    </row>
    <row r="226" spans="1:20" ht="15.75" customHeight="1" x14ac:dyDescent="0.35">
      <c r="A226" s="11"/>
      <c r="B226" s="89" t="str">
        <f t="shared" si="6"/>
        <v/>
      </c>
      <c r="C226" s="765"/>
      <c r="D226" s="89" t="str">
        <f>_xlfn.LET(
_xlpm.orgRow,MATCH(C226,_ref_data!$F$19:$F$167,0),
_xlpm.orgID,INDEX(_ref_data!$E$19:$E$167,_xlpm.orgRow),
IF(C226="","",_xlpm.orgID))</f>
        <v/>
      </c>
      <c r="E226" s="89" t="str">
        <f>_xlfn.LET(
_xlpm.orgRow,MATCH(C226,_ref_data!$F$19:$F$167,0),
_xlpm.EIN,SUBSTITUTE(INDEX(_ref_data!$G$19:$G$167,_xlpm.orgRow), "-", ""),
IF(C226="","",_xlpm.EIN))</f>
        <v/>
      </c>
      <c r="F226" s="89" t="str">
        <f>_xlfn.LET(
_xlpm.data_table,('3) Corporate Governance'!$D$80:$F$126),
_xlpm.row, MATCH($C226,'3) Corporate Governance'!$D$80:$D$126,0),
_xlpm.val,INDEX(_xlpm.data_table,_xlpm.row,3),
IF($C226="","",IF(_xlpm.val="","",_xlpm.val*1)))</f>
        <v/>
      </c>
      <c r="G226" s="109"/>
      <c r="H226" s="109"/>
      <c r="I226" s="109"/>
      <c r="J226" s="109"/>
      <c r="K226" s="109"/>
      <c r="L226" s="170"/>
      <c r="M226" s="170"/>
      <c r="N226" s="757"/>
    </row>
    <row r="227" spans="1:20" ht="15.75" customHeight="1" x14ac:dyDescent="0.35">
      <c r="A227" s="11"/>
      <c r="B227" s="89" t="str">
        <f t="shared" si="6"/>
        <v/>
      </c>
      <c r="C227" s="765"/>
      <c r="D227" s="89" t="str">
        <f>_xlfn.LET(
_xlpm.orgRow,MATCH(C227,_ref_data!$F$19:$F$167,0),
_xlpm.orgID,INDEX(_ref_data!$E$19:$E$167,_xlpm.orgRow),
IF(C227="","",_xlpm.orgID))</f>
        <v/>
      </c>
      <c r="E227" s="89" t="str">
        <f>_xlfn.LET(
_xlpm.orgRow,MATCH(C227,_ref_data!$F$19:$F$167,0),
_xlpm.EIN,SUBSTITUTE(INDEX(_ref_data!$G$19:$G$167,_xlpm.orgRow), "-", ""),
IF(C227="","",_xlpm.EIN))</f>
        <v/>
      </c>
      <c r="F227" s="89" t="str">
        <f>_xlfn.LET(
_xlpm.data_table,('3) Corporate Governance'!$D$80:$F$126),
_xlpm.row, MATCH($C227,'3) Corporate Governance'!$D$80:$D$126,0),
_xlpm.val,INDEX(_xlpm.data_table,_xlpm.row,3),
IF($C227="","",IF(_xlpm.val="","",_xlpm.val*1)))</f>
        <v/>
      </c>
      <c r="G227" s="109"/>
      <c r="H227" s="109"/>
      <c r="I227" s="109"/>
      <c r="J227" s="109"/>
      <c r="K227" s="109"/>
      <c r="L227" s="170"/>
      <c r="M227" s="170"/>
      <c r="N227" s="757"/>
    </row>
    <row r="228" spans="1:20" ht="15.75" customHeight="1" x14ac:dyDescent="0.35">
      <c r="A228" s="11"/>
      <c r="B228" s="89" t="str">
        <f t="shared" si="6"/>
        <v/>
      </c>
      <c r="C228" s="765"/>
      <c r="D228" s="89" t="str">
        <f>_xlfn.LET(
_xlpm.orgRow,MATCH(C228,_ref_data!$F$19:$F$167,0),
_xlpm.orgID,INDEX(_ref_data!$E$19:$E$167,_xlpm.orgRow),
IF(C228="","",_xlpm.orgID))</f>
        <v/>
      </c>
      <c r="E228" s="89" t="str">
        <f>_xlfn.LET(
_xlpm.orgRow,MATCH(C228,_ref_data!$F$19:$F$167,0),
_xlpm.EIN,SUBSTITUTE(INDEX(_ref_data!$G$19:$G$167,_xlpm.orgRow), "-", ""),
IF(C228="","",_xlpm.EIN))</f>
        <v/>
      </c>
      <c r="F228" s="89" t="str">
        <f>_xlfn.LET(
_xlpm.data_table,('3) Corporate Governance'!$D$80:$F$126),
_xlpm.row, MATCH($C228,'3) Corporate Governance'!$D$80:$D$126,0),
_xlpm.val,INDEX(_xlpm.data_table,_xlpm.row,3),
IF($C228="","",IF(_xlpm.val="","",_xlpm.val*1)))</f>
        <v/>
      </c>
      <c r="G228" s="109"/>
      <c r="H228" s="109"/>
      <c r="I228" s="109"/>
      <c r="J228" s="109"/>
      <c r="K228" s="109"/>
      <c r="L228" s="170"/>
      <c r="M228" s="170"/>
      <c r="N228" s="757"/>
    </row>
    <row r="229" spans="1:20" ht="15.75" customHeight="1" x14ac:dyDescent="0.35">
      <c r="A229" s="11"/>
      <c r="B229" s="89" t="str">
        <f t="shared" si="6"/>
        <v/>
      </c>
      <c r="C229" s="765"/>
      <c r="D229" s="89" t="str">
        <f>_xlfn.LET(
_xlpm.orgRow,MATCH(C229,_ref_data!$F$19:$F$167,0),
_xlpm.orgID,INDEX(_ref_data!$E$19:$E$167,_xlpm.orgRow),
IF(C229="","",_xlpm.orgID))</f>
        <v/>
      </c>
      <c r="E229" s="89" t="str">
        <f>_xlfn.LET(
_xlpm.orgRow,MATCH(C229,_ref_data!$F$19:$F$167,0),
_xlpm.EIN,SUBSTITUTE(INDEX(_ref_data!$G$19:$G$167,_xlpm.orgRow), "-", ""),
IF(C229="","",_xlpm.EIN))</f>
        <v/>
      </c>
      <c r="F229" s="89" t="str">
        <f>_xlfn.LET(
_xlpm.data_table,('3) Corporate Governance'!$D$80:$F$126),
_xlpm.row, MATCH($C229,'3) Corporate Governance'!$D$80:$D$126,0),
_xlpm.val,INDEX(_xlpm.data_table,_xlpm.row,3),
IF($C229="","",IF(_xlpm.val="","",_xlpm.val*1)))</f>
        <v/>
      </c>
      <c r="G229" s="109"/>
      <c r="H229" s="109"/>
      <c r="I229" s="109"/>
      <c r="J229" s="109"/>
      <c r="K229" s="109"/>
      <c r="L229" s="170"/>
      <c r="M229" s="170"/>
      <c r="N229" s="757"/>
    </row>
    <row r="230" spans="1:20" ht="15.65" customHeight="1" x14ac:dyDescent="0.35">
      <c r="A230" s="11"/>
      <c r="B230" s="89" t="str">
        <f t="shared" si="6"/>
        <v/>
      </c>
      <c r="C230" s="765"/>
      <c r="D230" s="89" t="str">
        <f>_xlfn.LET(
_xlpm.orgRow,MATCH(C230,_ref_data!$F$19:$F$167,0),
_xlpm.orgID,INDEX(_ref_data!$E$19:$E$167,_xlpm.orgRow),
IF(C230="","",_xlpm.orgID))</f>
        <v/>
      </c>
      <c r="E230" s="89" t="str">
        <f>_xlfn.LET(
_xlpm.orgRow,MATCH(C230,_ref_data!$F$19:$F$167,0),
_xlpm.EIN,SUBSTITUTE(INDEX(_ref_data!$G$19:$G$167,_xlpm.orgRow), "-", ""),
IF(C230="","",_xlpm.EIN))</f>
        <v/>
      </c>
      <c r="F230" s="89" t="str">
        <f>_xlfn.LET(
_xlpm.data_table,('3) Corporate Governance'!$D$80:$F$126),
_xlpm.row, MATCH($C230,'3) Corporate Governance'!$D$80:$D$126,0),
_xlpm.val,INDEX(_xlpm.data_table,_xlpm.row,3),
IF($C230="","",IF(_xlpm.val="","",_xlpm.val*1)))</f>
        <v/>
      </c>
      <c r="G230" s="109"/>
      <c r="H230" s="109"/>
      <c r="I230" s="109"/>
      <c r="J230" s="109"/>
      <c r="K230" s="109"/>
      <c r="L230" s="170"/>
      <c r="M230" s="170"/>
      <c r="N230" s="757"/>
    </row>
    <row r="231" spans="1:20" x14ac:dyDescent="0.35">
      <c r="A231" s="11"/>
      <c r="B231" s="9" t="str">
        <f t="shared" si="5"/>
        <v/>
      </c>
      <c r="C231" s="9" t="str">
        <f>IF('0a) Instructions &amp; HHS Info'!$F$4="","", IF($D231="","",'0a) Instructions &amp; HHS Info'!$F$4))</f>
        <v/>
      </c>
      <c r="D231" s="109"/>
      <c r="E231" s="109"/>
      <c r="F231" s="153"/>
      <c r="G231" s="153"/>
      <c r="H231" s="153"/>
      <c r="I231" s="153"/>
      <c r="J231" s="153"/>
      <c r="K231" s="762"/>
      <c r="L231" s="762"/>
    </row>
    <row r="232" spans="1:20" ht="15" thickBot="1" x14ac:dyDescent="0.4">
      <c r="A232" s="11"/>
      <c r="B232" s="9" t="str">
        <f t="shared" si="5"/>
        <v/>
      </c>
      <c r="C232" s="9" t="str">
        <f>IF('0a) Instructions &amp; HHS Info'!$F$4="","", IF($D232="","",'0a) Instructions &amp; HHS Info'!$F$4))</f>
        <v/>
      </c>
      <c r="D232" s="109"/>
      <c r="E232" s="109"/>
    </row>
    <row r="233" spans="1:20" hidden="1" x14ac:dyDescent="0.35">
      <c r="A233" s="11"/>
      <c r="B233" s="9" t="str">
        <f t="shared" si="5"/>
        <v/>
      </c>
      <c r="C233" s="9" t="str">
        <f>IF('0a) Instructions &amp; HHS Info'!$F$4="","", IF($D233="","",'0a) Instructions &amp; HHS Info'!$F$4))</f>
        <v/>
      </c>
      <c r="D233" s="109"/>
      <c r="E233" s="109"/>
    </row>
    <row r="234" spans="1:20" hidden="1" x14ac:dyDescent="0.35">
      <c r="A234" s="11"/>
      <c r="B234" s="9" t="str">
        <f t="shared" si="5"/>
        <v/>
      </c>
      <c r="C234" s="9" t="str">
        <f>IF('0a) Instructions &amp; HHS Info'!$F$4="","", IF($D234="","",'0a) Instructions &amp; HHS Info'!$F$4))</f>
        <v/>
      </c>
      <c r="D234" s="109"/>
      <c r="E234" s="109"/>
    </row>
    <row r="235" spans="1:20" hidden="1" x14ac:dyDescent="0.35">
      <c r="A235" s="11"/>
      <c r="B235" s="9" t="str">
        <f t="shared" si="5"/>
        <v/>
      </c>
      <c r="C235" s="9" t="str">
        <f>IF('0a) Instructions &amp; HHS Info'!$F$4="","", IF($D235="","",'0a) Instructions &amp; HHS Info'!$F$4))</f>
        <v/>
      </c>
      <c r="D235" s="109"/>
      <c r="E235" s="109"/>
    </row>
    <row r="236" spans="1:20" ht="15" hidden="1" thickBot="1" x14ac:dyDescent="0.4">
      <c r="B236" s="8"/>
      <c r="C236" s="8"/>
    </row>
    <row r="237" spans="1:20" ht="21.5" thickBot="1" x14ac:dyDescent="0.4">
      <c r="B237" s="81" t="s">
        <v>820</v>
      </c>
      <c r="C237" s="81"/>
      <c r="D237" s="763" t="s">
        <v>800</v>
      </c>
      <c r="F237" s="9"/>
      <c r="G237" s="9"/>
      <c r="H237" s="9"/>
      <c r="I237" s="9"/>
      <c r="J237" s="9"/>
      <c r="N237" s="9"/>
      <c r="O237" s="9"/>
      <c r="P237" s="9"/>
    </row>
    <row r="238" spans="1:20" x14ac:dyDescent="0.35">
      <c r="B238" s="82" t="s">
        <v>54</v>
      </c>
      <c r="C238" s="82"/>
      <c r="D238" s="9"/>
      <c r="E238" s="9"/>
      <c r="F238" s="9"/>
      <c r="G238" s="9"/>
      <c r="H238" s="9"/>
      <c r="I238" s="9"/>
      <c r="J238" s="9"/>
      <c r="N238" s="9"/>
      <c r="O238" s="9"/>
      <c r="P238" s="9"/>
    </row>
    <row r="239" spans="1:20" x14ac:dyDescent="0.35">
      <c r="B239" s="917">
        <v>1000</v>
      </c>
      <c r="C239" s="916" t="s">
        <v>909</v>
      </c>
      <c r="D239" s="1"/>
      <c r="E239" s="1"/>
      <c r="F239" s="1"/>
      <c r="G239" s="1"/>
      <c r="H239" s="1"/>
      <c r="I239" s="1"/>
      <c r="J239" s="1"/>
      <c r="K239" s="915"/>
      <c r="L239" s="915"/>
      <c r="M239" s="915"/>
      <c r="N239" s="1"/>
      <c r="O239" s="1"/>
      <c r="P239" s="1"/>
      <c r="Q239"/>
      <c r="R239"/>
      <c r="S239"/>
      <c r="T239"/>
    </row>
    <row r="240" spans="1:20" x14ac:dyDescent="0.35">
      <c r="B240" s="88" t="s">
        <v>1</v>
      </c>
      <c r="C240" s="88" t="s">
        <v>9</v>
      </c>
      <c r="D240" s="88" t="s">
        <v>10</v>
      </c>
      <c r="E240" s="88" t="s">
        <v>12</v>
      </c>
      <c r="F240" s="88" t="s">
        <v>56</v>
      </c>
      <c r="G240" s="88" t="s">
        <v>55</v>
      </c>
      <c r="H240" s="117" t="s">
        <v>57</v>
      </c>
      <c r="I240" s="88" t="s">
        <v>58</v>
      </c>
      <c r="J240" s="88" t="s">
        <v>13</v>
      </c>
      <c r="K240" s="88" t="s">
        <v>14</v>
      </c>
      <c r="L240" s="761" t="s">
        <v>15</v>
      </c>
      <c r="M240" s="761" t="s">
        <v>59</v>
      </c>
      <c r="N240" s="761" t="s">
        <v>60</v>
      </c>
      <c r="O240" s="88" t="s">
        <v>61</v>
      </c>
      <c r="P240" s="88" t="s">
        <v>62</v>
      </c>
      <c r="Q240" s="88" t="s">
        <v>908</v>
      </c>
      <c r="R240" s="109"/>
      <c r="S240" s="109"/>
      <c r="T240" s="109"/>
    </row>
    <row r="241" spans="2:20" x14ac:dyDescent="0.35">
      <c r="B241" s="89" t="str">
        <f>IF($G241="", "", 3.5)</f>
        <v/>
      </c>
      <c r="C241" s="320" t="str" cm="1">
        <f t="array" aca="1" ref="C241" ca="1">_xlfn.LET(
_xlpm.datCol,INDIRECT(_xlfn.CONCAT("'3a) Board of Directors'!$B$11:$B$",$B$239)),
_xlpm.statusCol,INDIRECT(_xlfn.CONCAT("'3a) Board of Directors'!$F$11:$F$",$B$239)),
_xlfn._xlws.FILTER(_xlpm.datCol,
(_xlpm.statusCol&lt;&gt;"")*(_xlpm.statusCol&lt;&gt;"New/Ongoing/Term Ended"),""))</f>
        <v/>
      </c>
      <c r="D241" s="834" t="str">
        <f ca="1">_xlfn.LET(
_xlpm.orgRow,MATCH(C241,_ref_data!$F$19:$F$167,0),
_xlpm.orgID,INDEX(_ref_data!$E$19:$E$167,_xlpm.orgRow),
IF(C241="","",_xlpm.orgID))</f>
        <v/>
      </c>
      <c r="E241" s="834" t="str">
        <f ca="1">_xlfn.LET(
_xlpm.orgRow,MATCH(C241,_ref_data!$F$19:$F$167,0),
_xlpm.EIN,SUBSTITUTE(INDEX(_ref_data!$G$19:$G$167,_xlpm.orgRow), "-", ""),
IF(C241="","",_xlpm.EIN))</f>
        <v/>
      </c>
      <c r="F241" s="841" t="str" cm="1">
        <f t="array" aca="1" ref="F241" ca="1">_xlfn.LET(
_xlpm.datCol,INDIRECT(_xlfn.CONCAT("'3a) Board of Directors'!$D$11:$E$",$B$239)),
_xlpm.filterCol,INDIRECT(_xlfn.CONCAT("'3a) Board of Directors'!$F$11:$F$",$B$239)),
_xlfn._xlws.FILTER(_xlpm.datCol&amp;"",
(_xlpm.filterCol&lt;&gt;"")*(_xlpm.filterCol&lt;&gt;"New/Ongoing/Term Ended"),""))</f>
        <v/>
      </c>
      <c r="G241" s="826"/>
      <c r="H241" s="840" t="str" cm="1">
        <f t="array" aca="1" ref="H241" ca="1">IF($C241="", "",
_xlfn.LET(
_xlpm.HCEnameCol,INDIRECT(_xlfn.CONCAT("'3a) Board of Directors'!$B$11:$B$",$B$239)),
_xlpm.HCEidCol,INDIRECT(_xlfn.CONCAT("'3a) Board of Directors'!$D$11:$D$",$B$239)),
_xlpm.mbrNameCol,INDIRECT(_xlfn.CONCAT("'3a) Board of Directors'!$E$11:$E$",$B$239)),
_xlpm.row, MATCH($C241 &amp; $F241 &amp; $G241,
    _xlpm.HCEnameCol &amp; _xlpm.HCEidCol &amp; _xlpm.mbrNameCol, 0),
_xlpm.row)
)</f>
        <v/>
      </c>
      <c r="I241" s="826" t="str" cm="1">
        <f t="array" aca="1" ref="I241" ca="1">_xlfn.LET(
_xlpm.datCols,INDIRECT(_xlfn.CONCAT("'3a) Board of Directors'!$F$11:$J$",$B$239)),
_xlpm.filterCol,INDIRECT(_xlfn.CONCAT("'3a) Board of Directors'!$F$11:$F$",$B$239)),
_xlfn._xlws.FILTER(_xlpm.datCols,
(_xlpm.filterCol&lt;&gt;"")*(_xlpm.filterCol&lt;&gt;"New/Ongoing/Term Ended"),""))</f>
        <v/>
      </c>
      <c r="J241" s="826"/>
      <c r="K241" s="826"/>
      <c r="L241" s="826"/>
      <c r="M241" s="826"/>
      <c r="N241" s="826" t="str" cm="1">
        <f t="array" aca="1" ref="N241" ca="1">_xlfn.LET(
_xlpm.datCol,INDIRECT(_xlfn.CONCAT("'3a) Board of Directors'!$K$11:$P$",$B$239)),
_xlpm.val,(INDEX(_xlpm.datCol,_extract!$H241,1)=TRUE)*1,
IF($B241="","",
IF(_xlpm.val="","",_xlpm.val)))</f>
        <v/>
      </c>
      <c r="O241" s="826" t="str" cm="1">
        <f t="array" aca="1" ref="O241" ca="1">_xlfn.LET(
_xlpm.datCol,INDIRECT(_xlfn.CONCAT("'3a) Board of Directors'!$K$11:$P$",$B$239)),
_xlpm.val,(INDEX(_xlpm.datCol,_extract!$H241,2)=TRUE)*1,
IF($B241="","",
IF(_xlpm.val="","",_xlpm.val)))</f>
        <v/>
      </c>
      <c r="P241" s="826" t="str" cm="1">
        <f t="array" aca="1" ref="P241" ca="1">_xlfn.LET(
_xlpm.datCol,INDIRECT(_xlfn.CONCAT("'3a) Board of Directors'!$K$11:$P$",$B$239)),
_xlpm.val,(INDEX(_xlpm.datCol,_extract!$H241,3)=TRUE)*1,
IF($B241="","",
IF(_xlpm.val="","",_xlpm.val)))</f>
        <v/>
      </c>
      <c r="Q241" s="826" t="str" cm="1">
        <f t="array" aca="1" ref="Q241" ca="1">_xlfn.LET(
_xlpm.datCol,INDIRECT(_xlfn.CONCAT("'3a) Board of Directors'!$K$11:$P$",$B$239)),
_xlpm.val,INDEX(_xlpm.datCol,_extract!$H241,4),
IF($B241="","",
IF(_xlpm.val="","",_xlpm.val)))</f>
        <v/>
      </c>
      <c r="R241" s="109"/>
      <c r="S241" s="109"/>
      <c r="T241" s="109"/>
    </row>
    <row r="242" spans="2:20" x14ac:dyDescent="0.35">
      <c r="B242" s="89" t="str">
        <f t="shared" ref="B242:B305" si="7">IF($G242="", "", 3.5)</f>
        <v/>
      </c>
      <c r="C242" s="320"/>
      <c r="D242" s="834" t="str">
        <f>_xlfn.LET(
_xlpm.orgRow,MATCH(C242,_ref_data!$F$19:$F$167,0),
_xlpm.orgID,INDEX(_ref_data!$E$19:$E$167,_xlpm.orgRow),
IF(C242="","",_xlpm.orgID))</f>
        <v/>
      </c>
      <c r="E242" s="834" t="str">
        <f>_xlfn.LET(
_xlpm.orgRow,MATCH(C242,_ref_data!$F$19:$F$167,0),
_xlpm.EIN,SUBSTITUTE(INDEX(_ref_data!$G$19:$G$167,_xlpm.orgRow), "-", ""),
IF(C242="","",_xlpm.EIN))</f>
        <v/>
      </c>
      <c r="F242" s="834"/>
      <c r="G242" s="826"/>
      <c r="H242" s="840" t="str" cm="1">
        <f t="array" aca="1" ref="H242" ca="1">IF($C242="", "",
_xlfn.LET(
_xlpm.HCEnameCol,INDIRECT(_xlfn.CONCAT("'3a) Board of Directors'!$B$11:$B$",$B$239)),
_xlpm.HCEidCol,INDIRECT(_xlfn.CONCAT("'3a) Board of Directors'!$D$11:$D$",$B$239)),
_xlpm.mbrNameCol,INDIRECT(_xlfn.CONCAT("'3a) Board of Directors'!$E$11:$E$",$B$239)),
_xlpm.row, MATCH($C242 &amp; $F242 &amp; $G242,
    _xlpm.HCEnameCol &amp; _xlpm.HCEidCol &amp; _xlpm.mbrNameCol, 0),
_xlpm.row)
)</f>
        <v/>
      </c>
      <c r="I242" s="826"/>
      <c r="J242" s="826"/>
      <c r="K242" s="826"/>
      <c r="L242" s="826"/>
      <c r="M242" s="826"/>
      <c r="N242" s="826" t="str" cm="1">
        <f t="array" aca="1" ref="N242" ca="1">_xlfn.LET(
_xlpm.datCol,INDIRECT(_xlfn.CONCAT("'3a) Board of Directors'!$K$11:$P$",$B$239)),
_xlpm.val,(INDEX(_xlpm.datCol,_extract!$H242,1)=TRUE)*1,
IF($B242="","",
IF(_xlpm.val="","",_xlpm.val)))</f>
        <v/>
      </c>
      <c r="O242" s="826" t="str" cm="1">
        <f t="array" aca="1" ref="O242" ca="1">_xlfn.LET(
_xlpm.datCol,INDIRECT(_xlfn.CONCAT("'3a) Board of Directors'!$K$11:$P$",$B$239)),
_xlpm.val,(INDEX(_xlpm.datCol,_extract!$H242,2)=TRUE)*1,
IF($B242="","",
IF(_xlpm.val="","",_xlpm.val)))</f>
        <v/>
      </c>
      <c r="P242" s="826" t="str" cm="1">
        <f t="array" aca="1" ref="P242" ca="1">_xlfn.LET(
_xlpm.datCol,INDIRECT(_xlfn.CONCAT("'3a) Board of Directors'!$K$11:$P$",$B$239)),
_xlpm.val,(INDEX(_xlpm.datCol,_extract!$H242,3)=TRUE)*1,
IF($B242="","",
IF(_xlpm.val="","",_xlpm.val)))</f>
        <v/>
      </c>
      <c r="Q242" s="826" t="str" cm="1">
        <f t="array" aca="1" ref="Q242" ca="1">_xlfn.LET(
_xlpm.datCol,INDIRECT(_xlfn.CONCAT("'3a) Board of Directors'!$K$11:$P$",$B$239)),
_xlpm.val,INDEX(_xlpm.datCol,_extract!$H242,4),
IF($B242="","",
IF(_xlpm.val="","",_xlpm.val)))</f>
        <v/>
      </c>
      <c r="R242" s="109"/>
      <c r="S242" s="109"/>
      <c r="T242" s="109"/>
    </row>
    <row r="243" spans="2:20" x14ac:dyDescent="0.35">
      <c r="B243" s="89" t="str">
        <f t="shared" si="7"/>
        <v/>
      </c>
      <c r="C243" s="320"/>
      <c r="D243" s="834" t="str">
        <f>_xlfn.LET(
_xlpm.orgRow,MATCH(C243,_ref_data!$F$19:$F$167,0),
_xlpm.orgID,INDEX(_ref_data!$E$19:$E$167,_xlpm.orgRow),
IF(C243="","",_xlpm.orgID))</f>
        <v/>
      </c>
      <c r="E243" s="834" t="str">
        <f>_xlfn.LET(
_xlpm.orgRow,MATCH(C243,_ref_data!$F$19:$F$167,0),
_xlpm.EIN,SUBSTITUTE(INDEX(_ref_data!$G$19:$G$167,_xlpm.orgRow), "-", ""),
IF(C243="","",_xlpm.EIN))</f>
        <v/>
      </c>
      <c r="F243" s="834"/>
      <c r="G243" s="826"/>
      <c r="H243" s="840" t="str" cm="1">
        <f t="array" aca="1" ref="H243" ca="1">IF($C243="", "",
_xlfn.LET(
_xlpm.HCEnameCol,INDIRECT(_xlfn.CONCAT("'3a) Board of Directors'!$B$11:$B$",$B$239)),
_xlpm.HCEidCol,INDIRECT(_xlfn.CONCAT("'3a) Board of Directors'!$D$11:$D$",$B$239)),
_xlpm.mbrNameCol,INDIRECT(_xlfn.CONCAT("'3a) Board of Directors'!$E$11:$E$",$B$239)),
_xlpm.row, MATCH($C243 &amp; $F243 &amp; $G243,
    _xlpm.HCEnameCol &amp; _xlpm.HCEidCol &amp; _xlpm.mbrNameCol, 0),
_xlpm.row)
)</f>
        <v/>
      </c>
      <c r="I243" s="826"/>
      <c r="J243" s="826"/>
      <c r="K243" s="826"/>
      <c r="L243" s="826"/>
      <c r="M243" s="826"/>
      <c r="N243" s="826" t="str" cm="1">
        <f t="array" aca="1" ref="N243" ca="1">_xlfn.LET(
_xlpm.datCol,INDIRECT(_xlfn.CONCAT("'3a) Board of Directors'!$K$11:$P$",$B$239)),
_xlpm.val,(INDEX(_xlpm.datCol,_extract!$H243,1)=TRUE)*1,
IF($B243="","",
IF(_xlpm.val="","",_xlpm.val)))</f>
        <v/>
      </c>
      <c r="O243" s="826" t="str" cm="1">
        <f t="array" aca="1" ref="O243" ca="1">_xlfn.LET(
_xlpm.datCol,INDIRECT(_xlfn.CONCAT("'3a) Board of Directors'!$K$11:$P$",$B$239)),
_xlpm.val,(INDEX(_xlpm.datCol,_extract!$H243,2)=TRUE)*1,
IF($B243="","",
IF(_xlpm.val="","",_xlpm.val)))</f>
        <v/>
      </c>
      <c r="P243" s="826" t="str" cm="1">
        <f t="array" aca="1" ref="P243" ca="1">_xlfn.LET(
_xlpm.datCol,INDIRECT(_xlfn.CONCAT("'3a) Board of Directors'!$K$11:$P$",$B$239)),
_xlpm.val,(INDEX(_xlpm.datCol,_extract!$H243,3)=TRUE)*1,
IF($B243="","",
IF(_xlpm.val="","",_xlpm.val)))</f>
        <v/>
      </c>
      <c r="Q243" s="826" t="str" cm="1">
        <f t="array" aca="1" ref="Q243" ca="1">_xlfn.LET(
_xlpm.datCol,INDIRECT(_xlfn.CONCAT("'3a) Board of Directors'!$K$11:$P$",$B$239)),
_xlpm.val,INDEX(_xlpm.datCol,_extract!$H243,4),
IF($B243="","",
IF(_xlpm.val="","",_xlpm.val)))</f>
        <v/>
      </c>
      <c r="R243" s="109"/>
      <c r="S243" s="109"/>
      <c r="T243" s="109"/>
    </row>
    <row r="244" spans="2:20" x14ac:dyDescent="0.35">
      <c r="B244" s="89" t="str">
        <f t="shared" si="7"/>
        <v/>
      </c>
      <c r="C244" s="321"/>
      <c r="D244" s="834" t="str">
        <f>_xlfn.LET(
_xlpm.orgRow,MATCH(C244,_ref_data!$F$19:$F$167,0),
_xlpm.orgID,INDEX(_ref_data!$E$19:$E$167,_xlpm.orgRow),
IF(C244="","",_xlpm.orgID))</f>
        <v/>
      </c>
      <c r="E244" s="834" t="str">
        <f>_xlfn.LET(
_xlpm.orgRow,MATCH(C244,_ref_data!$F$19:$F$167,0),
_xlpm.EIN,SUBSTITUTE(INDEX(_ref_data!$G$19:$G$167,_xlpm.orgRow), "-", ""),
IF(C244="","",_xlpm.EIN))</f>
        <v/>
      </c>
      <c r="F244" s="834"/>
      <c r="G244" s="826"/>
      <c r="H244" s="840" t="str" cm="1">
        <f t="array" aca="1" ref="H244" ca="1">IF($C244="", "",
_xlfn.LET(
_xlpm.HCEnameCol,INDIRECT(_xlfn.CONCAT("'3a) Board of Directors'!$B$11:$B$",$B$239)),
_xlpm.HCEidCol,INDIRECT(_xlfn.CONCAT("'3a) Board of Directors'!$D$11:$D$",$B$239)),
_xlpm.mbrNameCol,INDIRECT(_xlfn.CONCAT("'3a) Board of Directors'!$E$11:$E$",$B$239)),
_xlpm.row, MATCH($C244 &amp; $F244 &amp; $G244,
    _xlpm.HCEnameCol &amp; _xlpm.HCEidCol &amp; _xlpm.mbrNameCol, 0),
_xlpm.row)
)</f>
        <v/>
      </c>
      <c r="I244" s="826"/>
      <c r="J244" s="826"/>
      <c r="K244" s="826"/>
      <c r="L244" s="826"/>
      <c r="M244" s="826"/>
      <c r="N244" s="826" t="str" cm="1">
        <f t="array" aca="1" ref="N244" ca="1">_xlfn.LET(
_xlpm.datCol,INDIRECT(_xlfn.CONCAT("'3a) Board of Directors'!$K$11:$P$",$B$239)),
_xlpm.val,(INDEX(_xlpm.datCol,_extract!$H244,1)=TRUE)*1,
IF($B244="","",
IF(_xlpm.val="","",_xlpm.val)))</f>
        <v/>
      </c>
      <c r="O244" s="826" t="str" cm="1">
        <f t="array" aca="1" ref="O244" ca="1">_xlfn.LET(
_xlpm.datCol,INDIRECT(_xlfn.CONCAT("'3a) Board of Directors'!$K$11:$P$",$B$239)),
_xlpm.val,(INDEX(_xlpm.datCol,_extract!$H244,2)=TRUE)*1,
IF($B244="","",
IF(_xlpm.val="","",_xlpm.val)))</f>
        <v/>
      </c>
      <c r="P244" s="826" t="str" cm="1">
        <f t="array" aca="1" ref="P244" ca="1">_xlfn.LET(
_xlpm.datCol,INDIRECT(_xlfn.CONCAT("'3a) Board of Directors'!$K$11:$P$",$B$239)),
_xlpm.val,(INDEX(_xlpm.datCol,_extract!$H244,3)=TRUE)*1,
IF($B244="","",
IF(_xlpm.val="","",_xlpm.val)))</f>
        <v/>
      </c>
      <c r="Q244" s="826" t="str" cm="1">
        <f t="array" aca="1" ref="Q244" ca="1">_xlfn.LET(
_xlpm.datCol,INDIRECT(_xlfn.CONCAT("'3a) Board of Directors'!$K$11:$P$",$B$239)),
_xlpm.val,INDEX(_xlpm.datCol,_extract!$H244,4),
IF($B244="","",
IF(_xlpm.val="","",_xlpm.val)))</f>
        <v/>
      </c>
      <c r="R244" s="109"/>
      <c r="S244" s="109"/>
      <c r="T244" s="109"/>
    </row>
    <row r="245" spans="2:20" x14ac:dyDescent="0.35">
      <c r="B245" s="89" t="str">
        <f t="shared" si="7"/>
        <v/>
      </c>
      <c r="C245" s="321"/>
      <c r="D245" s="834" t="str">
        <f>_xlfn.LET(
_xlpm.orgRow,MATCH(C245,_ref_data!$F$19:$F$167,0),
_xlpm.orgID,INDEX(_ref_data!$E$19:$E$167,_xlpm.orgRow),
IF(C245="","",_xlpm.orgID))</f>
        <v/>
      </c>
      <c r="E245" s="834" t="str">
        <f>_xlfn.LET(
_xlpm.orgRow,MATCH(C245,_ref_data!$F$19:$F$167,0),
_xlpm.EIN,SUBSTITUTE(INDEX(_ref_data!$G$19:$G$167,_xlpm.orgRow), "-", ""),
IF(C245="","",_xlpm.EIN))</f>
        <v/>
      </c>
      <c r="F245" s="834"/>
      <c r="G245" s="826"/>
      <c r="H245" s="840" t="str" cm="1">
        <f t="array" aca="1" ref="H245" ca="1">IF($C245="", "",
_xlfn.LET(
_xlpm.HCEnameCol,INDIRECT(_xlfn.CONCAT("'3a) Board of Directors'!$B$11:$B$",$B$239)),
_xlpm.HCEidCol,INDIRECT(_xlfn.CONCAT("'3a) Board of Directors'!$D$11:$D$",$B$239)),
_xlpm.mbrNameCol,INDIRECT(_xlfn.CONCAT("'3a) Board of Directors'!$E$11:$E$",$B$239)),
_xlpm.row, MATCH($C245 &amp; $F245 &amp; $G245,
    _xlpm.HCEnameCol &amp; _xlpm.HCEidCol &amp; _xlpm.mbrNameCol, 0),
_xlpm.row)
)</f>
        <v/>
      </c>
      <c r="I245" s="826"/>
      <c r="J245" s="826"/>
      <c r="K245" s="826"/>
      <c r="L245" s="826"/>
      <c r="M245" s="826"/>
      <c r="N245" s="826" t="str" cm="1">
        <f t="array" aca="1" ref="N245" ca="1">_xlfn.LET(
_xlpm.datCol,INDIRECT(_xlfn.CONCAT("'3a) Board of Directors'!$K$11:$P$",$B$239)),
_xlpm.val,(INDEX(_xlpm.datCol,_extract!$H245,1)=TRUE)*1,
IF($B245="","",
IF(_xlpm.val="","",_xlpm.val)))</f>
        <v/>
      </c>
      <c r="O245" s="826" t="str" cm="1">
        <f t="array" aca="1" ref="O245" ca="1">_xlfn.LET(
_xlpm.datCol,INDIRECT(_xlfn.CONCAT("'3a) Board of Directors'!$K$11:$P$",$B$239)),
_xlpm.val,(INDEX(_xlpm.datCol,_extract!$H245,2)=TRUE)*1,
IF($B245="","",
IF(_xlpm.val="","",_xlpm.val)))</f>
        <v/>
      </c>
      <c r="P245" s="826" t="str" cm="1">
        <f t="array" aca="1" ref="P245" ca="1">_xlfn.LET(
_xlpm.datCol,INDIRECT(_xlfn.CONCAT("'3a) Board of Directors'!$K$11:$P$",$B$239)),
_xlpm.val,(INDEX(_xlpm.datCol,_extract!$H245,3)=TRUE)*1,
IF($B245="","",
IF(_xlpm.val="","",_xlpm.val)))</f>
        <v/>
      </c>
      <c r="Q245" s="826" t="str" cm="1">
        <f t="array" aca="1" ref="Q245" ca="1">_xlfn.LET(
_xlpm.datCol,INDIRECT(_xlfn.CONCAT("'3a) Board of Directors'!$K$11:$P$",$B$239)),
_xlpm.val,INDEX(_xlpm.datCol,_extract!$H245,4),
IF($B245="","",
IF(_xlpm.val="","",_xlpm.val)))</f>
        <v/>
      </c>
      <c r="R245" s="109"/>
    </row>
    <row r="246" spans="2:20" x14ac:dyDescent="0.35">
      <c r="B246" s="89" t="str">
        <f t="shared" si="7"/>
        <v/>
      </c>
      <c r="C246" s="321"/>
      <c r="D246" s="834" t="str">
        <f>_xlfn.LET(
_xlpm.orgRow,MATCH(C246,_ref_data!$F$19:$F$167,0),
_xlpm.orgID,INDEX(_ref_data!$E$19:$E$167,_xlpm.orgRow),
IF(C246="","",_xlpm.orgID))</f>
        <v/>
      </c>
      <c r="E246" s="834" t="str">
        <f>_xlfn.LET(
_xlpm.orgRow,MATCH(C246,_ref_data!$F$19:$F$167,0),
_xlpm.EIN,SUBSTITUTE(INDEX(_ref_data!$G$19:$G$167,_xlpm.orgRow), "-", ""),
IF(C246="","",_xlpm.EIN))</f>
        <v/>
      </c>
      <c r="F246" s="834"/>
      <c r="G246" s="826"/>
      <c r="H246" s="840" t="str" cm="1">
        <f t="array" aca="1" ref="H246" ca="1">IF($C246="", "",
_xlfn.LET(
_xlpm.HCEnameCol,INDIRECT(_xlfn.CONCAT("'3a) Board of Directors'!$B$11:$B$",$B$239)),
_xlpm.HCEidCol,INDIRECT(_xlfn.CONCAT("'3a) Board of Directors'!$D$11:$D$",$B$239)),
_xlpm.mbrNameCol,INDIRECT(_xlfn.CONCAT("'3a) Board of Directors'!$E$11:$E$",$B$239)),
_xlpm.row, MATCH($C246 &amp; $F246 &amp; $G246,
    _xlpm.HCEnameCol &amp; _xlpm.HCEidCol &amp; _xlpm.mbrNameCol, 0),
_xlpm.row)
)</f>
        <v/>
      </c>
      <c r="I246" s="826"/>
      <c r="J246" s="826"/>
      <c r="K246" s="826"/>
      <c r="L246" s="826"/>
      <c r="M246" s="826"/>
      <c r="N246" s="826" t="str" cm="1">
        <f t="array" aca="1" ref="N246" ca="1">_xlfn.LET(
_xlpm.datCol,INDIRECT(_xlfn.CONCAT("'3a) Board of Directors'!$K$11:$P$",$B$239)),
_xlpm.val,(INDEX(_xlpm.datCol,_extract!$H246,1)=TRUE)*1,
IF($B246="","",
IF(_xlpm.val="","",_xlpm.val)))</f>
        <v/>
      </c>
      <c r="O246" s="826" t="str" cm="1">
        <f t="array" aca="1" ref="O246" ca="1">_xlfn.LET(
_xlpm.datCol,INDIRECT(_xlfn.CONCAT("'3a) Board of Directors'!$K$11:$P$",$B$239)),
_xlpm.val,(INDEX(_xlpm.datCol,_extract!$H246,2)=TRUE)*1,
IF($B246="","",
IF(_xlpm.val="","",_xlpm.val)))</f>
        <v/>
      </c>
      <c r="P246" s="826" t="str" cm="1">
        <f t="array" aca="1" ref="P246" ca="1">_xlfn.LET(
_xlpm.datCol,INDIRECT(_xlfn.CONCAT("'3a) Board of Directors'!$K$11:$P$",$B$239)),
_xlpm.val,(INDEX(_xlpm.datCol,_extract!$H246,3)=TRUE)*1,
IF($B246="","",
IF(_xlpm.val="","",_xlpm.val)))</f>
        <v/>
      </c>
      <c r="Q246" s="826" t="str" cm="1">
        <f t="array" aca="1" ref="Q246" ca="1">_xlfn.LET(
_xlpm.datCol,INDIRECT(_xlfn.CONCAT("'3a) Board of Directors'!$K$11:$P$",$B$239)),
_xlpm.val,INDEX(_xlpm.datCol,_extract!$H246,4),
IF($B246="","",
IF(_xlpm.val="","",_xlpm.val)))</f>
        <v/>
      </c>
    </row>
    <row r="247" spans="2:20" x14ac:dyDescent="0.35">
      <c r="B247" s="89" t="str">
        <f t="shared" si="7"/>
        <v/>
      </c>
      <c r="C247" s="321"/>
      <c r="D247" s="834" t="str">
        <f>_xlfn.LET(
_xlpm.orgRow,MATCH(C247,_ref_data!$F$19:$F$167,0),
_xlpm.orgID,INDEX(_ref_data!$E$19:$E$167,_xlpm.orgRow),
IF(C247="","",_xlpm.orgID))</f>
        <v/>
      </c>
      <c r="E247" s="834" t="str">
        <f>_xlfn.LET(
_xlpm.orgRow,MATCH(C247,_ref_data!$F$19:$F$167,0),
_xlpm.EIN,SUBSTITUTE(INDEX(_ref_data!$G$19:$G$167,_xlpm.orgRow), "-", ""),
IF(C247="","",_xlpm.EIN))</f>
        <v/>
      </c>
      <c r="F247" s="834"/>
      <c r="G247" s="826"/>
      <c r="H247" s="840" t="str" cm="1">
        <f t="array" aca="1" ref="H247" ca="1">IF($C247="", "",
_xlfn.LET(
_xlpm.HCEnameCol,INDIRECT(_xlfn.CONCAT("'3a) Board of Directors'!$B$11:$B$",$B$239)),
_xlpm.HCEidCol,INDIRECT(_xlfn.CONCAT("'3a) Board of Directors'!$D$11:$D$",$B$239)),
_xlpm.mbrNameCol,INDIRECT(_xlfn.CONCAT("'3a) Board of Directors'!$E$11:$E$",$B$239)),
_xlpm.row, MATCH($C247 &amp; $F247 &amp; $G247,
    _xlpm.HCEnameCol &amp; _xlpm.HCEidCol &amp; _xlpm.mbrNameCol, 0),
_xlpm.row)
)</f>
        <v/>
      </c>
      <c r="I247" s="826"/>
      <c r="J247" s="826"/>
      <c r="K247" s="826"/>
      <c r="L247" s="826"/>
      <c r="M247" s="826"/>
      <c r="N247" s="826" t="str" cm="1">
        <f t="array" aca="1" ref="N247" ca="1">_xlfn.LET(
_xlpm.datCol,INDIRECT(_xlfn.CONCAT("'3a) Board of Directors'!$K$11:$P$",$B$239)),
_xlpm.val,(INDEX(_xlpm.datCol,_extract!$H247,1)=TRUE)*1,
IF($B247="","",
IF(_xlpm.val="","",_xlpm.val)))</f>
        <v/>
      </c>
      <c r="O247" s="826" t="str" cm="1">
        <f t="array" aca="1" ref="O247" ca="1">_xlfn.LET(
_xlpm.datCol,INDIRECT(_xlfn.CONCAT("'3a) Board of Directors'!$K$11:$P$",$B$239)),
_xlpm.val,(INDEX(_xlpm.datCol,_extract!$H247,2)=TRUE)*1,
IF($B247="","",
IF(_xlpm.val="","",_xlpm.val)))</f>
        <v/>
      </c>
      <c r="P247" s="826" t="str" cm="1">
        <f t="array" aca="1" ref="P247" ca="1">_xlfn.LET(
_xlpm.datCol,INDIRECT(_xlfn.CONCAT("'3a) Board of Directors'!$K$11:$P$",$B$239)),
_xlpm.val,(INDEX(_xlpm.datCol,_extract!$H247,3)=TRUE)*1,
IF($B247="","",
IF(_xlpm.val="","",_xlpm.val)))</f>
        <v/>
      </c>
      <c r="Q247" s="826" t="str" cm="1">
        <f t="array" aca="1" ref="Q247" ca="1">_xlfn.LET(
_xlpm.datCol,INDIRECT(_xlfn.CONCAT("'3a) Board of Directors'!$K$11:$P$",$B$239)),
_xlpm.val,INDEX(_xlpm.datCol,_extract!$H247,4),
IF($B247="","",
IF(_xlpm.val="","",_xlpm.val)))</f>
        <v/>
      </c>
    </row>
    <row r="248" spans="2:20" x14ac:dyDescent="0.35">
      <c r="B248" s="89" t="str">
        <f t="shared" si="7"/>
        <v/>
      </c>
      <c r="C248" s="321"/>
      <c r="D248" s="834" t="str">
        <f>_xlfn.LET(
_xlpm.orgRow,MATCH(C248,_ref_data!$F$19:$F$167,0),
_xlpm.orgID,INDEX(_ref_data!$E$19:$E$167,_xlpm.orgRow),
IF(C248="","",_xlpm.orgID))</f>
        <v/>
      </c>
      <c r="E248" s="834" t="str">
        <f>_xlfn.LET(
_xlpm.orgRow,MATCH(C248,_ref_data!$F$19:$F$167,0),
_xlpm.EIN,SUBSTITUTE(INDEX(_ref_data!$G$19:$G$167,_xlpm.orgRow), "-", ""),
IF(C248="","",_xlpm.EIN))</f>
        <v/>
      </c>
      <c r="F248" s="834"/>
      <c r="G248" s="826"/>
      <c r="H248" s="840" t="str" cm="1">
        <f t="array" aca="1" ref="H248" ca="1">IF($C248="", "",
_xlfn.LET(
_xlpm.HCEnameCol,INDIRECT(_xlfn.CONCAT("'3a) Board of Directors'!$B$11:$B$",$B$239)),
_xlpm.HCEidCol,INDIRECT(_xlfn.CONCAT("'3a) Board of Directors'!$D$11:$D$",$B$239)),
_xlpm.mbrNameCol,INDIRECT(_xlfn.CONCAT("'3a) Board of Directors'!$E$11:$E$",$B$239)),
_xlpm.row, MATCH($C248 &amp; $F248 &amp; $G248,
    _xlpm.HCEnameCol &amp; _xlpm.HCEidCol &amp; _xlpm.mbrNameCol, 0),
_xlpm.row)
)</f>
        <v/>
      </c>
      <c r="I248" s="826"/>
      <c r="J248" s="826"/>
      <c r="K248" s="826"/>
      <c r="L248" s="826"/>
      <c r="M248" s="826"/>
      <c r="N248" s="826" t="str" cm="1">
        <f t="array" aca="1" ref="N248" ca="1">_xlfn.LET(
_xlpm.datCol,INDIRECT(_xlfn.CONCAT("'3a) Board of Directors'!$K$11:$P$",$B$239)),
_xlpm.val,(INDEX(_xlpm.datCol,_extract!$H248,1)=TRUE)*1,
IF($B248="","",
IF(_xlpm.val="","",_xlpm.val)))</f>
        <v/>
      </c>
      <c r="O248" s="826" t="str" cm="1">
        <f t="array" aca="1" ref="O248" ca="1">_xlfn.LET(
_xlpm.datCol,INDIRECT(_xlfn.CONCAT("'3a) Board of Directors'!$K$11:$P$",$B$239)),
_xlpm.val,(INDEX(_xlpm.datCol,_extract!$H248,2)=TRUE)*1,
IF($B248="","",
IF(_xlpm.val="","",_xlpm.val)))</f>
        <v/>
      </c>
      <c r="P248" s="826" t="str" cm="1">
        <f t="array" aca="1" ref="P248" ca="1">_xlfn.LET(
_xlpm.datCol,INDIRECT(_xlfn.CONCAT("'3a) Board of Directors'!$K$11:$P$",$B$239)),
_xlpm.val,(INDEX(_xlpm.datCol,_extract!$H248,3)=TRUE)*1,
IF($B248="","",
IF(_xlpm.val="","",_xlpm.val)))</f>
        <v/>
      </c>
      <c r="Q248" s="826" t="str" cm="1">
        <f t="array" aca="1" ref="Q248" ca="1">_xlfn.LET(
_xlpm.datCol,INDIRECT(_xlfn.CONCAT("'3a) Board of Directors'!$K$11:$P$",$B$239)),
_xlpm.val,INDEX(_xlpm.datCol,_extract!$H248,4),
IF($B248="","",
IF(_xlpm.val="","",_xlpm.val)))</f>
        <v/>
      </c>
    </row>
    <row r="249" spans="2:20" x14ac:dyDescent="0.35">
      <c r="B249" s="89" t="str">
        <f t="shared" si="7"/>
        <v/>
      </c>
      <c r="C249" s="321"/>
      <c r="D249" s="834" t="str">
        <f>_xlfn.LET(
_xlpm.orgRow,MATCH(C249,_ref_data!$F$19:$F$167,0),
_xlpm.orgID,INDEX(_ref_data!$E$19:$E$167,_xlpm.orgRow),
IF(C249="","",_xlpm.orgID))</f>
        <v/>
      </c>
      <c r="E249" s="834" t="str">
        <f>_xlfn.LET(
_xlpm.orgRow,MATCH(C249,_ref_data!$F$19:$F$167,0),
_xlpm.EIN,SUBSTITUTE(INDEX(_ref_data!$G$19:$G$167,_xlpm.orgRow), "-", ""),
IF(C249="","",_xlpm.EIN))</f>
        <v/>
      </c>
      <c r="F249" s="834"/>
      <c r="G249" s="826"/>
      <c r="H249" s="840" t="str" cm="1">
        <f t="array" aca="1" ref="H249" ca="1">IF($C249="", "",
_xlfn.LET(
_xlpm.HCEnameCol,INDIRECT(_xlfn.CONCAT("'3a) Board of Directors'!$B$11:$B$",$B$239)),
_xlpm.HCEidCol,INDIRECT(_xlfn.CONCAT("'3a) Board of Directors'!$D$11:$D$",$B$239)),
_xlpm.mbrNameCol,INDIRECT(_xlfn.CONCAT("'3a) Board of Directors'!$E$11:$E$",$B$239)),
_xlpm.row, MATCH($C249 &amp; $F249 &amp; $G249,
    _xlpm.HCEnameCol &amp; _xlpm.HCEidCol &amp; _xlpm.mbrNameCol, 0),
_xlpm.row)
)</f>
        <v/>
      </c>
      <c r="I249" s="826"/>
      <c r="J249" s="826"/>
      <c r="K249" s="826"/>
      <c r="L249" s="826"/>
      <c r="M249" s="826"/>
      <c r="N249" s="826" t="str" cm="1">
        <f t="array" aca="1" ref="N249" ca="1">_xlfn.LET(
_xlpm.datCol,INDIRECT(_xlfn.CONCAT("'3a) Board of Directors'!$K$11:$P$",$B$239)),
_xlpm.val,(INDEX(_xlpm.datCol,_extract!$H249,1)=TRUE)*1,
IF($B249="","",
IF(_xlpm.val="","",_xlpm.val)))</f>
        <v/>
      </c>
      <c r="O249" s="826" t="str" cm="1">
        <f t="array" aca="1" ref="O249" ca="1">_xlfn.LET(
_xlpm.datCol,INDIRECT(_xlfn.CONCAT("'3a) Board of Directors'!$K$11:$P$",$B$239)),
_xlpm.val,(INDEX(_xlpm.datCol,_extract!$H249,2)=TRUE)*1,
IF($B249="","",
IF(_xlpm.val="","",_xlpm.val)))</f>
        <v/>
      </c>
      <c r="P249" s="826" t="str" cm="1">
        <f t="array" aca="1" ref="P249" ca="1">_xlfn.LET(
_xlpm.datCol,INDIRECT(_xlfn.CONCAT("'3a) Board of Directors'!$K$11:$P$",$B$239)),
_xlpm.val,(INDEX(_xlpm.datCol,_extract!$H249,3)=TRUE)*1,
IF($B249="","",
IF(_xlpm.val="","",_xlpm.val)))</f>
        <v/>
      </c>
      <c r="Q249" s="826" t="str" cm="1">
        <f t="array" aca="1" ref="Q249" ca="1">_xlfn.LET(
_xlpm.datCol,INDIRECT(_xlfn.CONCAT("'3a) Board of Directors'!$K$11:$P$",$B$239)),
_xlpm.val,INDEX(_xlpm.datCol,_extract!$H249,4),
IF($B249="","",
IF(_xlpm.val="","",_xlpm.val)))</f>
        <v/>
      </c>
    </row>
    <row r="250" spans="2:20" x14ac:dyDescent="0.35">
      <c r="B250" s="89" t="str">
        <f t="shared" si="7"/>
        <v/>
      </c>
      <c r="C250" s="321"/>
      <c r="D250" s="834" t="str">
        <f>_xlfn.LET(
_xlpm.orgRow,MATCH(C250,_ref_data!$F$19:$F$167,0),
_xlpm.orgID,INDEX(_ref_data!$E$19:$E$167,_xlpm.orgRow),
IF(C250="","",_xlpm.orgID))</f>
        <v/>
      </c>
      <c r="E250" s="834" t="str">
        <f>_xlfn.LET(
_xlpm.orgRow,MATCH(C250,_ref_data!$F$19:$F$167,0),
_xlpm.EIN,SUBSTITUTE(INDEX(_ref_data!$G$19:$G$167,_xlpm.orgRow), "-", ""),
IF(C250="","",_xlpm.EIN))</f>
        <v/>
      </c>
      <c r="F250" s="834"/>
      <c r="G250" s="826"/>
      <c r="H250" s="840" t="str" cm="1">
        <f t="array" aca="1" ref="H250" ca="1">IF($C250="", "",
_xlfn.LET(
_xlpm.HCEnameCol,INDIRECT(_xlfn.CONCAT("'3a) Board of Directors'!$B$11:$B$",$B$239)),
_xlpm.HCEidCol,INDIRECT(_xlfn.CONCAT("'3a) Board of Directors'!$D$11:$D$",$B$239)),
_xlpm.mbrNameCol,INDIRECT(_xlfn.CONCAT("'3a) Board of Directors'!$E$11:$E$",$B$239)),
_xlpm.row, MATCH($C250 &amp; $F250 &amp; $G250,
    _xlpm.HCEnameCol &amp; _xlpm.HCEidCol &amp; _xlpm.mbrNameCol, 0),
_xlpm.row)
)</f>
        <v/>
      </c>
      <c r="I250" s="826"/>
      <c r="J250" s="826"/>
      <c r="K250" s="826"/>
      <c r="L250" s="826"/>
      <c r="M250" s="826"/>
      <c r="N250" s="826" t="str" cm="1">
        <f t="array" aca="1" ref="N250" ca="1">_xlfn.LET(
_xlpm.datCol,INDIRECT(_xlfn.CONCAT("'3a) Board of Directors'!$K$11:$P$",$B$239)),
_xlpm.val,(INDEX(_xlpm.datCol,_extract!$H250,1)=TRUE)*1,
IF($B250="","",
IF(_xlpm.val="","",_xlpm.val)))</f>
        <v/>
      </c>
      <c r="O250" s="826" t="str" cm="1">
        <f t="array" aca="1" ref="O250" ca="1">_xlfn.LET(
_xlpm.datCol,INDIRECT(_xlfn.CONCAT("'3a) Board of Directors'!$K$11:$P$",$B$239)),
_xlpm.val,(INDEX(_xlpm.datCol,_extract!$H250,2)=TRUE)*1,
IF($B250="","",
IF(_xlpm.val="","",_xlpm.val)))</f>
        <v/>
      </c>
      <c r="P250" s="826" t="str" cm="1">
        <f t="array" aca="1" ref="P250" ca="1">_xlfn.LET(
_xlpm.datCol,INDIRECT(_xlfn.CONCAT("'3a) Board of Directors'!$K$11:$P$",$B$239)),
_xlpm.val,(INDEX(_xlpm.datCol,_extract!$H250,3)=TRUE)*1,
IF($B250="","",
IF(_xlpm.val="","",_xlpm.val)))</f>
        <v/>
      </c>
      <c r="Q250" s="826" t="str" cm="1">
        <f t="array" aca="1" ref="Q250" ca="1">_xlfn.LET(
_xlpm.datCol,INDIRECT(_xlfn.CONCAT("'3a) Board of Directors'!$K$11:$P$",$B$239)),
_xlpm.val,INDEX(_xlpm.datCol,_extract!$H250,4),
IF($B250="","",
IF(_xlpm.val="","",_xlpm.val)))</f>
        <v/>
      </c>
    </row>
    <row r="251" spans="2:20" x14ac:dyDescent="0.35">
      <c r="B251" s="89" t="str">
        <f t="shared" si="7"/>
        <v/>
      </c>
      <c r="C251" s="321"/>
      <c r="D251" s="834" t="str">
        <f>_xlfn.LET(
_xlpm.orgRow,MATCH(C251,_ref_data!$F$19:$F$167,0),
_xlpm.orgID,INDEX(_ref_data!$E$19:$E$167,_xlpm.orgRow),
IF(C251="","",_xlpm.orgID))</f>
        <v/>
      </c>
      <c r="E251" s="834" t="str">
        <f>_xlfn.LET(
_xlpm.orgRow,MATCH(C251,_ref_data!$F$19:$F$167,0),
_xlpm.EIN,SUBSTITUTE(INDEX(_ref_data!$G$19:$G$167,_xlpm.orgRow), "-", ""),
IF(C251="","",_xlpm.EIN))</f>
        <v/>
      </c>
      <c r="F251" s="834"/>
      <c r="G251" s="826"/>
      <c r="H251" s="840" t="str" cm="1">
        <f t="array" aca="1" ref="H251" ca="1">IF($C251="", "",
_xlfn.LET(
_xlpm.HCEnameCol,INDIRECT(_xlfn.CONCAT("'3a) Board of Directors'!$B$11:$B$",$B$239)),
_xlpm.HCEidCol,INDIRECT(_xlfn.CONCAT("'3a) Board of Directors'!$D$11:$D$",$B$239)),
_xlpm.mbrNameCol,INDIRECT(_xlfn.CONCAT("'3a) Board of Directors'!$E$11:$E$",$B$239)),
_xlpm.row, MATCH($C251 &amp; $F251 &amp; $G251,
    _xlpm.HCEnameCol &amp; _xlpm.HCEidCol &amp; _xlpm.mbrNameCol, 0),
_xlpm.row)
)</f>
        <v/>
      </c>
      <c r="I251" s="826"/>
      <c r="J251" s="826"/>
      <c r="K251" s="826"/>
      <c r="L251" s="826"/>
      <c r="M251" s="826"/>
      <c r="N251" s="826" t="str" cm="1">
        <f t="array" aca="1" ref="N251" ca="1">_xlfn.LET(
_xlpm.datCol,INDIRECT(_xlfn.CONCAT("'3a) Board of Directors'!$K$11:$P$",$B$239)),
_xlpm.val,(INDEX(_xlpm.datCol,_extract!$H251,1)=TRUE)*1,
IF($B251="","",
IF(_xlpm.val="","",_xlpm.val)))</f>
        <v/>
      </c>
      <c r="O251" s="826" t="str" cm="1">
        <f t="array" aca="1" ref="O251" ca="1">_xlfn.LET(
_xlpm.datCol,INDIRECT(_xlfn.CONCAT("'3a) Board of Directors'!$K$11:$P$",$B$239)),
_xlpm.val,(INDEX(_xlpm.datCol,_extract!$H251,2)=TRUE)*1,
IF($B251="","",
IF(_xlpm.val="","",_xlpm.val)))</f>
        <v/>
      </c>
      <c r="P251" s="826" t="str" cm="1">
        <f t="array" aca="1" ref="P251" ca="1">_xlfn.LET(
_xlpm.datCol,INDIRECT(_xlfn.CONCAT("'3a) Board of Directors'!$K$11:$P$",$B$239)),
_xlpm.val,(INDEX(_xlpm.datCol,_extract!$H251,3)=TRUE)*1,
IF($B251="","",
IF(_xlpm.val="","",_xlpm.val)))</f>
        <v/>
      </c>
      <c r="Q251" s="826" t="str" cm="1">
        <f t="array" aca="1" ref="Q251" ca="1">_xlfn.LET(
_xlpm.datCol,INDIRECT(_xlfn.CONCAT("'3a) Board of Directors'!$K$11:$P$",$B$239)),
_xlpm.val,INDEX(_xlpm.datCol,_extract!$H251,4),
IF($B251="","",
IF(_xlpm.val="","",_xlpm.val)))</f>
        <v/>
      </c>
    </row>
    <row r="252" spans="2:20" x14ac:dyDescent="0.35">
      <c r="B252" s="89" t="str">
        <f t="shared" si="7"/>
        <v/>
      </c>
      <c r="C252" s="321"/>
      <c r="D252" s="834" t="str">
        <f>_xlfn.LET(
_xlpm.orgRow,MATCH(C252,_ref_data!$F$19:$F$167,0),
_xlpm.orgID,INDEX(_ref_data!$E$19:$E$167,_xlpm.orgRow),
IF(C252="","",_xlpm.orgID))</f>
        <v/>
      </c>
      <c r="E252" s="834" t="str">
        <f>_xlfn.LET(
_xlpm.orgRow,MATCH(C252,_ref_data!$F$19:$F$167,0),
_xlpm.EIN,SUBSTITUTE(INDEX(_ref_data!$G$19:$G$167,_xlpm.orgRow), "-", ""),
IF(C252="","",_xlpm.EIN))</f>
        <v/>
      </c>
      <c r="F252" s="834"/>
      <c r="G252" s="826"/>
      <c r="H252" s="840" t="str" cm="1">
        <f t="array" aca="1" ref="H252" ca="1">IF($C252="", "",
_xlfn.LET(
_xlpm.HCEnameCol,INDIRECT(_xlfn.CONCAT("'3a) Board of Directors'!$B$11:$B$",$B$239)),
_xlpm.HCEidCol,INDIRECT(_xlfn.CONCAT("'3a) Board of Directors'!$D$11:$D$",$B$239)),
_xlpm.mbrNameCol,INDIRECT(_xlfn.CONCAT("'3a) Board of Directors'!$E$11:$E$",$B$239)),
_xlpm.row, MATCH($C252 &amp; $F252 &amp; $G252,
    _xlpm.HCEnameCol &amp; _xlpm.HCEidCol &amp; _xlpm.mbrNameCol, 0),
_xlpm.row)
)</f>
        <v/>
      </c>
      <c r="I252" s="826"/>
      <c r="J252" s="826"/>
      <c r="K252" s="826"/>
      <c r="L252" s="826"/>
      <c r="M252" s="826"/>
      <c r="N252" s="826" t="str" cm="1">
        <f t="array" aca="1" ref="N252" ca="1">_xlfn.LET(
_xlpm.datCol,INDIRECT(_xlfn.CONCAT("'3a) Board of Directors'!$K$11:$P$",$B$239)),
_xlpm.val,(INDEX(_xlpm.datCol,_extract!$H252,1)=TRUE)*1,
IF($B252="","",
IF(_xlpm.val="","",_xlpm.val)))</f>
        <v/>
      </c>
      <c r="O252" s="826" t="str" cm="1">
        <f t="array" aca="1" ref="O252" ca="1">_xlfn.LET(
_xlpm.datCol,INDIRECT(_xlfn.CONCAT("'3a) Board of Directors'!$K$11:$P$",$B$239)),
_xlpm.val,(INDEX(_xlpm.datCol,_extract!$H252,2)=TRUE)*1,
IF($B252="","",
IF(_xlpm.val="","",_xlpm.val)))</f>
        <v/>
      </c>
      <c r="P252" s="826" t="str" cm="1">
        <f t="array" aca="1" ref="P252" ca="1">_xlfn.LET(
_xlpm.datCol,INDIRECT(_xlfn.CONCAT("'3a) Board of Directors'!$K$11:$P$",$B$239)),
_xlpm.val,(INDEX(_xlpm.datCol,_extract!$H252,3)=TRUE)*1,
IF($B252="","",
IF(_xlpm.val="","",_xlpm.val)))</f>
        <v/>
      </c>
      <c r="Q252" s="826" t="str" cm="1">
        <f t="array" aca="1" ref="Q252" ca="1">_xlfn.LET(
_xlpm.datCol,INDIRECT(_xlfn.CONCAT("'3a) Board of Directors'!$K$11:$P$",$B$239)),
_xlpm.val,INDEX(_xlpm.datCol,_extract!$H252,4),
IF($B252="","",
IF(_xlpm.val="","",_xlpm.val)))</f>
        <v/>
      </c>
    </row>
    <row r="253" spans="2:20" x14ac:dyDescent="0.35">
      <c r="B253" s="89" t="str">
        <f t="shared" si="7"/>
        <v/>
      </c>
      <c r="C253" s="321"/>
      <c r="D253" s="834" t="str">
        <f>_xlfn.LET(
_xlpm.orgRow,MATCH(C253,_ref_data!$F$19:$F$167,0),
_xlpm.orgID,INDEX(_ref_data!$E$19:$E$167,_xlpm.orgRow),
IF(C253="","",_xlpm.orgID))</f>
        <v/>
      </c>
      <c r="E253" s="834" t="str">
        <f>_xlfn.LET(
_xlpm.orgRow,MATCH(C253,_ref_data!$F$19:$F$167,0),
_xlpm.EIN,SUBSTITUTE(INDEX(_ref_data!$G$19:$G$167,_xlpm.orgRow), "-", ""),
IF(C253="","",_xlpm.EIN))</f>
        <v/>
      </c>
      <c r="F253" s="834"/>
      <c r="G253" s="826"/>
      <c r="H253" s="840" t="str" cm="1">
        <f t="array" aca="1" ref="H253" ca="1">IF($C253="", "",
_xlfn.LET(
_xlpm.HCEnameCol,INDIRECT(_xlfn.CONCAT("'3a) Board of Directors'!$B$11:$B$",$B$239)),
_xlpm.HCEidCol,INDIRECT(_xlfn.CONCAT("'3a) Board of Directors'!$D$11:$D$",$B$239)),
_xlpm.mbrNameCol,INDIRECT(_xlfn.CONCAT("'3a) Board of Directors'!$E$11:$E$",$B$239)),
_xlpm.row, MATCH($C253 &amp; $F253 &amp; $G253,
    _xlpm.HCEnameCol &amp; _xlpm.HCEidCol &amp; _xlpm.mbrNameCol, 0),
_xlpm.row)
)</f>
        <v/>
      </c>
      <c r="I253" s="826"/>
      <c r="J253" s="826"/>
      <c r="K253" s="826"/>
      <c r="L253" s="826"/>
      <c r="M253" s="826"/>
      <c r="N253" s="826" t="str" cm="1">
        <f t="array" aca="1" ref="N253" ca="1">_xlfn.LET(
_xlpm.datCol,INDIRECT(_xlfn.CONCAT("'3a) Board of Directors'!$K$11:$P$",$B$239)),
_xlpm.val,(INDEX(_xlpm.datCol,_extract!$H253,1)=TRUE)*1,
IF($B253="","",
IF(_xlpm.val="","",_xlpm.val)))</f>
        <v/>
      </c>
      <c r="O253" s="826" t="str" cm="1">
        <f t="array" aca="1" ref="O253" ca="1">_xlfn.LET(
_xlpm.datCol,INDIRECT(_xlfn.CONCAT("'3a) Board of Directors'!$K$11:$P$",$B$239)),
_xlpm.val,(INDEX(_xlpm.datCol,_extract!$H253,2)=TRUE)*1,
IF($B253="","",
IF(_xlpm.val="","",_xlpm.val)))</f>
        <v/>
      </c>
      <c r="P253" s="826" t="str" cm="1">
        <f t="array" aca="1" ref="P253" ca="1">_xlfn.LET(
_xlpm.datCol,INDIRECT(_xlfn.CONCAT("'3a) Board of Directors'!$K$11:$P$",$B$239)),
_xlpm.val,(INDEX(_xlpm.datCol,_extract!$H253,3)=TRUE)*1,
IF($B253="","",
IF(_xlpm.val="","",_xlpm.val)))</f>
        <v/>
      </c>
      <c r="Q253" s="826" t="str" cm="1">
        <f t="array" aca="1" ref="Q253" ca="1">_xlfn.LET(
_xlpm.datCol,INDIRECT(_xlfn.CONCAT("'3a) Board of Directors'!$K$11:$P$",$B$239)),
_xlpm.val,INDEX(_xlpm.datCol,_extract!$H253,4),
IF($B253="","",
IF(_xlpm.val="","",_xlpm.val)))</f>
        <v/>
      </c>
    </row>
    <row r="254" spans="2:20" x14ac:dyDescent="0.35">
      <c r="B254" s="89" t="str">
        <f t="shared" si="7"/>
        <v/>
      </c>
      <c r="C254" s="321"/>
      <c r="D254" s="834" t="str">
        <f>_xlfn.LET(
_xlpm.orgRow,MATCH(C254,_ref_data!$F$19:$F$167,0),
_xlpm.orgID,INDEX(_ref_data!$E$19:$E$167,_xlpm.orgRow),
IF(C254="","",_xlpm.orgID))</f>
        <v/>
      </c>
      <c r="E254" s="834" t="str">
        <f>_xlfn.LET(
_xlpm.orgRow,MATCH(C254,_ref_data!$F$19:$F$167,0),
_xlpm.EIN,SUBSTITUTE(INDEX(_ref_data!$G$19:$G$167,_xlpm.orgRow), "-", ""),
IF(C254="","",_xlpm.EIN))</f>
        <v/>
      </c>
      <c r="F254" s="834"/>
      <c r="G254" s="826"/>
      <c r="H254" s="840" t="str" cm="1">
        <f t="array" aca="1" ref="H254" ca="1">IF($C254="", "",
_xlfn.LET(
_xlpm.HCEnameCol,INDIRECT(_xlfn.CONCAT("'3a) Board of Directors'!$B$11:$B$",$B$239)),
_xlpm.HCEidCol,INDIRECT(_xlfn.CONCAT("'3a) Board of Directors'!$D$11:$D$",$B$239)),
_xlpm.mbrNameCol,INDIRECT(_xlfn.CONCAT("'3a) Board of Directors'!$E$11:$E$",$B$239)),
_xlpm.row, MATCH($C254 &amp; $F254 &amp; $G254,
    _xlpm.HCEnameCol &amp; _xlpm.HCEidCol &amp; _xlpm.mbrNameCol, 0),
_xlpm.row)
)</f>
        <v/>
      </c>
      <c r="I254" s="826"/>
      <c r="J254" s="826"/>
      <c r="K254" s="826"/>
      <c r="L254" s="826"/>
      <c r="M254" s="826"/>
      <c r="N254" s="826" t="str" cm="1">
        <f t="array" aca="1" ref="N254" ca="1">_xlfn.LET(
_xlpm.datCol,INDIRECT(_xlfn.CONCAT("'3a) Board of Directors'!$K$11:$P$",$B$239)),
_xlpm.val,(INDEX(_xlpm.datCol,_extract!$H254,1)=TRUE)*1,
IF($B254="","",
IF(_xlpm.val="","",_xlpm.val)))</f>
        <v/>
      </c>
      <c r="O254" s="826" t="str" cm="1">
        <f t="array" aca="1" ref="O254" ca="1">_xlfn.LET(
_xlpm.datCol,INDIRECT(_xlfn.CONCAT("'3a) Board of Directors'!$K$11:$P$",$B$239)),
_xlpm.val,(INDEX(_xlpm.datCol,_extract!$H254,2)=TRUE)*1,
IF($B254="","",
IF(_xlpm.val="","",_xlpm.val)))</f>
        <v/>
      </c>
      <c r="P254" s="826" t="str" cm="1">
        <f t="array" aca="1" ref="P254" ca="1">_xlfn.LET(
_xlpm.datCol,INDIRECT(_xlfn.CONCAT("'3a) Board of Directors'!$K$11:$P$",$B$239)),
_xlpm.val,(INDEX(_xlpm.datCol,_extract!$H254,3)=TRUE)*1,
IF($B254="","",
IF(_xlpm.val="","",_xlpm.val)))</f>
        <v/>
      </c>
      <c r="Q254" s="826" t="str" cm="1">
        <f t="array" aca="1" ref="Q254" ca="1">_xlfn.LET(
_xlpm.datCol,INDIRECT(_xlfn.CONCAT("'3a) Board of Directors'!$K$11:$P$",$B$239)),
_xlpm.val,INDEX(_xlpm.datCol,_extract!$H254,4),
IF($B254="","",
IF(_xlpm.val="","",_xlpm.val)))</f>
        <v/>
      </c>
    </row>
    <row r="255" spans="2:20" x14ac:dyDescent="0.35">
      <c r="B255" s="89" t="str">
        <f t="shared" si="7"/>
        <v/>
      </c>
      <c r="C255" s="321"/>
      <c r="D255" s="834" t="str">
        <f>_xlfn.LET(
_xlpm.orgRow,MATCH(C255,_ref_data!$F$19:$F$167,0),
_xlpm.orgID,INDEX(_ref_data!$E$19:$E$167,_xlpm.orgRow),
IF(C255="","",_xlpm.orgID))</f>
        <v/>
      </c>
      <c r="E255" s="834" t="str">
        <f>_xlfn.LET(
_xlpm.orgRow,MATCH(C255,_ref_data!$F$19:$F$167,0),
_xlpm.EIN,SUBSTITUTE(INDEX(_ref_data!$G$19:$G$167,_xlpm.orgRow), "-", ""),
IF(C255="","",_xlpm.EIN))</f>
        <v/>
      </c>
      <c r="F255" s="834"/>
      <c r="G255" s="826"/>
      <c r="H255" s="840" t="str" cm="1">
        <f t="array" aca="1" ref="H255" ca="1">IF($C255="", "",
_xlfn.LET(
_xlpm.HCEnameCol,INDIRECT(_xlfn.CONCAT("'3a) Board of Directors'!$B$11:$B$",$B$239)),
_xlpm.HCEidCol,INDIRECT(_xlfn.CONCAT("'3a) Board of Directors'!$D$11:$D$",$B$239)),
_xlpm.mbrNameCol,INDIRECT(_xlfn.CONCAT("'3a) Board of Directors'!$E$11:$E$",$B$239)),
_xlpm.row, MATCH($C255 &amp; $F255 &amp; $G255,
    _xlpm.HCEnameCol &amp; _xlpm.HCEidCol &amp; _xlpm.mbrNameCol, 0),
_xlpm.row)
)</f>
        <v/>
      </c>
      <c r="I255" s="826"/>
      <c r="J255" s="826"/>
      <c r="K255" s="826"/>
      <c r="L255" s="826"/>
      <c r="M255" s="826"/>
      <c r="N255" s="826" t="str" cm="1">
        <f t="array" aca="1" ref="N255" ca="1">_xlfn.LET(
_xlpm.datCol,INDIRECT(_xlfn.CONCAT("'3a) Board of Directors'!$K$11:$P$",$B$239)),
_xlpm.val,(INDEX(_xlpm.datCol,_extract!$H255,1)=TRUE)*1,
IF($B255="","",
IF(_xlpm.val="","",_xlpm.val)))</f>
        <v/>
      </c>
      <c r="O255" s="826" t="str" cm="1">
        <f t="array" aca="1" ref="O255" ca="1">_xlfn.LET(
_xlpm.datCol,INDIRECT(_xlfn.CONCAT("'3a) Board of Directors'!$K$11:$P$",$B$239)),
_xlpm.val,(INDEX(_xlpm.datCol,_extract!$H255,2)=TRUE)*1,
IF($B255="","",
IF(_xlpm.val="","",_xlpm.val)))</f>
        <v/>
      </c>
      <c r="P255" s="826" t="str" cm="1">
        <f t="array" aca="1" ref="P255" ca="1">_xlfn.LET(
_xlpm.datCol,INDIRECT(_xlfn.CONCAT("'3a) Board of Directors'!$K$11:$P$",$B$239)),
_xlpm.val,(INDEX(_xlpm.datCol,_extract!$H255,3)=TRUE)*1,
IF($B255="","",
IF(_xlpm.val="","",_xlpm.val)))</f>
        <v/>
      </c>
      <c r="Q255" s="826" t="str" cm="1">
        <f t="array" aca="1" ref="Q255" ca="1">_xlfn.LET(
_xlpm.datCol,INDIRECT(_xlfn.CONCAT("'3a) Board of Directors'!$K$11:$P$",$B$239)),
_xlpm.val,INDEX(_xlpm.datCol,_extract!$H255,4),
IF($B255="","",
IF(_xlpm.val="","",_xlpm.val)))</f>
        <v/>
      </c>
    </row>
    <row r="256" spans="2:20" x14ac:dyDescent="0.35">
      <c r="B256" s="89" t="str">
        <f t="shared" si="7"/>
        <v/>
      </c>
      <c r="C256" s="321"/>
      <c r="D256" s="834" t="str">
        <f>_xlfn.LET(
_xlpm.orgRow,MATCH(C256,_ref_data!$F$19:$F$167,0),
_xlpm.orgID,INDEX(_ref_data!$E$19:$E$167,_xlpm.orgRow),
IF(C256="","",_xlpm.orgID))</f>
        <v/>
      </c>
      <c r="E256" s="834" t="str">
        <f>_xlfn.LET(
_xlpm.orgRow,MATCH(C256,_ref_data!$F$19:$F$167,0),
_xlpm.EIN,SUBSTITUTE(INDEX(_ref_data!$G$19:$G$167,_xlpm.orgRow), "-", ""),
IF(C256="","",_xlpm.EIN))</f>
        <v/>
      </c>
      <c r="F256" s="834"/>
      <c r="G256" s="826"/>
      <c r="H256" s="840" t="str" cm="1">
        <f t="array" aca="1" ref="H256" ca="1">IF($C256="", "",
_xlfn.LET(
_xlpm.HCEnameCol,INDIRECT(_xlfn.CONCAT("'3a) Board of Directors'!$B$11:$B$",$B$239)),
_xlpm.HCEidCol,INDIRECT(_xlfn.CONCAT("'3a) Board of Directors'!$D$11:$D$",$B$239)),
_xlpm.mbrNameCol,INDIRECT(_xlfn.CONCAT("'3a) Board of Directors'!$E$11:$E$",$B$239)),
_xlpm.row, MATCH($C256 &amp; $F256 &amp; $G256,
    _xlpm.HCEnameCol &amp; _xlpm.HCEidCol &amp; _xlpm.mbrNameCol, 0),
_xlpm.row)
)</f>
        <v/>
      </c>
      <c r="I256" s="826"/>
      <c r="J256" s="826"/>
      <c r="K256" s="826"/>
      <c r="L256" s="826"/>
      <c r="M256" s="826"/>
      <c r="N256" s="826" t="str" cm="1">
        <f t="array" aca="1" ref="N256" ca="1">_xlfn.LET(
_xlpm.datCol,INDIRECT(_xlfn.CONCAT("'3a) Board of Directors'!$K$11:$P$",$B$239)),
_xlpm.val,(INDEX(_xlpm.datCol,_extract!$H256,1)=TRUE)*1,
IF($B256="","",
IF(_xlpm.val="","",_xlpm.val)))</f>
        <v/>
      </c>
      <c r="O256" s="826" t="str" cm="1">
        <f t="array" aca="1" ref="O256" ca="1">_xlfn.LET(
_xlpm.datCol,INDIRECT(_xlfn.CONCAT("'3a) Board of Directors'!$K$11:$P$",$B$239)),
_xlpm.val,(INDEX(_xlpm.datCol,_extract!$H256,2)=TRUE)*1,
IF($B256="","",
IF(_xlpm.val="","",_xlpm.val)))</f>
        <v/>
      </c>
      <c r="P256" s="826" t="str" cm="1">
        <f t="array" aca="1" ref="P256" ca="1">_xlfn.LET(
_xlpm.datCol,INDIRECT(_xlfn.CONCAT("'3a) Board of Directors'!$K$11:$P$",$B$239)),
_xlpm.val,(INDEX(_xlpm.datCol,_extract!$H256,3)=TRUE)*1,
IF($B256="","",
IF(_xlpm.val="","",_xlpm.val)))</f>
        <v/>
      </c>
      <c r="Q256" s="826" t="str" cm="1">
        <f t="array" aca="1" ref="Q256" ca="1">_xlfn.LET(
_xlpm.datCol,INDIRECT(_xlfn.CONCAT("'3a) Board of Directors'!$K$11:$P$",$B$239)),
_xlpm.val,INDEX(_xlpm.datCol,_extract!$H256,4),
IF($B256="","",
IF(_xlpm.val="","",_xlpm.val)))</f>
        <v/>
      </c>
    </row>
    <row r="257" spans="2:17" x14ac:dyDescent="0.35">
      <c r="B257" s="89" t="str">
        <f t="shared" si="7"/>
        <v/>
      </c>
      <c r="C257" s="321"/>
      <c r="D257" s="834" t="str">
        <f>_xlfn.LET(
_xlpm.orgRow,MATCH(C257,_ref_data!$F$19:$F$167,0),
_xlpm.orgID,INDEX(_ref_data!$E$19:$E$167,_xlpm.orgRow),
IF(C257="","",_xlpm.orgID))</f>
        <v/>
      </c>
      <c r="E257" s="834" t="str">
        <f>_xlfn.LET(
_xlpm.orgRow,MATCH(C257,_ref_data!$F$19:$F$167,0),
_xlpm.EIN,SUBSTITUTE(INDEX(_ref_data!$G$19:$G$167,_xlpm.orgRow), "-", ""),
IF(C257="","",_xlpm.EIN))</f>
        <v/>
      </c>
      <c r="F257" s="834"/>
      <c r="G257" s="826"/>
      <c r="H257" s="840" t="str" cm="1">
        <f t="array" aca="1" ref="H257" ca="1">IF($C257="", "",
_xlfn.LET(
_xlpm.HCEnameCol,INDIRECT(_xlfn.CONCAT("'3a) Board of Directors'!$B$11:$B$",$B$239)),
_xlpm.HCEidCol,INDIRECT(_xlfn.CONCAT("'3a) Board of Directors'!$D$11:$D$",$B$239)),
_xlpm.mbrNameCol,INDIRECT(_xlfn.CONCAT("'3a) Board of Directors'!$E$11:$E$",$B$239)),
_xlpm.row, MATCH($C257 &amp; $F257 &amp; $G257,
    _xlpm.HCEnameCol &amp; _xlpm.HCEidCol &amp; _xlpm.mbrNameCol, 0),
_xlpm.row)
)</f>
        <v/>
      </c>
      <c r="I257" s="826"/>
      <c r="J257" s="826"/>
      <c r="K257" s="826"/>
      <c r="L257" s="826"/>
      <c r="M257" s="826"/>
      <c r="N257" s="826" t="str" cm="1">
        <f t="array" aca="1" ref="N257" ca="1">_xlfn.LET(
_xlpm.datCol,INDIRECT(_xlfn.CONCAT("'3a) Board of Directors'!$K$11:$P$",$B$239)),
_xlpm.val,(INDEX(_xlpm.datCol,_extract!$H257,1)=TRUE)*1,
IF($B257="","",
IF(_xlpm.val="","",_xlpm.val)))</f>
        <v/>
      </c>
      <c r="O257" s="826" t="str" cm="1">
        <f t="array" aca="1" ref="O257" ca="1">_xlfn.LET(
_xlpm.datCol,INDIRECT(_xlfn.CONCAT("'3a) Board of Directors'!$K$11:$P$",$B$239)),
_xlpm.val,(INDEX(_xlpm.datCol,_extract!$H257,2)=TRUE)*1,
IF($B257="","",
IF(_xlpm.val="","",_xlpm.val)))</f>
        <v/>
      </c>
      <c r="P257" s="826" t="str" cm="1">
        <f t="array" aca="1" ref="P257" ca="1">_xlfn.LET(
_xlpm.datCol,INDIRECT(_xlfn.CONCAT("'3a) Board of Directors'!$K$11:$P$",$B$239)),
_xlpm.val,(INDEX(_xlpm.datCol,_extract!$H257,3)=TRUE)*1,
IF($B257="","",
IF(_xlpm.val="","",_xlpm.val)))</f>
        <v/>
      </c>
      <c r="Q257" s="826" t="str" cm="1">
        <f t="array" aca="1" ref="Q257" ca="1">_xlfn.LET(
_xlpm.datCol,INDIRECT(_xlfn.CONCAT("'3a) Board of Directors'!$K$11:$P$",$B$239)),
_xlpm.val,INDEX(_xlpm.datCol,_extract!$H257,4),
IF($B257="","",
IF(_xlpm.val="","",_xlpm.val)))</f>
        <v/>
      </c>
    </row>
    <row r="258" spans="2:17" x14ac:dyDescent="0.35">
      <c r="B258" s="89" t="str">
        <f t="shared" si="7"/>
        <v/>
      </c>
      <c r="C258" s="321"/>
      <c r="D258" s="834" t="str">
        <f>_xlfn.LET(
_xlpm.orgRow,MATCH(C258,_ref_data!$F$19:$F$167,0),
_xlpm.orgID,INDEX(_ref_data!$E$19:$E$167,_xlpm.orgRow),
IF(C258="","",_xlpm.orgID))</f>
        <v/>
      </c>
      <c r="E258" s="834" t="str">
        <f>_xlfn.LET(
_xlpm.orgRow,MATCH(C258,_ref_data!$F$19:$F$167,0),
_xlpm.EIN,SUBSTITUTE(INDEX(_ref_data!$G$19:$G$167,_xlpm.orgRow), "-", ""),
IF(C258="","",_xlpm.EIN))</f>
        <v/>
      </c>
      <c r="F258" s="834"/>
      <c r="G258" s="826"/>
      <c r="H258" s="840" t="str" cm="1">
        <f t="array" aca="1" ref="H258" ca="1">IF($C258="", "",
_xlfn.LET(
_xlpm.HCEnameCol,INDIRECT(_xlfn.CONCAT("'3a) Board of Directors'!$B$11:$B$",$B$239)),
_xlpm.HCEidCol,INDIRECT(_xlfn.CONCAT("'3a) Board of Directors'!$D$11:$D$",$B$239)),
_xlpm.mbrNameCol,INDIRECT(_xlfn.CONCAT("'3a) Board of Directors'!$E$11:$E$",$B$239)),
_xlpm.row, MATCH($C258 &amp; $F258 &amp; $G258,
    _xlpm.HCEnameCol &amp; _xlpm.HCEidCol &amp; _xlpm.mbrNameCol, 0),
_xlpm.row)
)</f>
        <v/>
      </c>
      <c r="I258" s="826"/>
      <c r="J258" s="826"/>
      <c r="K258" s="826"/>
      <c r="L258" s="826"/>
      <c r="M258" s="826"/>
      <c r="N258" s="826" t="str" cm="1">
        <f t="array" aca="1" ref="N258" ca="1">_xlfn.LET(
_xlpm.datCol,INDIRECT(_xlfn.CONCAT("'3a) Board of Directors'!$K$11:$P$",$B$239)),
_xlpm.val,(INDEX(_xlpm.datCol,_extract!$H258,1)=TRUE)*1,
IF($B258="","",
IF(_xlpm.val="","",_xlpm.val)))</f>
        <v/>
      </c>
      <c r="O258" s="826" t="str" cm="1">
        <f t="array" aca="1" ref="O258" ca="1">_xlfn.LET(
_xlpm.datCol,INDIRECT(_xlfn.CONCAT("'3a) Board of Directors'!$K$11:$P$",$B$239)),
_xlpm.val,(INDEX(_xlpm.datCol,_extract!$H258,2)=TRUE)*1,
IF($B258="","",
IF(_xlpm.val="","",_xlpm.val)))</f>
        <v/>
      </c>
      <c r="P258" s="826" t="str" cm="1">
        <f t="array" aca="1" ref="P258" ca="1">_xlfn.LET(
_xlpm.datCol,INDIRECT(_xlfn.CONCAT("'3a) Board of Directors'!$K$11:$P$",$B$239)),
_xlpm.val,(INDEX(_xlpm.datCol,_extract!$H258,3)=TRUE)*1,
IF($B258="","",
IF(_xlpm.val="","",_xlpm.val)))</f>
        <v/>
      </c>
      <c r="Q258" s="826" t="str" cm="1">
        <f t="array" aca="1" ref="Q258" ca="1">_xlfn.LET(
_xlpm.datCol,INDIRECT(_xlfn.CONCAT("'3a) Board of Directors'!$K$11:$P$",$B$239)),
_xlpm.val,INDEX(_xlpm.datCol,_extract!$H258,4),
IF($B258="","",
IF(_xlpm.val="","",_xlpm.val)))</f>
        <v/>
      </c>
    </row>
    <row r="259" spans="2:17" x14ac:dyDescent="0.35">
      <c r="B259" s="89" t="str">
        <f t="shared" si="7"/>
        <v/>
      </c>
      <c r="C259" s="321"/>
      <c r="D259" s="834" t="str">
        <f>_xlfn.LET(
_xlpm.orgRow,MATCH(C259,_ref_data!$F$19:$F$167,0),
_xlpm.orgID,INDEX(_ref_data!$E$19:$E$167,_xlpm.orgRow),
IF(C259="","",_xlpm.orgID))</f>
        <v/>
      </c>
      <c r="E259" s="834" t="str">
        <f>_xlfn.LET(
_xlpm.orgRow,MATCH(C259,_ref_data!$F$19:$F$167,0),
_xlpm.EIN,SUBSTITUTE(INDEX(_ref_data!$G$19:$G$167,_xlpm.orgRow), "-", ""),
IF(C259="","",_xlpm.EIN))</f>
        <v/>
      </c>
      <c r="F259" s="834"/>
      <c r="G259" s="826"/>
      <c r="H259" s="840" t="str" cm="1">
        <f t="array" aca="1" ref="H259" ca="1">IF($C259="", "",
_xlfn.LET(
_xlpm.HCEnameCol,INDIRECT(_xlfn.CONCAT("'3a) Board of Directors'!$B$11:$B$",$B$239)),
_xlpm.HCEidCol,INDIRECT(_xlfn.CONCAT("'3a) Board of Directors'!$D$11:$D$",$B$239)),
_xlpm.mbrNameCol,INDIRECT(_xlfn.CONCAT("'3a) Board of Directors'!$E$11:$E$",$B$239)),
_xlpm.row, MATCH($C259 &amp; $F259 &amp; $G259,
    _xlpm.HCEnameCol &amp; _xlpm.HCEidCol &amp; _xlpm.mbrNameCol, 0),
_xlpm.row)
)</f>
        <v/>
      </c>
      <c r="I259" s="826"/>
      <c r="J259" s="826"/>
      <c r="K259" s="826"/>
      <c r="L259" s="826"/>
      <c r="M259" s="826"/>
      <c r="N259" s="826" t="str" cm="1">
        <f t="array" aca="1" ref="N259" ca="1">_xlfn.LET(
_xlpm.datCol,INDIRECT(_xlfn.CONCAT("'3a) Board of Directors'!$K$11:$P$",$B$239)),
_xlpm.val,(INDEX(_xlpm.datCol,_extract!$H259,1)=TRUE)*1,
IF($B259="","",
IF(_xlpm.val="","",_xlpm.val)))</f>
        <v/>
      </c>
      <c r="O259" s="826" t="str" cm="1">
        <f t="array" aca="1" ref="O259" ca="1">_xlfn.LET(
_xlpm.datCol,INDIRECT(_xlfn.CONCAT("'3a) Board of Directors'!$K$11:$P$",$B$239)),
_xlpm.val,(INDEX(_xlpm.datCol,_extract!$H259,2)=TRUE)*1,
IF($B259="","",
IF(_xlpm.val="","",_xlpm.val)))</f>
        <v/>
      </c>
      <c r="P259" s="826" t="str" cm="1">
        <f t="array" aca="1" ref="P259" ca="1">_xlfn.LET(
_xlpm.datCol,INDIRECT(_xlfn.CONCAT("'3a) Board of Directors'!$K$11:$P$",$B$239)),
_xlpm.val,(INDEX(_xlpm.datCol,_extract!$H259,3)=TRUE)*1,
IF($B259="","",
IF(_xlpm.val="","",_xlpm.val)))</f>
        <v/>
      </c>
      <c r="Q259" s="826" t="str" cm="1">
        <f t="array" aca="1" ref="Q259" ca="1">_xlfn.LET(
_xlpm.datCol,INDIRECT(_xlfn.CONCAT("'3a) Board of Directors'!$K$11:$P$",$B$239)),
_xlpm.val,INDEX(_xlpm.datCol,_extract!$H259,4),
IF($B259="","",
IF(_xlpm.val="","",_xlpm.val)))</f>
        <v/>
      </c>
    </row>
    <row r="260" spans="2:17" x14ac:dyDescent="0.35">
      <c r="B260" s="89" t="str">
        <f t="shared" si="7"/>
        <v/>
      </c>
      <c r="C260" s="321"/>
      <c r="D260" s="834" t="str">
        <f>_xlfn.LET(
_xlpm.orgRow,MATCH(C260,_ref_data!$F$19:$F$167,0),
_xlpm.orgID,INDEX(_ref_data!$E$19:$E$167,_xlpm.orgRow),
IF(C260="","",_xlpm.orgID))</f>
        <v/>
      </c>
      <c r="E260" s="834" t="str">
        <f>_xlfn.LET(
_xlpm.orgRow,MATCH(C260,_ref_data!$F$19:$F$167,0),
_xlpm.EIN,SUBSTITUTE(INDEX(_ref_data!$G$19:$G$167,_xlpm.orgRow), "-", ""),
IF(C260="","",_xlpm.EIN))</f>
        <v/>
      </c>
      <c r="F260" s="834"/>
      <c r="G260" s="826"/>
      <c r="H260" s="840" t="str" cm="1">
        <f t="array" aca="1" ref="H260" ca="1">IF($C260="", "",
_xlfn.LET(
_xlpm.HCEnameCol,INDIRECT(_xlfn.CONCAT("'3a) Board of Directors'!$B$11:$B$",$B$239)),
_xlpm.HCEidCol,INDIRECT(_xlfn.CONCAT("'3a) Board of Directors'!$D$11:$D$",$B$239)),
_xlpm.mbrNameCol,INDIRECT(_xlfn.CONCAT("'3a) Board of Directors'!$E$11:$E$",$B$239)),
_xlpm.row, MATCH($C260 &amp; $F260 &amp; $G260,
    _xlpm.HCEnameCol &amp; _xlpm.HCEidCol &amp; _xlpm.mbrNameCol, 0),
_xlpm.row)
)</f>
        <v/>
      </c>
      <c r="I260" s="826"/>
      <c r="J260" s="826"/>
      <c r="K260" s="826"/>
      <c r="L260" s="826"/>
      <c r="M260" s="826"/>
      <c r="N260" s="826" t="str" cm="1">
        <f t="array" aca="1" ref="N260" ca="1">_xlfn.LET(
_xlpm.datCol,INDIRECT(_xlfn.CONCAT("'3a) Board of Directors'!$K$11:$P$",$B$239)),
_xlpm.val,(INDEX(_xlpm.datCol,_extract!$H260,1)=TRUE)*1,
IF($B260="","",
IF(_xlpm.val="","",_xlpm.val)))</f>
        <v/>
      </c>
      <c r="O260" s="826" t="str" cm="1">
        <f t="array" aca="1" ref="O260" ca="1">_xlfn.LET(
_xlpm.datCol,INDIRECT(_xlfn.CONCAT("'3a) Board of Directors'!$K$11:$P$",$B$239)),
_xlpm.val,(INDEX(_xlpm.datCol,_extract!$H260,2)=TRUE)*1,
IF($B260="","",
IF(_xlpm.val="","",_xlpm.val)))</f>
        <v/>
      </c>
      <c r="P260" s="826" t="str" cm="1">
        <f t="array" aca="1" ref="P260" ca="1">_xlfn.LET(
_xlpm.datCol,INDIRECT(_xlfn.CONCAT("'3a) Board of Directors'!$K$11:$P$",$B$239)),
_xlpm.val,(INDEX(_xlpm.datCol,_extract!$H260,3)=TRUE)*1,
IF($B260="","",
IF(_xlpm.val="","",_xlpm.val)))</f>
        <v/>
      </c>
      <c r="Q260" s="826" t="str" cm="1">
        <f t="array" aca="1" ref="Q260" ca="1">_xlfn.LET(
_xlpm.datCol,INDIRECT(_xlfn.CONCAT("'3a) Board of Directors'!$K$11:$P$",$B$239)),
_xlpm.val,INDEX(_xlpm.datCol,_extract!$H260,4),
IF($B260="","",
IF(_xlpm.val="","",_xlpm.val)))</f>
        <v/>
      </c>
    </row>
    <row r="261" spans="2:17" x14ac:dyDescent="0.35">
      <c r="B261" s="89" t="str">
        <f t="shared" si="7"/>
        <v/>
      </c>
      <c r="C261" s="321"/>
      <c r="D261" s="834" t="str">
        <f>_xlfn.LET(
_xlpm.orgRow,MATCH(C261,_ref_data!$F$19:$F$167,0),
_xlpm.orgID,INDEX(_ref_data!$E$19:$E$167,_xlpm.orgRow),
IF(C261="","",_xlpm.orgID))</f>
        <v/>
      </c>
      <c r="E261" s="834" t="str">
        <f>_xlfn.LET(
_xlpm.orgRow,MATCH(C261,_ref_data!$F$19:$F$167,0),
_xlpm.EIN,SUBSTITUTE(INDEX(_ref_data!$G$19:$G$167,_xlpm.orgRow), "-", ""),
IF(C261="","",_xlpm.EIN))</f>
        <v/>
      </c>
      <c r="F261" s="834"/>
      <c r="G261" s="826"/>
      <c r="H261" s="840" t="str" cm="1">
        <f t="array" aca="1" ref="H261" ca="1">IF($C261="", "",
_xlfn.LET(
_xlpm.HCEnameCol,INDIRECT(_xlfn.CONCAT("'3a) Board of Directors'!$B$11:$B$",$B$239)),
_xlpm.HCEidCol,INDIRECT(_xlfn.CONCAT("'3a) Board of Directors'!$D$11:$D$",$B$239)),
_xlpm.mbrNameCol,INDIRECT(_xlfn.CONCAT("'3a) Board of Directors'!$E$11:$E$",$B$239)),
_xlpm.row, MATCH($C261 &amp; $F261 &amp; $G261,
    _xlpm.HCEnameCol &amp; _xlpm.HCEidCol &amp; _xlpm.mbrNameCol, 0),
_xlpm.row)
)</f>
        <v/>
      </c>
      <c r="I261" s="826"/>
      <c r="J261" s="826"/>
      <c r="K261" s="826"/>
      <c r="L261" s="826"/>
      <c r="M261" s="826"/>
      <c r="N261" s="826" t="str" cm="1">
        <f t="array" aca="1" ref="N261" ca="1">_xlfn.LET(
_xlpm.datCol,INDIRECT(_xlfn.CONCAT("'3a) Board of Directors'!$K$11:$P$",$B$239)),
_xlpm.val,(INDEX(_xlpm.datCol,_extract!$H261,1)=TRUE)*1,
IF($B261="","",
IF(_xlpm.val="","",_xlpm.val)))</f>
        <v/>
      </c>
      <c r="O261" s="826" t="str" cm="1">
        <f t="array" aca="1" ref="O261" ca="1">_xlfn.LET(
_xlpm.datCol,INDIRECT(_xlfn.CONCAT("'3a) Board of Directors'!$K$11:$P$",$B$239)),
_xlpm.val,(INDEX(_xlpm.datCol,_extract!$H261,2)=TRUE)*1,
IF($B261="","",
IF(_xlpm.val="","",_xlpm.val)))</f>
        <v/>
      </c>
      <c r="P261" s="826" t="str" cm="1">
        <f t="array" aca="1" ref="P261" ca="1">_xlfn.LET(
_xlpm.datCol,INDIRECT(_xlfn.CONCAT("'3a) Board of Directors'!$K$11:$P$",$B$239)),
_xlpm.val,(INDEX(_xlpm.datCol,_extract!$H261,3)=TRUE)*1,
IF($B261="","",
IF(_xlpm.val="","",_xlpm.val)))</f>
        <v/>
      </c>
      <c r="Q261" s="826" t="str" cm="1">
        <f t="array" aca="1" ref="Q261" ca="1">_xlfn.LET(
_xlpm.datCol,INDIRECT(_xlfn.CONCAT("'3a) Board of Directors'!$K$11:$P$",$B$239)),
_xlpm.val,INDEX(_xlpm.datCol,_extract!$H261,4),
IF($B261="","",
IF(_xlpm.val="","",_xlpm.val)))</f>
        <v/>
      </c>
    </row>
    <row r="262" spans="2:17" x14ac:dyDescent="0.35">
      <c r="B262" s="89" t="str">
        <f t="shared" si="7"/>
        <v/>
      </c>
      <c r="C262" s="321"/>
      <c r="D262" s="834" t="str">
        <f>_xlfn.LET(
_xlpm.orgRow,MATCH(C262,_ref_data!$F$19:$F$167,0),
_xlpm.orgID,INDEX(_ref_data!$E$19:$E$167,_xlpm.orgRow),
IF(C262="","",_xlpm.orgID))</f>
        <v/>
      </c>
      <c r="E262" s="834" t="str">
        <f>_xlfn.LET(
_xlpm.orgRow,MATCH(C262,_ref_data!$F$19:$F$167,0),
_xlpm.EIN,SUBSTITUTE(INDEX(_ref_data!$G$19:$G$167,_xlpm.orgRow), "-", ""),
IF(C262="","",_xlpm.EIN))</f>
        <v/>
      </c>
      <c r="F262" s="834"/>
      <c r="G262" s="826"/>
      <c r="H262" s="840" t="str" cm="1">
        <f t="array" aca="1" ref="H262" ca="1">IF($C262="", "",
_xlfn.LET(
_xlpm.HCEnameCol,INDIRECT(_xlfn.CONCAT("'3a) Board of Directors'!$B$11:$B$",$B$239)),
_xlpm.HCEidCol,INDIRECT(_xlfn.CONCAT("'3a) Board of Directors'!$D$11:$D$",$B$239)),
_xlpm.mbrNameCol,INDIRECT(_xlfn.CONCAT("'3a) Board of Directors'!$E$11:$E$",$B$239)),
_xlpm.row, MATCH($C262 &amp; $F262 &amp; $G262,
    _xlpm.HCEnameCol &amp; _xlpm.HCEidCol &amp; _xlpm.mbrNameCol, 0),
_xlpm.row)
)</f>
        <v/>
      </c>
      <c r="I262" s="826"/>
      <c r="J262" s="826"/>
      <c r="K262" s="826"/>
      <c r="L262" s="826"/>
      <c r="M262" s="826"/>
      <c r="N262" s="826" t="str" cm="1">
        <f t="array" aca="1" ref="N262" ca="1">_xlfn.LET(
_xlpm.datCol,INDIRECT(_xlfn.CONCAT("'3a) Board of Directors'!$K$11:$P$",$B$239)),
_xlpm.val,(INDEX(_xlpm.datCol,_extract!$H262,1)=TRUE)*1,
IF($B262="","",
IF(_xlpm.val="","",_xlpm.val)))</f>
        <v/>
      </c>
      <c r="O262" s="826" t="str" cm="1">
        <f t="array" aca="1" ref="O262" ca="1">_xlfn.LET(
_xlpm.datCol,INDIRECT(_xlfn.CONCAT("'3a) Board of Directors'!$K$11:$P$",$B$239)),
_xlpm.val,(INDEX(_xlpm.datCol,_extract!$H262,2)=TRUE)*1,
IF($B262="","",
IF(_xlpm.val="","",_xlpm.val)))</f>
        <v/>
      </c>
      <c r="P262" s="826" t="str" cm="1">
        <f t="array" aca="1" ref="P262" ca="1">_xlfn.LET(
_xlpm.datCol,INDIRECT(_xlfn.CONCAT("'3a) Board of Directors'!$K$11:$P$",$B$239)),
_xlpm.val,(INDEX(_xlpm.datCol,_extract!$H262,3)=TRUE)*1,
IF($B262="","",
IF(_xlpm.val="","",_xlpm.val)))</f>
        <v/>
      </c>
      <c r="Q262" s="826" t="str" cm="1">
        <f t="array" aca="1" ref="Q262" ca="1">_xlfn.LET(
_xlpm.datCol,INDIRECT(_xlfn.CONCAT("'3a) Board of Directors'!$K$11:$P$",$B$239)),
_xlpm.val,INDEX(_xlpm.datCol,_extract!$H262,4),
IF($B262="","",
IF(_xlpm.val="","",_xlpm.val)))</f>
        <v/>
      </c>
    </row>
    <row r="263" spans="2:17" x14ac:dyDescent="0.35">
      <c r="B263" s="89" t="str">
        <f t="shared" si="7"/>
        <v/>
      </c>
      <c r="C263" s="321"/>
      <c r="D263" s="834" t="str">
        <f>_xlfn.LET(
_xlpm.orgRow,MATCH(C263,_ref_data!$F$19:$F$167,0),
_xlpm.orgID,INDEX(_ref_data!$E$19:$E$167,_xlpm.orgRow),
IF(C263="","",_xlpm.orgID))</f>
        <v/>
      </c>
      <c r="E263" s="834" t="str">
        <f>_xlfn.LET(
_xlpm.orgRow,MATCH(C263,_ref_data!$F$19:$F$167,0),
_xlpm.EIN,SUBSTITUTE(INDEX(_ref_data!$G$19:$G$167,_xlpm.orgRow), "-", ""),
IF(C263="","",_xlpm.EIN))</f>
        <v/>
      </c>
      <c r="F263" s="834"/>
      <c r="G263" s="826"/>
      <c r="H263" s="840" t="str" cm="1">
        <f t="array" aca="1" ref="H263" ca="1">IF($C263="", "",
_xlfn.LET(
_xlpm.HCEnameCol,INDIRECT(_xlfn.CONCAT("'3a) Board of Directors'!$B$11:$B$",$B$239)),
_xlpm.HCEidCol,INDIRECT(_xlfn.CONCAT("'3a) Board of Directors'!$D$11:$D$",$B$239)),
_xlpm.mbrNameCol,INDIRECT(_xlfn.CONCAT("'3a) Board of Directors'!$E$11:$E$",$B$239)),
_xlpm.row, MATCH($C263 &amp; $F263 &amp; $G263,
    _xlpm.HCEnameCol &amp; _xlpm.HCEidCol &amp; _xlpm.mbrNameCol, 0),
_xlpm.row)
)</f>
        <v/>
      </c>
      <c r="I263" s="826"/>
      <c r="J263" s="826"/>
      <c r="K263" s="826"/>
      <c r="L263" s="826"/>
      <c r="M263" s="826"/>
      <c r="N263" s="826" t="str" cm="1">
        <f t="array" aca="1" ref="N263" ca="1">_xlfn.LET(
_xlpm.datCol,INDIRECT(_xlfn.CONCAT("'3a) Board of Directors'!$K$11:$P$",$B$239)),
_xlpm.val,(INDEX(_xlpm.datCol,_extract!$H263,1)=TRUE)*1,
IF($B263="","",
IF(_xlpm.val="","",_xlpm.val)))</f>
        <v/>
      </c>
      <c r="O263" s="826" t="str" cm="1">
        <f t="array" aca="1" ref="O263" ca="1">_xlfn.LET(
_xlpm.datCol,INDIRECT(_xlfn.CONCAT("'3a) Board of Directors'!$K$11:$P$",$B$239)),
_xlpm.val,(INDEX(_xlpm.datCol,_extract!$H263,2)=TRUE)*1,
IF($B263="","",
IF(_xlpm.val="","",_xlpm.val)))</f>
        <v/>
      </c>
      <c r="P263" s="826" t="str" cm="1">
        <f t="array" aca="1" ref="P263" ca="1">_xlfn.LET(
_xlpm.datCol,INDIRECT(_xlfn.CONCAT("'3a) Board of Directors'!$K$11:$P$",$B$239)),
_xlpm.val,(INDEX(_xlpm.datCol,_extract!$H263,3)=TRUE)*1,
IF($B263="","",
IF(_xlpm.val="","",_xlpm.val)))</f>
        <v/>
      </c>
      <c r="Q263" s="826" t="str" cm="1">
        <f t="array" aca="1" ref="Q263" ca="1">_xlfn.LET(
_xlpm.datCol,INDIRECT(_xlfn.CONCAT("'3a) Board of Directors'!$K$11:$P$",$B$239)),
_xlpm.val,INDEX(_xlpm.datCol,_extract!$H263,4),
IF($B263="","",
IF(_xlpm.val="","",_xlpm.val)))</f>
        <v/>
      </c>
    </row>
    <row r="264" spans="2:17" x14ac:dyDescent="0.35">
      <c r="B264" s="89" t="str">
        <f t="shared" si="7"/>
        <v/>
      </c>
      <c r="C264" s="321"/>
      <c r="D264" s="834" t="str">
        <f>_xlfn.LET(
_xlpm.orgRow,MATCH(C264,_ref_data!$F$19:$F$167,0),
_xlpm.orgID,INDEX(_ref_data!$E$19:$E$167,_xlpm.orgRow),
IF(C264="","",_xlpm.orgID))</f>
        <v/>
      </c>
      <c r="E264" s="834" t="str">
        <f>_xlfn.LET(
_xlpm.orgRow,MATCH(C264,_ref_data!$F$19:$F$167,0),
_xlpm.EIN,SUBSTITUTE(INDEX(_ref_data!$G$19:$G$167,_xlpm.orgRow), "-", ""),
IF(C264="","",_xlpm.EIN))</f>
        <v/>
      </c>
      <c r="F264" s="834"/>
      <c r="G264" s="826"/>
      <c r="H264" s="840" t="str" cm="1">
        <f t="array" aca="1" ref="H264" ca="1">IF($C264="", "",
_xlfn.LET(
_xlpm.HCEnameCol,INDIRECT(_xlfn.CONCAT("'3a) Board of Directors'!$B$11:$B$",$B$239)),
_xlpm.HCEidCol,INDIRECT(_xlfn.CONCAT("'3a) Board of Directors'!$D$11:$D$",$B$239)),
_xlpm.mbrNameCol,INDIRECT(_xlfn.CONCAT("'3a) Board of Directors'!$E$11:$E$",$B$239)),
_xlpm.row, MATCH($C264 &amp; $F264 &amp; $G264,
    _xlpm.HCEnameCol &amp; _xlpm.HCEidCol &amp; _xlpm.mbrNameCol, 0),
_xlpm.row)
)</f>
        <v/>
      </c>
      <c r="I264" s="826"/>
      <c r="J264" s="826"/>
      <c r="K264" s="826"/>
      <c r="L264" s="826"/>
      <c r="M264" s="826"/>
      <c r="N264" s="826" t="str" cm="1">
        <f t="array" aca="1" ref="N264" ca="1">_xlfn.LET(
_xlpm.datCol,INDIRECT(_xlfn.CONCAT("'3a) Board of Directors'!$K$11:$P$",$B$239)),
_xlpm.val,(INDEX(_xlpm.datCol,_extract!$H264,1)=TRUE)*1,
IF($B264="","",
IF(_xlpm.val="","",_xlpm.val)))</f>
        <v/>
      </c>
      <c r="O264" s="826" t="str" cm="1">
        <f t="array" aca="1" ref="O264" ca="1">_xlfn.LET(
_xlpm.datCol,INDIRECT(_xlfn.CONCAT("'3a) Board of Directors'!$K$11:$P$",$B$239)),
_xlpm.val,(INDEX(_xlpm.datCol,_extract!$H264,2)=TRUE)*1,
IF($B264="","",
IF(_xlpm.val="","",_xlpm.val)))</f>
        <v/>
      </c>
      <c r="P264" s="826" t="str" cm="1">
        <f t="array" aca="1" ref="P264" ca="1">_xlfn.LET(
_xlpm.datCol,INDIRECT(_xlfn.CONCAT("'3a) Board of Directors'!$K$11:$P$",$B$239)),
_xlpm.val,(INDEX(_xlpm.datCol,_extract!$H264,3)=TRUE)*1,
IF($B264="","",
IF(_xlpm.val="","",_xlpm.val)))</f>
        <v/>
      </c>
      <c r="Q264" s="826" t="str" cm="1">
        <f t="array" aca="1" ref="Q264" ca="1">_xlfn.LET(
_xlpm.datCol,INDIRECT(_xlfn.CONCAT("'3a) Board of Directors'!$K$11:$P$",$B$239)),
_xlpm.val,INDEX(_xlpm.datCol,_extract!$H264,4),
IF($B264="","",
IF(_xlpm.val="","",_xlpm.val)))</f>
        <v/>
      </c>
    </row>
    <row r="265" spans="2:17" x14ac:dyDescent="0.35">
      <c r="B265" s="89" t="str">
        <f t="shared" si="7"/>
        <v/>
      </c>
      <c r="C265" s="321"/>
      <c r="D265" s="834" t="str">
        <f>_xlfn.LET(
_xlpm.orgRow,MATCH(C265,_ref_data!$F$19:$F$167,0),
_xlpm.orgID,INDEX(_ref_data!$E$19:$E$167,_xlpm.orgRow),
IF(C265="","",_xlpm.orgID))</f>
        <v/>
      </c>
      <c r="E265" s="834" t="str">
        <f>_xlfn.LET(
_xlpm.orgRow,MATCH(C265,_ref_data!$F$19:$F$167,0),
_xlpm.EIN,SUBSTITUTE(INDEX(_ref_data!$G$19:$G$167,_xlpm.orgRow), "-", ""),
IF(C265="","",_xlpm.EIN))</f>
        <v/>
      </c>
      <c r="F265" s="834"/>
      <c r="G265" s="826"/>
      <c r="H265" s="840" t="str" cm="1">
        <f t="array" aca="1" ref="H265" ca="1">IF($C265="", "",
_xlfn.LET(
_xlpm.HCEnameCol,INDIRECT(_xlfn.CONCAT("'3a) Board of Directors'!$B$11:$B$",$B$239)),
_xlpm.HCEidCol,INDIRECT(_xlfn.CONCAT("'3a) Board of Directors'!$D$11:$D$",$B$239)),
_xlpm.mbrNameCol,INDIRECT(_xlfn.CONCAT("'3a) Board of Directors'!$E$11:$E$",$B$239)),
_xlpm.row, MATCH($C265 &amp; $F265 &amp; $G265,
    _xlpm.HCEnameCol &amp; _xlpm.HCEidCol &amp; _xlpm.mbrNameCol, 0),
_xlpm.row)
)</f>
        <v/>
      </c>
      <c r="I265" s="826"/>
      <c r="J265" s="826"/>
      <c r="K265" s="826"/>
      <c r="L265" s="826"/>
      <c r="M265" s="826"/>
      <c r="N265" s="826" t="str" cm="1">
        <f t="array" aca="1" ref="N265" ca="1">_xlfn.LET(
_xlpm.datCol,INDIRECT(_xlfn.CONCAT("'3a) Board of Directors'!$K$11:$P$",$B$239)),
_xlpm.val,(INDEX(_xlpm.datCol,_extract!$H265,1)=TRUE)*1,
IF($B265="","",
IF(_xlpm.val="","",_xlpm.val)))</f>
        <v/>
      </c>
      <c r="O265" s="826" t="str" cm="1">
        <f t="array" aca="1" ref="O265" ca="1">_xlfn.LET(
_xlpm.datCol,INDIRECT(_xlfn.CONCAT("'3a) Board of Directors'!$K$11:$P$",$B$239)),
_xlpm.val,(INDEX(_xlpm.datCol,_extract!$H265,2)=TRUE)*1,
IF($B265="","",
IF(_xlpm.val="","",_xlpm.val)))</f>
        <v/>
      </c>
      <c r="P265" s="826" t="str" cm="1">
        <f t="array" aca="1" ref="P265" ca="1">_xlfn.LET(
_xlpm.datCol,INDIRECT(_xlfn.CONCAT("'3a) Board of Directors'!$K$11:$P$",$B$239)),
_xlpm.val,(INDEX(_xlpm.datCol,_extract!$H265,3)=TRUE)*1,
IF($B265="","",
IF(_xlpm.val="","",_xlpm.val)))</f>
        <v/>
      </c>
      <c r="Q265" s="826" t="str" cm="1">
        <f t="array" aca="1" ref="Q265" ca="1">_xlfn.LET(
_xlpm.datCol,INDIRECT(_xlfn.CONCAT("'3a) Board of Directors'!$K$11:$P$",$B$239)),
_xlpm.val,INDEX(_xlpm.datCol,_extract!$H265,4),
IF($B265="","",
IF(_xlpm.val="","",_xlpm.val)))</f>
        <v/>
      </c>
    </row>
    <row r="266" spans="2:17" x14ac:dyDescent="0.35">
      <c r="B266" s="89" t="str">
        <f t="shared" si="7"/>
        <v/>
      </c>
      <c r="C266" s="321"/>
      <c r="D266" s="834" t="str">
        <f>_xlfn.LET(
_xlpm.orgRow,MATCH(C266,_ref_data!$F$19:$F$167,0),
_xlpm.orgID,INDEX(_ref_data!$E$19:$E$167,_xlpm.orgRow),
IF(C266="","",_xlpm.orgID))</f>
        <v/>
      </c>
      <c r="E266" s="834" t="str">
        <f>_xlfn.LET(
_xlpm.orgRow,MATCH(C266,_ref_data!$F$19:$F$167,0),
_xlpm.EIN,SUBSTITUTE(INDEX(_ref_data!$G$19:$G$167,_xlpm.orgRow), "-", ""),
IF(C266="","",_xlpm.EIN))</f>
        <v/>
      </c>
      <c r="F266" s="834"/>
      <c r="G266" s="826"/>
      <c r="H266" s="840" t="str" cm="1">
        <f t="array" aca="1" ref="H266" ca="1">IF($C266="", "",
_xlfn.LET(
_xlpm.HCEnameCol,INDIRECT(_xlfn.CONCAT("'3a) Board of Directors'!$B$11:$B$",$B$239)),
_xlpm.HCEidCol,INDIRECT(_xlfn.CONCAT("'3a) Board of Directors'!$D$11:$D$",$B$239)),
_xlpm.mbrNameCol,INDIRECT(_xlfn.CONCAT("'3a) Board of Directors'!$E$11:$E$",$B$239)),
_xlpm.row, MATCH($C266 &amp; $F266 &amp; $G266,
    _xlpm.HCEnameCol &amp; _xlpm.HCEidCol &amp; _xlpm.mbrNameCol, 0),
_xlpm.row)
)</f>
        <v/>
      </c>
      <c r="I266" s="826"/>
      <c r="J266" s="826"/>
      <c r="K266" s="826"/>
      <c r="L266" s="826"/>
      <c r="M266" s="826"/>
      <c r="N266" s="826" t="str" cm="1">
        <f t="array" aca="1" ref="N266" ca="1">_xlfn.LET(
_xlpm.datCol,INDIRECT(_xlfn.CONCAT("'3a) Board of Directors'!$K$11:$P$",$B$239)),
_xlpm.val,(INDEX(_xlpm.datCol,_extract!$H266,1)=TRUE)*1,
IF($B266="","",
IF(_xlpm.val="","",_xlpm.val)))</f>
        <v/>
      </c>
      <c r="O266" s="826" t="str" cm="1">
        <f t="array" aca="1" ref="O266" ca="1">_xlfn.LET(
_xlpm.datCol,INDIRECT(_xlfn.CONCAT("'3a) Board of Directors'!$K$11:$P$",$B$239)),
_xlpm.val,(INDEX(_xlpm.datCol,_extract!$H266,2)=TRUE)*1,
IF($B266="","",
IF(_xlpm.val="","",_xlpm.val)))</f>
        <v/>
      </c>
      <c r="P266" s="826" t="str" cm="1">
        <f t="array" aca="1" ref="P266" ca="1">_xlfn.LET(
_xlpm.datCol,INDIRECT(_xlfn.CONCAT("'3a) Board of Directors'!$K$11:$P$",$B$239)),
_xlpm.val,(INDEX(_xlpm.datCol,_extract!$H266,3)=TRUE)*1,
IF($B266="","",
IF(_xlpm.val="","",_xlpm.val)))</f>
        <v/>
      </c>
      <c r="Q266" s="826" t="str" cm="1">
        <f t="array" aca="1" ref="Q266" ca="1">_xlfn.LET(
_xlpm.datCol,INDIRECT(_xlfn.CONCAT("'3a) Board of Directors'!$K$11:$P$",$B$239)),
_xlpm.val,INDEX(_xlpm.datCol,_extract!$H266,4),
IF($B266="","",
IF(_xlpm.val="","",_xlpm.val)))</f>
        <v/>
      </c>
    </row>
    <row r="267" spans="2:17" x14ac:dyDescent="0.35">
      <c r="B267" s="89" t="str">
        <f t="shared" si="7"/>
        <v/>
      </c>
      <c r="C267" s="321"/>
      <c r="D267" s="834" t="str">
        <f>_xlfn.LET(
_xlpm.orgRow,MATCH(C267,_ref_data!$F$19:$F$167,0),
_xlpm.orgID,INDEX(_ref_data!$E$19:$E$167,_xlpm.orgRow),
IF(C267="","",_xlpm.orgID))</f>
        <v/>
      </c>
      <c r="E267" s="834" t="str">
        <f>_xlfn.LET(
_xlpm.orgRow,MATCH(C267,_ref_data!$F$19:$F$167,0),
_xlpm.EIN,SUBSTITUTE(INDEX(_ref_data!$G$19:$G$167,_xlpm.orgRow), "-", ""),
IF(C267="","",_xlpm.EIN))</f>
        <v/>
      </c>
      <c r="F267" s="834"/>
      <c r="G267" s="826"/>
      <c r="H267" s="840" t="str" cm="1">
        <f t="array" aca="1" ref="H267" ca="1">IF($C267="", "",
_xlfn.LET(
_xlpm.HCEnameCol,INDIRECT(_xlfn.CONCAT("'3a) Board of Directors'!$B$11:$B$",$B$239)),
_xlpm.HCEidCol,INDIRECT(_xlfn.CONCAT("'3a) Board of Directors'!$D$11:$D$",$B$239)),
_xlpm.mbrNameCol,INDIRECT(_xlfn.CONCAT("'3a) Board of Directors'!$E$11:$E$",$B$239)),
_xlpm.row, MATCH($C267 &amp; $F267 &amp; $G267,
    _xlpm.HCEnameCol &amp; _xlpm.HCEidCol &amp; _xlpm.mbrNameCol, 0),
_xlpm.row)
)</f>
        <v/>
      </c>
      <c r="I267" s="826"/>
      <c r="J267" s="826"/>
      <c r="K267" s="826"/>
      <c r="L267" s="826"/>
      <c r="M267" s="826"/>
      <c r="N267" s="826" t="str" cm="1">
        <f t="array" aca="1" ref="N267" ca="1">_xlfn.LET(
_xlpm.datCol,INDIRECT(_xlfn.CONCAT("'3a) Board of Directors'!$K$11:$P$",$B$239)),
_xlpm.val,(INDEX(_xlpm.datCol,_extract!$H267,1)=TRUE)*1,
IF($B267="","",
IF(_xlpm.val="","",_xlpm.val)))</f>
        <v/>
      </c>
      <c r="O267" s="826" t="str" cm="1">
        <f t="array" aca="1" ref="O267" ca="1">_xlfn.LET(
_xlpm.datCol,INDIRECT(_xlfn.CONCAT("'3a) Board of Directors'!$K$11:$P$",$B$239)),
_xlpm.val,(INDEX(_xlpm.datCol,_extract!$H267,2)=TRUE)*1,
IF($B267="","",
IF(_xlpm.val="","",_xlpm.val)))</f>
        <v/>
      </c>
      <c r="P267" s="826" t="str" cm="1">
        <f t="array" aca="1" ref="P267" ca="1">_xlfn.LET(
_xlpm.datCol,INDIRECT(_xlfn.CONCAT("'3a) Board of Directors'!$K$11:$P$",$B$239)),
_xlpm.val,(INDEX(_xlpm.datCol,_extract!$H267,3)=TRUE)*1,
IF($B267="","",
IF(_xlpm.val="","",_xlpm.val)))</f>
        <v/>
      </c>
      <c r="Q267" s="826" t="str" cm="1">
        <f t="array" aca="1" ref="Q267" ca="1">_xlfn.LET(
_xlpm.datCol,INDIRECT(_xlfn.CONCAT("'3a) Board of Directors'!$K$11:$P$",$B$239)),
_xlpm.val,INDEX(_xlpm.datCol,_extract!$H267,4),
IF($B267="","",
IF(_xlpm.val="","",_xlpm.val)))</f>
        <v/>
      </c>
    </row>
    <row r="268" spans="2:17" x14ac:dyDescent="0.35">
      <c r="B268" s="89" t="str">
        <f t="shared" si="7"/>
        <v/>
      </c>
      <c r="C268" s="321"/>
      <c r="D268" s="834" t="str">
        <f>_xlfn.LET(
_xlpm.orgRow,MATCH(C268,_ref_data!$F$19:$F$167,0),
_xlpm.orgID,INDEX(_ref_data!$E$19:$E$167,_xlpm.orgRow),
IF(C268="","",_xlpm.orgID))</f>
        <v/>
      </c>
      <c r="E268" s="834" t="str">
        <f>_xlfn.LET(
_xlpm.orgRow,MATCH(C268,_ref_data!$F$19:$F$167,0),
_xlpm.EIN,SUBSTITUTE(INDEX(_ref_data!$G$19:$G$167,_xlpm.orgRow), "-", ""),
IF(C268="","",_xlpm.EIN))</f>
        <v/>
      </c>
      <c r="F268" s="834"/>
      <c r="G268" s="826"/>
      <c r="H268" s="840" t="str" cm="1">
        <f t="array" aca="1" ref="H268" ca="1">IF($C268="", "",
_xlfn.LET(
_xlpm.HCEnameCol,INDIRECT(_xlfn.CONCAT("'3a) Board of Directors'!$B$11:$B$",$B$239)),
_xlpm.HCEidCol,INDIRECT(_xlfn.CONCAT("'3a) Board of Directors'!$D$11:$D$",$B$239)),
_xlpm.mbrNameCol,INDIRECT(_xlfn.CONCAT("'3a) Board of Directors'!$E$11:$E$",$B$239)),
_xlpm.row, MATCH($C268 &amp; $F268 &amp; $G268,
    _xlpm.HCEnameCol &amp; _xlpm.HCEidCol &amp; _xlpm.mbrNameCol, 0),
_xlpm.row)
)</f>
        <v/>
      </c>
      <c r="I268" s="826"/>
      <c r="J268" s="826"/>
      <c r="K268" s="826"/>
      <c r="L268" s="826"/>
      <c r="M268" s="826"/>
      <c r="N268" s="826" t="str" cm="1">
        <f t="array" aca="1" ref="N268" ca="1">_xlfn.LET(
_xlpm.datCol,INDIRECT(_xlfn.CONCAT("'3a) Board of Directors'!$K$11:$P$",$B$239)),
_xlpm.val,(INDEX(_xlpm.datCol,_extract!$H268,1)=TRUE)*1,
IF($B268="","",
IF(_xlpm.val="","",_xlpm.val)))</f>
        <v/>
      </c>
      <c r="O268" s="826" t="str" cm="1">
        <f t="array" aca="1" ref="O268" ca="1">_xlfn.LET(
_xlpm.datCol,INDIRECT(_xlfn.CONCAT("'3a) Board of Directors'!$K$11:$P$",$B$239)),
_xlpm.val,(INDEX(_xlpm.datCol,_extract!$H268,2)=TRUE)*1,
IF($B268="","",
IF(_xlpm.val="","",_xlpm.val)))</f>
        <v/>
      </c>
      <c r="P268" s="826" t="str" cm="1">
        <f t="array" aca="1" ref="P268" ca="1">_xlfn.LET(
_xlpm.datCol,INDIRECT(_xlfn.CONCAT("'3a) Board of Directors'!$K$11:$P$",$B$239)),
_xlpm.val,(INDEX(_xlpm.datCol,_extract!$H268,3)=TRUE)*1,
IF($B268="","",
IF(_xlpm.val="","",_xlpm.val)))</f>
        <v/>
      </c>
      <c r="Q268" s="826" t="str" cm="1">
        <f t="array" aca="1" ref="Q268" ca="1">_xlfn.LET(
_xlpm.datCol,INDIRECT(_xlfn.CONCAT("'3a) Board of Directors'!$K$11:$P$",$B$239)),
_xlpm.val,INDEX(_xlpm.datCol,_extract!$H268,4),
IF($B268="","",
IF(_xlpm.val="","",_xlpm.val)))</f>
        <v/>
      </c>
    </row>
    <row r="269" spans="2:17" x14ac:dyDescent="0.35">
      <c r="B269" s="89" t="str">
        <f t="shared" si="7"/>
        <v/>
      </c>
      <c r="C269" s="321"/>
      <c r="D269" s="834" t="str">
        <f>_xlfn.LET(
_xlpm.orgRow,MATCH(C269,_ref_data!$F$19:$F$167,0),
_xlpm.orgID,INDEX(_ref_data!$E$19:$E$167,_xlpm.orgRow),
IF(C269="","",_xlpm.orgID))</f>
        <v/>
      </c>
      <c r="E269" s="834" t="str">
        <f>_xlfn.LET(
_xlpm.orgRow,MATCH(C269,_ref_data!$F$19:$F$167,0),
_xlpm.EIN,SUBSTITUTE(INDEX(_ref_data!$G$19:$G$167,_xlpm.orgRow), "-", ""),
IF(C269="","",_xlpm.EIN))</f>
        <v/>
      </c>
      <c r="F269" s="834"/>
      <c r="G269" s="826"/>
      <c r="H269" s="840" t="str" cm="1">
        <f t="array" aca="1" ref="H269" ca="1">IF($C269="", "",
_xlfn.LET(
_xlpm.HCEnameCol,INDIRECT(_xlfn.CONCAT("'3a) Board of Directors'!$B$11:$B$",$B$239)),
_xlpm.HCEidCol,INDIRECT(_xlfn.CONCAT("'3a) Board of Directors'!$D$11:$D$",$B$239)),
_xlpm.mbrNameCol,INDIRECT(_xlfn.CONCAT("'3a) Board of Directors'!$E$11:$E$",$B$239)),
_xlpm.row, MATCH($C269 &amp; $F269 &amp; $G269,
    _xlpm.HCEnameCol &amp; _xlpm.HCEidCol &amp; _xlpm.mbrNameCol, 0),
_xlpm.row)
)</f>
        <v/>
      </c>
      <c r="I269" s="826"/>
      <c r="J269" s="826"/>
      <c r="K269" s="826"/>
      <c r="L269" s="826"/>
      <c r="M269" s="826"/>
      <c r="N269" s="826" t="str" cm="1">
        <f t="array" aca="1" ref="N269" ca="1">_xlfn.LET(
_xlpm.datCol,INDIRECT(_xlfn.CONCAT("'3a) Board of Directors'!$K$11:$P$",$B$239)),
_xlpm.val,(INDEX(_xlpm.datCol,_extract!$H269,1)=TRUE)*1,
IF($B269="","",
IF(_xlpm.val="","",_xlpm.val)))</f>
        <v/>
      </c>
      <c r="O269" s="826" t="str" cm="1">
        <f t="array" aca="1" ref="O269" ca="1">_xlfn.LET(
_xlpm.datCol,INDIRECT(_xlfn.CONCAT("'3a) Board of Directors'!$K$11:$P$",$B$239)),
_xlpm.val,(INDEX(_xlpm.datCol,_extract!$H269,2)=TRUE)*1,
IF($B269="","",
IF(_xlpm.val="","",_xlpm.val)))</f>
        <v/>
      </c>
      <c r="P269" s="826" t="str" cm="1">
        <f t="array" aca="1" ref="P269" ca="1">_xlfn.LET(
_xlpm.datCol,INDIRECT(_xlfn.CONCAT("'3a) Board of Directors'!$K$11:$P$",$B$239)),
_xlpm.val,(INDEX(_xlpm.datCol,_extract!$H269,3)=TRUE)*1,
IF($B269="","",
IF(_xlpm.val="","",_xlpm.val)))</f>
        <v/>
      </c>
      <c r="Q269" s="826" t="str" cm="1">
        <f t="array" aca="1" ref="Q269" ca="1">_xlfn.LET(
_xlpm.datCol,INDIRECT(_xlfn.CONCAT("'3a) Board of Directors'!$K$11:$P$",$B$239)),
_xlpm.val,INDEX(_xlpm.datCol,_extract!$H269,4),
IF($B269="","",
IF(_xlpm.val="","",_xlpm.val)))</f>
        <v/>
      </c>
    </row>
    <row r="270" spans="2:17" x14ac:dyDescent="0.35">
      <c r="B270" s="89" t="str">
        <f t="shared" si="7"/>
        <v/>
      </c>
      <c r="C270" s="321"/>
      <c r="D270" s="834" t="str">
        <f>_xlfn.LET(
_xlpm.orgRow,MATCH(C270,_ref_data!$F$19:$F$167,0),
_xlpm.orgID,INDEX(_ref_data!$E$19:$E$167,_xlpm.orgRow),
IF(C270="","",_xlpm.orgID))</f>
        <v/>
      </c>
      <c r="E270" s="834" t="str">
        <f>_xlfn.LET(
_xlpm.orgRow,MATCH(C270,_ref_data!$F$19:$F$167,0),
_xlpm.EIN,SUBSTITUTE(INDEX(_ref_data!$G$19:$G$167,_xlpm.orgRow), "-", ""),
IF(C270="","",_xlpm.EIN))</f>
        <v/>
      </c>
      <c r="F270" s="834"/>
      <c r="G270" s="826"/>
      <c r="H270" s="840" t="str" cm="1">
        <f t="array" aca="1" ref="H270" ca="1">IF($C270="", "",
_xlfn.LET(
_xlpm.HCEnameCol,INDIRECT(_xlfn.CONCAT("'3a) Board of Directors'!$B$11:$B$",$B$239)),
_xlpm.HCEidCol,INDIRECT(_xlfn.CONCAT("'3a) Board of Directors'!$D$11:$D$",$B$239)),
_xlpm.mbrNameCol,INDIRECT(_xlfn.CONCAT("'3a) Board of Directors'!$E$11:$E$",$B$239)),
_xlpm.row, MATCH($C270 &amp; $F270 &amp; $G270,
    _xlpm.HCEnameCol &amp; _xlpm.HCEidCol &amp; _xlpm.mbrNameCol, 0),
_xlpm.row)
)</f>
        <v/>
      </c>
      <c r="I270" s="826"/>
      <c r="J270" s="826"/>
      <c r="K270" s="826"/>
      <c r="L270" s="826"/>
      <c r="M270" s="826"/>
      <c r="N270" s="826" t="str" cm="1">
        <f t="array" aca="1" ref="N270" ca="1">_xlfn.LET(
_xlpm.datCol,INDIRECT(_xlfn.CONCAT("'3a) Board of Directors'!$K$11:$P$",$B$239)),
_xlpm.val,(INDEX(_xlpm.datCol,_extract!$H270,1)=TRUE)*1,
IF($B270="","",
IF(_xlpm.val="","",_xlpm.val)))</f>
        <v/>
      </c>
      <c r="O270" s="826" t="str" cm="1">
        <f t="array" aca="1" ref="O270" ca="1">_xlfn.LET(
_xlpm.datCol,INDIRECT(_xlfn.CONCAT("'3a) Board of Directors'!$K$11:$P$",$B$239)),
_xlpm.val,(INDEX(_xlpm.datCol,_extract!$H270,2)=TRUE)*1,
IF($B270="","",
IF(_xlpm.val="","",_xlpm.val)))</f>
        <v/>
      </c>
      <c r="P270" s="826" t="str" cm="1">
        <f t="array" aca="1" ref="P270" ca="1">_xlfn.LET(
_xlpm.datCol,INDIRECT(_xlfn.CONCAT("'3a) Board of Directors'!$K$11:$P$",$B$239)),
_xlpm.val,(INDEX(_xlpm.datCol,_extract!$H270,3)=TRUE)*1,
IF($B270="","",
IF(_xlpm.val="","",_xlpm.val)))</f>
        <v/>
      </c>
      <c r="Q270" s="826" t="str" cm="1">
        <f t="array" aca="1" ref="Q270" ca="1">_xlfn.LET(
_xlpm.datCol,INDIRECT(_xlfn.CONCAT("'3a) Board of Directors'!$K$11:$P$",$B$239)),
_xlpm.val,INDEX(_xlpm.datCol,_extract!$H270,4),
IF($B270="","",
IF(_xlpm.val="","",_xlpm.val)))</f>
        <v/>
      </c>
    </row>
    <row r="271" spans="2:17" x14ac:dyDescent="0.35">
      <c r="B271" s="89" t="str">
        <f t="shared" si="7"/>
        <v/>
      </c>
      <c r="C271" s="321"/>
      <c r="D271" s="834" t="str">
        <f>_xlfn.LET(
_xlpm.orgRow,MATCH(C271,_ref_data!$F$19:$F$167,0),
_xlpm.orgID,INDEX(_ref_data!$E$19:$E$167,_xlpm.orgRow),
IF(C271="","",_xlpm.orgID))</f>
        <v/>
      </c>
      <c r="E271" s="834" t="str">
        <f>_xlfn.LET(
_xlpm.orgRow,MATCH(C271,_ref_data!$F$19:$F$167,0),
_xlpm.EIN,SUBSTITUTE(INDEX(_ref_data!$G$19:$G$167,_xlpm.orgRow), "-", ""),
IF(C271="","",_xlpm.EIN))</f>
        <v/>
      </c>
      <c r="F271" s="834"/>
      <c r="G271" s="826"/>
      <c r="H271" s="840" t="str" cm="1">
        <f t="array" aca="1" ref="H271" ca="1">IF($C271="", "",
_xlfn.LET(
_xlpm.HCEnameCol,INDIRECT(_xlfn.CONCAT("'3a) Board of Directors'!$B$11:$B$",$B$239)),
_xlpm.HCEidCol,INDIRECT(_xlfn.CONCAT("'3a) Board of Directors'!$D$11:$D$",$B$239)),
_xlpm.mbrNameCol,INDIRECT(_xlfn.CONCAT("'3a) Board of Directors'!$E$11:$E$",$B$239)),
_xlpm.row, MATCH($C271 &amp; $F271 &amp; $G271,
    _xlpm.HCEnameCol &amp; _xlpm.HCEidCol &amp; _xlpm.mbrNameCol, 0),
_xlpm.row)
)</f>
        <v/>
      </c>
      <c r="I271" s="826"/>
      <c r="J271" s="826"/>
      <c r="K271" s="826"/>
      <c r="L271" s="826"/>
      <c r="M271" s="826"/>
      <c r="N271" s="826" t="str" cm="1">
        <f t="array" aca="1" ref="N271" ca="1">_xlfn.LET(
_xlpm.datCol,INDIRECT(_xlfn.CONCAT("'3a) Board of Directors'!$K$11:$P$",$B$239)),
_xlpm.val,(INDEX(_xlpm.datCol,_extract!$H271,1)=TRUE)*1,
IF($B271="","",
IF(_xlpm.val="","",_xlpm.val)))</f>
        <v/>
      </c>
      <c r="O271" s="826" t="str" cm="1">
        <f t="array" aca="1" ref="O271" ca="1">_xlfn.LET(
_xlpm.datCol,INDIRECT(_xlfn.CONCAT("'3a) Board of Directors'!$K$11:$P$",$B$239)),
_xlpm.val,(INDEX(_xlpm.datCol,_extract!$H271,2)=TRUE)*1,
IF($B271="","",
IF(_xlpm.val="","",_xlpm.val)))</f>
        <v/>
      </c>
      <c r="P271" s="826" t="str" cm="1">
        <f t="array" aca="1" ref="P271" ca="1">_xlfn.LET(
_xlpm.datCol,INDIRECT(_xlfn.CONCAT("'3a) Board of Directors'!$K$11:$P$",$B$239)),
_xlpm.val,(INDEX(_xlpm.datCol,_extract!$H271,3)=TRUE)*1,
IF($B271="","",
IF(_xlpm.val="","",_xlpm.val)))</f>
        <v/>
      </c>
      <c r="Q271" s="826" t="str" cm="1">
        <f t="array" aca="1" ref="Q271" ca="1">_xlfn.LET(
_xlpm.datCol,INDIRECT(_xlfn.CONCAT("'3a) Board of Directors'!$K$11:$P$",$B$239)),
_xlpm.val,INDEX(_xlpm.datCol,_extract!$H271,4),
IF($B271="","",
IF(_xlpm.val="","",_xlpm.val)))</f>
        <v/>
      </c>
    </row>
    <row r="272" spans="2:17" x14ac:dyDescent="0.35">
      <c r="B272" s="89" t="str">
        <f t="shared" si="7"/>
        <v/>
      </c>
      <c r="C272" s="321"/>
      <c r="D272" s="834" t="str">
        <f>_xlfn.LET(
_xlpm.orgRow,MATCH(C272,_ref_data!$F$19:$F$167,0),
_xlpm.orgID,INDEX(_ref_data!$E$19:$E$167,_xlpm.orgRow),
IF(C272="","",_xlpm.orgID))</f>
        <v/>
      </c>
      <c r="E272" s="834" t="str">
        <f>_xlfn.LET(
_xlpm.orgRow,MATCH(C272,_ref_data!$F$19:$F$167,0),
_xlpm.EIN,SUBSTITUTE(INDEX(_ref_data!$G$19:$G$167,_xlpm.orgRow), "-", ""),
IF(C272="","",_xlpm.EIN))</f>
        <v/>
      </c>
      <c r="F272" s="834"/>
      <c r="G272" s="826"/>
      <c r="H272" s="840" t="str" cm="1">
        <f t="array" aca="1" ref="H272" ca="1">IF($C272="", "",
_xlfn.LET(
_xlpm.HCEnameCol,INDIRECT(_xlfn.CONCAT("'3a) Board of Directors'!$B$11:$B$",$B$239)),
_xlpm.HCEidCol,INDIRECT(_xlfn.CONCAT("'3a) Board of Directors'!$D$11:$D$",$B$239)),
_xlpm.mbrNameCol,INDIRECT(_xlfn.CONCAT("'3a) Board of Directors'!$E$11:$E$",$B$239)),
_xlpm.row, MATCH($C272 &amp; $F272 &amp; $G272,
    _xlpm.HCEnameCol &amp; _xlpm.HCEidCol &amp; _xlpm.mbrNameCol, 0),
_xlpm.row)
)</f>
        <v/>
      </c>
      <c r="I272" s="826"/>
      <c r="J272" s="826"/>
      <c r="K272" s="826"/>
      <c r="L272" s="826"/>
      <c r="M272" s="826"/>
      <c r="N272" s="826" t="str" cm="1">
        <f t="array" aca="1" ref="N272" ca="1">_xlfn.LET(
_xlpm.datCol,INDIRECT(_xlfn.CONCAT("'3a) Board of Directors'!$K$11:$P$",$B$239)),
_xlpm.val,(INDEX(_xlpm.datCol,_extract!$H272,1)=TRUE)*1,
IF($B272="","",
IF(_xlpm.val="","",_xlpm.val)))</f>
        <v/>
      </c>
      <c r="O272" s="826" t="str" cm="1">
        <f t="array" aca="1" ref="O272" ca="1">_xlfn.LET(
_xlpm.datCol,INDIRECT(_xlfn.CONCAT("'3a) Board of Directors'!$K$11:$P$",$B$239)),
_xlpm.val,(INDEX(_xlpm.datCol,_extract!$H272,2)=TRUE)*1,
IF($B272="","",
IF(_xlpm.val="","",_xlpm.val)))</f>
        <v/>
      </c>
      <c r="P272" s="826" t="str" cm="1">
        <f t="array" aca="1" ref="P272" ca="1">_xlfn.LET(
_xlpm.datCol,INDIRECT(_xlfn.CONCAT("'3a) Board of Directors'!$K$11:$P$",$B$239)),
_xlpm.val,(INDEX(_xlpm.datCol,_extract!$H272,3)=TRUE)*1,
IF($B272="","",
IF(_xlpm.val="","",_xlpm.val)))</f>
        <v/>
      </c>
      <c r="Q272" s="826" t="str" cm="1">
        <f t="array" aca="1" ref="Q272" ca="1">_xlfn.LET(
_xlpm.datCol,INDIRECT(_xlfn.CONCAT("'3a) Board of Directors'!$K$11:$P$",$B$239)),
_xlpm.val,INDEX(_xlpm.datCol,_extract!$H272,4),
IF($B272="","",
IF(_xlpm.val="","",_xlpm.val)))</f>
        <v/>
      </c>
    </row>
    <row r="273" spans="2:17" x14ac:dyDescent="0.35">
      <c r="B273" s="89" t="str">
        <f t="shared" si="7"/>
        <v/>
      </c>
      <c r="C273" s="321"/>
      <c r="D273" s="834" t="str">
        <f>_xlfn.LET(
_xlpm.orgRow,MATCH(C273,_ref_data!$F$19:$F$167,0),
_xlpm.orgID,INDEX(_ref_data!$E$19:$E$167,_xlpm.orgRow),
IF(C273="","",_xlpm.orgID))</f>
        <v/>
      </c>
      <c r="E273" s="834" t="str">
        <f>_xlfn.LET(
_xlpm.orgRow,MATCH(C273,_ref_data!$F$19:$F$167,0),
_xlpm.EIN,SUBSTITUTE(INDEX(_ref_data!$G$19:$G$167,_xlpm.orgRow), "-", ""),
IF(C273="","",_xlpm.EIN))</f>
        <v/>
      </c>
      <c r="F273" s="834"/>
      <c r="G273" s="826"/>
      <c r="H273" s="840" t="str" cm="1">
        <f t="array" aca="1" ref="H273" ca="1">IF($C273="", "",
_xlfn.LET(
_xlpm.HCEnameCol,INDIRECT(_xlfn.CONCAT("'3a) Board of Directors'!$B$11:$B$",$B$239)),
_xlpm.HCEidCol,INDIRECT(_xlfn.CONCAT("'3a) Board of Directors'!$D$11:$D$",$B$239)),
_xlpm.mbrNameCol,INDIRECT(_xlfn.CONCAT("'3a) Board of Directors'!$E$11:$E$",$B$239)),
_xlpm.row, MATCH($C273 &amp; $F273 &amp; $G273,
    _xlpm.HCEnameCol &amp; _xlpm.HCEidCol &amp; _xlpm.mbrNameCol, 0),
_xlpm.row)
)</f>
        <v/>
      </c>
      <c r="I273" s="826"/>
      <c r="J273" s="826"/>
      <c r="K273" s="826"/>
      <c r="L273" s="826"/>
      <c r="M273" s="826"/>
      <c r="N273" s="826" t="str" cm="1">
        <f t="array" aca="1" ref="N273" ca="1">_xlfn.LET(
_xlpm.datCol,INDIRECT(_xlfn.CONCAT("'3a) Board of Directors'!$K$11:$P$",$B$239)),
_xlpm.val,(INDEX(_xlpm.datCol,_extract!$H273,1)=TRUE)*1,
IF($B273="","",
IF(_xlpm.val="","",_xlpm.val)))</f>
        <v/>
      </c>
      <c r="O273" s="826" t="str" cm="1">
        <f t="array" aca="1" ref="O273" ca="1">_xlfn.LET(
_xlpm.datCol,INDIRECT(_xlfn.CONCAT("'3a) Board of Directors'!$K$11:$P$",$B$239)),
_xlpm.val,(INDEX(_xlpm.datCol,_extract!$H273,2)=TRUE)*1,
IF($B273="","",
IF(_xlpm.val="","",_xlpm.val)))</f>
        <v/>
      </c>
      <c r="P273" s="826" t="str" cm="1">
        <f t="array" aca="1" ref="P273" ca="1">_xlfn.LET(
_xlpm.datCol,INDIRECT(_xlfn.CONCAT("'3a) Board of Directors'!$K$11:$P$",$B$239)),
_xlpm.val,(INDEX(_xlpm.datCol,_extract!$H273,3)=TRUE)*1,
IF($B273="","",
IF(_xlpm.val="","",_xlpm.val)))</f>
        <v/>
      </c>
      <c r="Q273" s="826" t="str" cm="1">
        <f t="array" aca="1" ref="Q273" ca="1">_xlfn.LET(
_xlpm.datCol,INDIRECT(_xlfn.CONCAT("'3a) Board of Directors'!$K$11:$P$",$B$239)),
_xlpm.val,INDEX(_xlpm.datCol,_extract!$H273,4),
IF($B273="","",
IF(_xlpm.val="","",_xlpm.val)))</f>
        <v/>
      </c>
    </row>
    <row r="274" spans="2:17" x14ac:dyDescent="0.35">
      <c r="B274" s="89" t="str">
        <f t="shared" si="7"/>
        <v/>
      </c>
      <c r="C274" s="321"/>
      <c r="D274" s="834" t="str">
        <f>_xlfn.LET(
_xlpm.orgRow,MATCH(C274,_ref_data!$F$19:$F$167,0),
_xlpm.orgID,INDEX(_ref_data!$E$19:$E$167,_xlpm.orgRow),
IF(C274="","",_xlpm.orgID))</f>
        <v/>
      </c>
      <c r="E274" s="834" t="str">
        <f>_xlfn.LET(
_xlpm.orgRow,MATCH(C274,_ref_data!$F$19:$F$167,0),
_xlpm.EIN,SUBSTITUTE(INDEX(_ref_data!$G$19:$G$167,_xlpm.orgRow), "-", ""),
IF(C274="","",_xlpm.EIN))</f>
        <v/>
      </c>
      <c r="F274" s="834"/>
      <c r="G274" s="826"/>
      <c r="H274" s="840" t="str" cm="1">
        <f t="array" aca="1" ref="H274" ca="1">IF($C274="", "",
_xlfn.LET(
_xlpm.HCEnameCol,INDIRECT(_xlfn.CONCAT("'3a) Board of Directors'!$B$11:$B$",$B$239)),
_xlpm.HCEidCol,INDIRECT(_xlfn.CONCAT("'3a) Board of Directors'!$D$11:$D$",$B$239)),
_xlpm.mbrNameCol,INDIRECT(_xlfn.CONCAT("'3a) Board of Directors'!$E$11:$E$",$B$239)),
_xlpm.row, MATCH($C274 &amp; $F274 &amp; $G274,
    _xlpm.HCEnameCol &amp; _xlpm.HCEidCol &amp; _xlpm.mbrNameCol, 0),
_xlpm.row)
)</f>
        <v/>
      </c>
      <c r="I274" s="826"/>
      <c r="J274" s="826"/>
      <c r="K274" s="826"/>
      <c r="L274" s="826"/>
      <c r="M274" s="826"/>
      <c r="N274" s="826" t="str" cm="1">
        <f t="array" aca="1" ref="N274" ca="1">_xlfn.LET(
_xlpm.datCol,INDIRECT(_xlfn.CONCAT("'3a) Board of Directors'!$K$11:$P$",$B$239)),
_xlpm.val,(INDEX(_xlpm.datCol,_extract!$H274,1)=TRUE)*1,
IF($B274="","",
IF(_xlpm.val="","",_xlpm.val)))</f>
        <v/>
      </c>
      <c r="O274" s="826" t="str" cm="1">
        <f t="array" aca="1" ref="O274" ca="1">_xlfn.LET(
_xlpm.datCol,INDIRECT(_xlfn.CONCAT("'3a) Board of Directors'!$K$11:$P$",$B$239)),
_xlpm.val,(INDEX(_xlpm.datCol,_extract!$H274,2)=TRUE)*1,
IF($B274="","",
IF(_xlpm.val="","",_xlpm.val)))</f>
        <v/>
      </c>
      <c r="P274" s="826" t="str" cm="1">
        <f t="array" aca="1" ref="P274" ca="1">_xlfn.LET(
_xlpm.datCol,INDIRECT(_xlfn.CONCAT("'3a) Board of Directors'!$K$11:$P$",$B$239)),
_xlpm.val,(INDEX(_xlpm.datCol,_extract!$H274,3)=TRUE)*1,
IF($B274="","",
IF(_xlpm.val="","",_xlpm.val)))</f>
        <v/>
      </c>
      <c r="Q274" s="826" t="str" cm="1">
        <f t="array" aca="1" ref="Q274" ca="1">_xlfn.LET(
_xlpm.datCol,INDIRECT(_xlfn.CONCAT("'3a) Board of Directors'!$K$11:$P$",$B$239)),
_xlpm.val,INDEX(_xlpm.datCol,_extract!$H274,4),
IF($B274="","",
IF(_xlpm.val="","",_xlpm.val)))</f>
        <v/>
      </c>
    </row>
    <row r="275" spans="2:17" x14ac:dyDescent="0.35">
      <c r="B275" s="89" t="str">
        <f t="shared" si="7"/>
        <v/>
      </c>
      <c r="C275" s="321"/>
      <c r="D275" s="834" t="str">
        <f>_xlfn.LET(
_xlpm.orgRow,MATCH(C275,_ref_data!$F$19:$F$167,0),
_xlpm.orgID,INDEX(_ref_data!$E$19:$E$167,_xlpm.orgRow),
IF(C275="","",_xlpm.orgID))</f>
        <v/>
      </c>
      <c r="E275" s="834" t="str">
        <f>_xlfn.LET(
_xlpm.orgRow,MATCH(C275,_ref_data!$F$19:$F$167,0),
_xlpm.EIN,SUBSTITUTE(INDEX(_ref_data!$G$19:$G$167,_xlpm.orgRow), "-", ""),
IF(C275="","",_xlpm.EIN))</f>
        <v/>
      </c>
      <c r="F275" s="834"/>
      <c r="G275" s="826"/>
      <c r="H275" s="840" t="str" cm="1">
        <f t="array" aca="1" ref="H275" ca="1">IF($C275="", "",
_xlfn.LET(
_xlpm.HCEnameCol,INDIRECT(_xlfn.CONCAT("'3a) Board of Directors'!$B$11:$B$",$B$239)),
_xlpm.HCEidCol,INDIRECT(_xlfn.CONCAT("'3a) Board of Directors'!$D$11:$D$",$B$239)),
_xlpm.mbrNameCol,INDIRECT(_xlfn.CONCAT("'3a) Board of Directors'!$E$11:$E$",$B$239)),
_xlpm.row, MATCH($C275 &amp; $F275 &amp; $G275,
    _xlpm.HCEnameCol &amp; _xlpm.HCEidCol &amp; _xlpm.mbrNameCol, 0),
_xlpm.row)
)</f>
        <v/>
      </c>
      <c r="I275" s="826"/>
      <c r="J275" s="826"/>
      <c r="K275" s="826"/>
      <c r="L275" s="826"/>
      <c r="M275" s="826"/>
      <c r="N275" s="826" t="str" cm="1">
        <f t="array" aca="1" ref="N275" ca="1">_xlfn.LET(
_xlpm.datCol,INDIRECT(_xlfn.CONCAT("'3a) Board of Directors'!$K$11:$P$",$B$239)),
_xlpm.val,(INDEX(_xlpm.datCol,_extract!$H275,1)=TRUE)*1,
IF($B275="","",
IF(_xlpm.val="","",_xlpm.val)))</f>
        <v/>
      </c>
      <c r="O275" s="826" t="str" cm="1">
        <f t="array" aca="1" ref="O275" ca="1">_xlfn.LET(
_xlpm.datCol,INDIRECT(_xlfn.CONCAT("'3a) Board of Directors'!$K$11:$P$",$B$239)),
_xlpm.val,(INDEX(_xlpm.datCol,_extract!$H275,2)=TRUE)*1,
IF($B275="","",
IF(_xlpm.val="","",_xlpm.val)))</f>
        <v/>
      </c>
      <c r="P275" s="826" t="str" cm="1">
        <f t="array" aca="1" ref="P275" ca="1">_xlfn.LET(
_xlpm.datCol,INDIRECT(_xlfn.CONCAT("'3a) Board of Directors'!$K$11:$P$",$B$239)),
_xlpm.val,(INDEX(_xlpm.datCol,_extract!$H275,3)=TRUE)*1,
IF($B275="","",
IF(_xlpm.val="","",_xlpm.val)))</f>
        <v/>
      </c>
      <c r="Q275" s="826" t="str" cm="1">
        <f t="array" aca="1" ref="Q275" ca="1">_xlfn.LET(
_xlpm.datCol,INDIRECT(_xlfn.CONCAT("'3a) Board of Directors'!$K$11:$P$",$B$239)),
_xlpm.val,INDEX(_xlpm.datCol,_extract!$H275,4),
IF($B275="","",
IF(_xlpm.val="","",_xlpm.val)))</f>
        <v/>
      </c>
    </row>
    <row r="276" spans="2:17" x14ac:dyDescent="0.35">
      <c r="B276" s="89" t="str">
        <f t="shared" si="7"/>
        <v/>
      </c>
      <c r="C276" s="321"/>
      <c r="D276" s="834" t="str">
        <f>_xlfn.LET(
_xlpm.orgRow,MATCH(C276,_ref_data!$F$19:$F$167,0),
_xlpm.orgID,INDEX(_ref_data!$E$19:$E$167,_xlpm.orgRow),
IF(C276="","",_xlpm.orgID))</f>
        <v/>
      </c>
      <c r="E276" s="834" t="str">
        <f>_xlfn.LET(
_xlpm.orgRow,MATCH(C276,_ref_data!$F$19:$F$167,0),
_xlpm.EIN,SUBSTITUTE(INDEX(_ref_data!$G$19:$G$167,_xlpm.orgRow), "-", ""),
IF(C276="","",_xlpm.EIN))</f>
        <v/>
      </c>
      <c r="F276" s="834"/>
      <c r="G276" s="826"/>
      <c r="H276" s="840" t="str" cm="1">
        <f t="array" aca="1" ref="H276" ca="1">IF($C276="", "",
_xlfn.LET(
_xlpm.HCEnameCol,INDIRECT(_xlfn.CONCAT("'3a) Board of Directors'!$B$11:$B$",$B$239)),
_xlpm.HCEidCol,INDIRECT(_xlfn.CONCAT("'3a) Board of Directors'!$D$11:$D$",$B$239)),
_xlpm.mbrNameCol,INDIRECT(_xlfn.CONCAT("'3a) Board of Directors'!$E$11:$E$",$B$239)),
_xlpm.row, MATCH($C276 &amp; $F276 &amp; $G276,
    _xlpm.HCEnameCol &amp; _xlpm.HCEidCol &amp; _xlpm.mbrNameCol, 0),
_xlpm.row)
)</f>
        <v/>
      </c>
      <c r="I276" s="826"/>
      <c r="J276" s="826"/>
      <c r="K276" s="826"/>
      <c r="L276" s="826"/>
      <c r="M276" s="826"/>
      <c r="N276" s="826" t="str" cm="1">
        <f t="array" aca="1" ref="N276" ca="1">_xlfn.LET(
_xlpm.datCol,INDIRECT(_xlfn.CONCAT("'3a) Board of Directors'!$K$11:$P$",$B$239)),
_xlpm.val,(INDEX(_xlpm.datCol,_extract!$H276,1)=TRUE)*1,
IF($B276="","",
IF(_xlpm.val="","",_xlpm.val)))</f>
        <v/>
      </c>
      <c r="O276" s="826" t="str" cm="1">
        <f t="array" aca="1" ref="O276" ca="1">_xlfn.LET(
_xlpm.datCol,INDIRECT(_xlfn.CONCAT("'3a) Board of Directors'!$K$11:$P$",$B$239)),
_xlpm.val,(INDEX(_xlpm.datCol,_extract!$H276,2)=TRUE)*1,
IF($B276="","",
IF(_xlpm.val="","",_xlpm.val)))</f>
        <v/>
      </c>
      <c r="P276" s="826" t="str" cm="1">
        <f t="array" aca="1" ref="P276" ca="1">_xlfn.LET(
_xlpm.datCol,INDIRECT(_xlfn.CONCAT("'3a) Board of Directors'!$K$11:$P$",$B$239)),
_xlpm.val,(INDEX(_xlpm.datCol,_extract!$H276,3)=TRUE)*1,
IF($B276="","",
IF(_xlpm.val="","",_xlpm.val)))</f>
        <v/>
      </c>
      <c r="Q276" s="826" t="str" cm="1">
        <f t="array" aca="1" ref="Q276" ca="1">_xlfn.LET(
_xlpm.datCol,INDIRECT(_xlfn.CONCAT("'3a) Board of Directors'!$K$11:$P$",$B$239)),
_xlpm.val,INDEX(_xlpm.datCol,_extract!$H276,4),
IF($B276="","",
IF(_xlpm.val="","",_xlpm.val)))</f>
        <v/>
      </c>
    </row>
    <row r="277" spans="2:17" x14ac:dyDescent="0.35">
      <c r="B277" s="89" t="str">
        <f t="shared" si="7"/>
        <v/>
      </c>
      <c r="C277" s="321"/>
      <c r="D277" s="834" t="str">
        <f>_xlfn.LET(
_xlpm.orgRow,MATCH(C277,_ref_data!$F$19:$F$167,0),
_xlpm.orgID,INDEX(_ref_data!$E$19:$E$167,_xlpm.orgRow),
IF(C277="","",_xlpm.orgID))</f>
        <v/>
      </c>
      <c r="E277" s="834" t="str">
        <f>_xlfn.LET(
_xlpm.orgRow,MATCH(C277,_ref_data!$F$19:$F$167,0),
_xlpm.EIN,SUBSTITUTE(INDEX(_ref_data!$G$19:$G$167,_xlpm.orgRow), "-", ""),
IF(C277="","",_xlpm.EIN))</f>
        <v/>
      </c>
      <c r="F277" s="834"/>
      <c r="G277" s="826"/>
      <c r="H277" s="840" t="str" cm="1">
        <f t="array" aca="1" ref="H277" ca="1">IF($C277="", "",
_xlfn.LET(
_xlpm.HCEnameCol,INDIRECT(_xlfn.CONCAT("'3a) Board of Directors'!$B$11:$B$",$B$239)),
_xlpm.HCEidCol,INDIRECT(_xlfn.CONCAT("'3a) Board of Directors'!$D$11:$D$",$B$239)),
_xlpm.mbrNameCol,INDIRECT(_xlfn.CONCAT("'3a) Board of Directors'!$E$11:$E$",$B$239)),
_xlpm.row, MATCH($C277 &amp; $F277 &amp; $G277,
    _xlpm.HCEnameCol &amp; _xlpm.HCEidCol &amp; _xlpm.mbrNameCol, 0),
_xlpm.row)
)</f>
        <v/>
      </c>
      <c r="I277" s="826"/>
      <c r="J277" s="826"/>
      <c r="K277" s="826"/>
      <c r="L277" s="826"/>
      <c r="M277" s="826"/>
      <c r="N277" s="826" t="str" cm="1">
        <f t="array" aca="1" ref="N277" ca="1">_xlfn.LET(
_xlpm.datCol,INDIRECT(_xlfn.CONCAT("'3a) Board of Directors'!$K$11:$P$",$B$239)),
_xlpm.val,(INDEX(_xlpm.datCol,_extract!$H277,1)=TRUE)*1,
IF($B277="","",
IF(_xlpm.val="","",_xlpm.val)))</f>
        <v/>
      </c>
      <c r="O277" s="826" t="str" cm="1">
        <f t="array" aca="1" ref="O277" ca="1">_xlfn.LET(
_xlpm.datCol,INDIRECT(_xlfn.CONCAT("'3a) Board of Directors'!$K$11:$P$",$B$239)),
_xlpm.val,(INDEX(_xlpm.datCol,_extract!$H277,2)=TRUE)*1,
IF($B277="","",
IF(_xlpm.val="","",_xlpm.val)))</f>
        <v/>
      </c>
      <c r="P277" s="826" t="str" cm="1">
        <f t="array" aca="1" ref="P277" ca="1">_xlfn.LET(
_xlpm.datCol,INDIRECT(_xlfn.CONCAT("'3a) Board of Directors'!$K$11:$P$",$B$239)),
_xlpm.val,(INDEX(_xlpm.datCol,_extract!$H277,3)=TRUE)*1,
IF($B277="","",
IF(_xlpm.val="","",_xlpm.val)))</f>
        <v/>
      </c>
      <c r="Q277" s="826" t="str" cm="1">
        <f t="array" aca="1" ref="Q277" ca="1">_xlfn.LET(
_xlpm.datCol,INDIRECT(_xlfn.CONCAT("'3a) Board of Directors'!$K$11:$P$",$B$239)),
_xlpm.val,INDEX(_xlpm.datCol,_extract!$H277,4),
IF($B277="","",
IF(_xlpm.val="","",_xlpm.val)))</f>
        <v/>
      </c>
    </row>
    <row r="278" spans="2:17" x14ac:dyDescent="0.35">
      <c r="B278" s="89" t="str">
        <f t="shared" si="7"/>
        <v/>
      </c>
      <c r="C278" s="321"/>
      <c r="D278" s="834" t="str">
        <f>_xlfn.LET(
_xlpm.orgRow,MATCH(C278,_ref_data!$F$19:$F$167,0),
_xlpm.orgID,INDEX(_ref_data!$E$19:$E$167,_xlpm.orgRow),
IF(C278="","",_xlpm.orgID))</f>
        <v/>
      </c>
      <c r="E278" s="834" t="str">
        <f>_xlfn.LET(
_xlpm.orgRow,MATCH(C278,_ref_data!$F$19:$F$167,0),
_xlpm.EIN,SUBSTITUTE(INDEX(_ref_data!$G$19:$G$167,_xlpm.orgRow), "-", ""),
IF(C278="","",_xlpm.EIN))</f>
        <v/>
      </c>
      <c r="F278" s="834"/>
      <c r="G278" s="826"/>
      <c r="H278" s="840" t="str" cm="1">
        <f t="array" aca="1" ref="H278" ca="1">IF($C278="", "",
_xlfn.LET(
_xlpm.HCEnameCol,INDIRECT(_xlfn.CONCAT("'3a) Board of Directors'!$B$11:$B$",$B$239)),
_xlpm.HCEidCol,INDIRECT(_xlfn.CONCAT("'3a) Board of Directors'!$D$11:$D$",$B$239)),
_xlpm.mbrNameCol,INDIRECT(_xlfn.CONCAT("'3a) Board of Directors'!$E$11:$E$",$B$239)),
_xlpm.row, MATCH($C278 &amp; $F278 &amp; $G278,
    _xlpm.HCEnameCol &amp; _xlpm.HCEidCol &amp; _xlpm.mbrNameCol, 0),
_xlpm.row)
)</f>
        <v/>
      </c>
      <c r="I278" s="826"/>
      <c r="J278" s="826"/>
      <c r="K278" s="826"/>
      <c r="L278" s="826"/>
      <c r="M278" s="826"/>
      <c r="N278" s="826" t="str" cm="1">
        <f t="array" aca="1" ref="N278" ca="1">_xlfn.LET(
_xlpm.datCol,INDIRECT(_xlfn.CONCAT("'3a) Board of Directors'!$K$11:$P$",$B$239)),
_xlpm.val,(INDEX(_xlpm.datCol,_extract!$H278,1)=TRUE)*1,
IF($B278="","",
IF(_xlpm.val="","",_xlpm.val)))</f>
        <v/>
      </c>
      <c r="O278" s="826" t="str" cm="1">
        <f t="array" aca="1" ref="O278" ca="1">_xlfn.LET(
_xlpm.datCol,INDIRECT(_xlfn.CONCAT("'3a) Board of Directors'!$K$11:$P$",$B$239)),
_xlpm.val,(INDEX(_xlpm.datCol,_extract!$H278,2)=TRUE)*1,
IF($B278="","",
IF(_xlpm.val="","",_xlpm.val)))</f>
        <v/>
      </c>
      <c r="P278" s="826" t="str" cm="1">
        <f t="array" aca="1" ref="P278" ca="1">_xlfn.LET(
_xlpm.datCol,INDIRECT(_xlfn.CONCAT("'3a) Board of Directors'!$K$11:$P$",$B$239)),
_xlpm.val,(INDEX(_xlpm.datCol,_extract!$H278,3)=TRUE)*1,
IF($B278="","",
IF(_xlpm.val="","",_xlpm.val)))</f>
        <v/>
      </c>
      <c r="Q278" s="826" t="str" cm="1">
        <f t="array" aca="1" ref="Q278" ca="1">_xlfn.LET(
_xlpm.datCol,INDIRECT(_xlfn.CONCAT("'3a) Board of Directors'!$K$11:$P$",$B$239)),
_xlpm.val,INDEX(_xlpm.datCol,_extract!$H278,4),
IF($B278="","",
IF(_xlpm.val="","",_xlpm.val)))</f>
        <v/>
      </c>
    </row>
    <row r="279" spans="2:17" x14ac:dyDescent="0.35">
      <c r="B279" s="89" t="str">
        <f t="shared" si="7"/>
        <v/>
      </c>
      <c r="C279" s="321"/>
      <c r="D279" s="834" t="str">
        <f>_xlfn.LET(
_xlpm.orgRow,MATCH(C279,_ref_data!$F$19:$F$167,0),
_xlpm.orgID,INDEX(_ref_data!$E$19:$E$167,_xlpm.orgRow),
IF(C279="","",_xlpm.orgID))</f>
        <v/>
      </c>
      <c r="E279" s="834" t="str">
        <f>_xlfn.LET(
_xlpm.orgRow,MATCH(C279,_ref_data!$F$19:$F$167,0),
_xlpm.EIN,SUBSTITUTE(INDEX(_ref_data!$G$19:$G$167,_xlpm.orgRow), "-", ""),
IF(C279="","",_xlpm.EIN))</f>
        <v/>
      </c>
      <c r="F279" s="834"/>
      <c r="G279" s="826"/>
      <c r="H279" s="840" t="str" cm="1">
        <f t="array" aca="1" ref="H279" ca="1">IF($C279="", "",
_xlfn.LET(
_xlpm.HCEnameCol,INDIRECT(_xlfn.CONCAT("'3a) Board of Directors'!$B$11:$B$",$B$239)),
_xlpm.HCEidCol,INDIRECT(_xlfn.CONCAT("'3a) Board of Directors'!$D$11:$D$",$B$239)),
_xlpm.mbrNameCol,INDIRECT(_xlfn.CONCAT("'3a) Board of Directors'!$E$11:$E$",$B$239)),
_xlpm.row, MATCH($C279 &amp; $F279 &amp; $G279,
    _xlpm.HCEnameCol &amp; _xlpm.HCEidCol &amp; _xlpm.mbrNameCol, 0),
_xlpm.row)
)</f>
        <v/>
      </c>
      <c r="I279" s="826"/>
      <c r="J279" s="826"/>
      <c r="K279" s="826"/>
      <c r="L279" s="826"/>
      <c r="M279" s="826"/>
      <c r="N279" s="826" t="str" cm="1">
        <f t="array" aca="1" ref="N279" ca="1">_xlfn.LET(
_xlpm.datCol,INDIRECT(_xlfn.CONCAT("'3a) Board of Directors'!$K$11:$P$",$B$239)),
_xlpm.val,(INDEX(_xlpm.datCol,_extract!$H279,1)=TRUE)*1,
IF($B279="","",
IF(_xlpm.val="","",_xlpm.val)))</f>
        <v/>
      </c>
      <c r="O279" s="826" t="str" cm="1">
        <f t="array" aca="1" ref="O279" ca="1">_xlfn.LET(
_xlpm.datCol,INDIRECT(_xlfn.CONCAT("'3a) Board of Directors'!$K$11:$P$",$B$239)),
_xlpm.val,(INDEX(_xlpm.datCol,_extract!$H279,2)=TRUE)*1,
IF($B279="","",
IF(_xlpm.val="","",_xlpm.val)))</f>
        <v/>
      </c>
      <c r="P279" s="826" t="str" cm="1">
        <f t="array" aca="1" ref="P279" ca="1">_xlfn.LET(
_xlpm.datCol,INDIRECT(_xlfn.CONCAT("'3a) Board of Directors'!$K$11:$P$",$B$239)),
_xlpm.val,(INDEX(_xlpm.datCol,_extract!$H279,3)=TRUE)*1,
IF($B279="","",
IF(_xlpm.val="","",_xlpm.val)))</f>
        <v/>
      </c>
      <c r="Q279" s="826" t="str" cm="1">
        <f t="array" aca="1" ref="Q279" ca="1">_xlfn.LET(
_xlpm.datCol,INDIRECT(_xlfn.CONCAT("'3a) Board of Directors'!$K$11:$P$",$B$239)),
_xlpm.val,INDEX(_xlpm.datCol,_extract!$H279,4),
IF($B279="","",
IF(_xlpm.val="","",_xlpm.val)))</f>
        <v/>
      </c>
    </row>
    <row r="280" spans="2:17" x14ac:dyDescent="0.35">
      <c r="B280" s="89" t="str">
        <f t="shared" si="7"/>
        <v/>
      </c>
      <c r="C280" s="321"/>
      <c r="D280" s="834" t="str">
        <f>_xlfn.LET(
_xlpm.orgRow,MATCH(C280,_ref_data!$F$19:$F$167,0),
_xlpm.orgID,INDEX(_ref_data!$E$19:$E$167,_xlpm.orgRow),
IF(C280="","",_xlpm.orgID))</f>
        <v/>
      </c>
      <c r="E280" s="834" t="str">
        <f>_xlfn.LET(
_xlpm.orgRow,MATCH(C280,_ref_data!$F$19:$F$167,0),
_xlpm.EIN,SUBSTITUTE(INDEX(_ref_data!$G$19:$G$167,_xlpm.orgRow), "-", ""),
IF(C280="","",_xlpm.EIN))</f>
        <v/>
      </c>
      <c r="F280" s="834"/>
      <c r="G280" s="826"/>
      <c r="H280" s="840" t="str" cm="1">
        <f t="array" aca="1" ref="H280" ca="1">IF($C280="", "",
_xlfn.LET(
_xlpm.HCEnameCol,INDIRECT(_xlfn.CONCAT("'3a) Board of Directors'!$B$11:$B$",$B$239)),
_xlpm.HCEidCol,INDIRECT(_xlfn.CONCAT("'3a) Board of Directors'!$D$11:$D$",$B$239)),
_xlpm.mbrNameCol,INDIRECT(_xlfn.CONCAT("'3a) Board of Directors'!$E$11:$E$",$B$239)),
_xlpm.row, MATCH($C280 &amp; $F280 &amp; $G280,
    _xlpm.HCEnameCol &amp; _xlpm.HCEidCol &amp; _xlpm.mbrNameCol, 0),
_xlpm.row)
)</f>
        <v/>
      </c>
      <c r="I280" s="826"/>
      <c r="J280" s="826"/>
      <c r="K280" s="826"/>
      <c r="L280" s="826"/>
      <c r="M280" s="826"/>
      <c r="N280" s="826" t="str" cm="1">
        <f t="array" aca="1" ref="N280" ca="1">_xlfn.LET(
_xlpm.datCol,INDIRECT(_xlfn.CONCAT("'3a) Board of Directors'!$K$11:$P$",$B$239)),
_xlpm.val,(INDEX(_xlpm.datCol,_extract!$H280,1)=TRUE)*1,
IF($B280="","",
IF(_xlpm.val="","",_xlpm.val)))</f>
        <v/>
      </c>
      <c r="O280" s="826" t="str" cm="1">
        <f t="array" aca="1" ref="O280" ca="1">_xlfn.LET(
_xlpm.datCol,INDIRECT(_xlfn.CONCAT("'3a) Board of Directors'!$K$11:$P$",$B$239)),
_xlpm.val,(INDEX(_xlpm.datCol,_extract!$H280,2)=TRUE)*1,
IF($B280="","",
IF(_xlpm.val="","",_xlpm.val)))</f>
        <v/>
      </c>
      <c r="P280" s="826" t="str" cm="1">
        <f t="array" aca="1" ref="P280" ca="1">_xlfn.LET(
_xlpm.datCol,INDIRECT(_xlfn.CONCAT("'3a) Board of Directors'!$K$11:$P$",$B$239)),
_xlpm.val,(INDEX(_xlpm.datCol,_extract!$H280,3)=TRUE)*1,
IF($B280="","",
IF(_xlpm.val="","",_xlpm.val)))</f>
        <v/>
      </c>
      <c r="Q280" s="826" t="str" cm="1">
        <f t="array" aca="1" ref="Q280" ca="1">_xlfn.LET(
_xlpm.datCol,INDIRECT(_xlfn.CONCAT("'3a) Board of Directors'!$K$11:$P$",$B$239)),
_xlpm.val,INDEX(_xlpm.datCol,_extract!$H280,4),
IF($B280="","",
IF(_xlpm.val="","",_xlpm.val)))</f>
        <v/>
      </c>
    </row>
    <row r="281" spans="2:17" x14ac:dyDescent="0.35">
      <c r="B281" s="89" t="str">
        <f t="shared" si="7"/>
        <v/>
      </c>
      <c r="C281" s="321"/>
      <c r="D281" s="834" t="str">
        <f>_xlfn.LET(
_xlpm.orgRow,MATCH(C281,_ref_data!$F$19:$F$167,0),
_xlpm.orgID,INDEX(_ref_data!$E$19:$E$167,_xlpm.orgRow),
IF(C281="","",_xlpm.orgID))</f>
        <v/>
      </c>
      <c r="E281" s="834" t="str">
        <f>_xlfn.LET(
_xlpm.orgRow,MATCH(C281,_ref_data!$F$19:$F$167,0),
_xlpm.EIN,SUBSTITUTE(INDEX(_ref_data!$G$19:$G$167,_xlpm.orgRow), "-", ""),
IF(C281="","",_xlpm.EIN))</f>
        <v/>
      </c>
      <c r="F281" s="834"/>
      <c r="G281" s="826"/>
      <c r="H281" s="840" t="str" cm="1">
        <f t="array" aca="1" ref="H281" ca="1">IF($C281="", "",
_xlfn.LET(
_xlpm.HCEnameCol,INDIRECT(_xlfn.CONCAT("'3a) Board of Directors'!$B$11:$B$",$B$239)),
_xlpm.HCEidCol,INDIRECT(_xlfn.CONCAT("'3a) Board of Directors'!$D$11:$D$",$B$239)),
_xlpm.mbrNameCol,INDIRECT(_xlfn.CONCAT("'3a) Board of Directors'!$E$11:$E$",$B$239)),
_xlpm.row, MATCH($C281 &amp; $F281 &amp; $G281,
    _xlpm.HCEnameCol &amp; _xlpm.HCEidCol &amp; _xlpm.mbrNameCol, 0),
_xlpm.row)
)</f>
        <v/>
      </c>
      <c r="I281" s="826"/>
      <c r="J281" s="826"/>
      <c r="K281" s="826"/>
      <c r="L281" s="826"/>
      <c r="M281" s="826"/>
      <c r="N281" s="826" t="str" cm="1">
        <f t="array" aca="1" ref="N281" ca="1">_xlfn.LET(
_xlpm.datCol,INDIRECT(_xlfn.CONCAT("'3a) Board of Directors'!$K$11:$P$",$B$239)),
_xlpm.val,(INDEX(_xlpm.datCol,_extract!$H281,1)=TRUE)*1,
IF($B281="","",
IF(_xlpm.val="","",_xlpm.val)))</f>
        <v/>
      </c>
      <c r="O281" s="826" t="str" cm="1">
        <f t="array" aca="1" ref="O281" ca="1">_xlfn.LET(
_xlpm.datCol,INDIRECT(_xlfn.CONCAT("'3a) Board of Directors'!$K$11:$P$",$B$239)),
_xlpm.val,(INDEX(_xlpm.datCol,_extract!$H281,2)=TRUE)*1,
IF($B281="","",
IF(_xlpm.val="","",_xlpm.val)))</f>
        <v/>
      </c>
      <c r="P281" s="826" t="str" cm="1">
        <f t="array" aca="1" ref="P281" ca="1">_xlfn.LET(
_xlpm.datCol,INDIRECT(_xlfn.CONCAT("'3a) Board of Directors'!$K$11:$P$",$B$239)),
_xlpm.val,(INDEX(_xlpm.datCol,_extract!$H281,3)=TRUE)*1,
IF($B281="","",
IF(_xlpm.val="","",_xlpm.val)))</f>
        <v/>
      </c>
      <c r="Q281" s="826" t="str" cm="1">
        <f t="array" aca="1" ref="Q281" ca="1">_xlfn.LET(
_xlpm.datCol,INDIRECT(_xlfn.CONCAT("'3a) Board of Directors'!$K$11:$P$",$B$239)),
_xlpm.val,INDEX(_xlpm.datCol,_extract!$H281,4),
IF($B281="","",
IF(_xlpm.val="","",_xlpm.val)))</f>
        <v/>
      </c>
    </row>
    <row r="282" spans="2:17" x14ac:dyDescent="0.35">
      <c r="B282" s="89" t="str">
        <f t="shared" si="7"/>
        <v/>
      </c>
      <c r="C282" s="321"/>
      <c r="D282" s="834" t="str">
        <f>_xlfn.LET(
_xlpm.orgRow,MATCH(C282,_ref_data!$F$19:$F$167,0),
_xlpm.orgID,INDEX(_ref_data!$E$19:$E$167,_xlpm.orgRow),
IF(C282="","",_xlpm.orgID))</f>
        <v/>
      </c>
      <c r="E282" s="834" t="str">
        <f>_xlfn.LET(
_xlpm.orgRow,MATCH(C282,_ref_data!$F$19:$F$167,0),
_xlpm.EIN,SUBSTITUTE(INDEX(_ref_data!$G$19:$G$167,_xlpm.orgRow), "-", ""),
IF(C282="","",_xlpm.EIN))</f>
        <v/>
      </c>
      <c r="F282" s="834"/>
      <c r="G282" s="826"/>
      <c r="H282" s="840" t="str" cm="1">
        <f t="array" aca="1" ref="H282" ca="1">IF($C282="", "",
_xlfn.LET(
_xlpm.HCEnameCol,INDIRECT(_xlfn.CONCAT("'3a) Board of Directors'!$B$11:$B$",$B$239)),
_xlpm.HCEidCol,INDIRECT(_xlfn.CONCAT("'3a) Board of Directors'!$D$11:$D$",$B$239)),
_xlpm.mbrNameCol,INDIRECT(_xlfn.CONCAT("'3a) Board of Directors'!$E$11:$E$",$B$239)),
_xlpm.row, MATCH($C282 &amp; $F282 &amp; $G282,
    _xlpm.HCEnameCol &amp; _xlpm.HCEidCol &amp; _xlpm.mbrNameCol, 0),
_xlpm.row)
)</f>
        <v/>
      </c>
      <c r="I282" s="826"/>
      <c r="J282" s="826"/>
      <c r="K282" s="826"/>
      <c r="L282" s="826"/>
      <c r="M282" s="826"/>
      <c r="N282" s="826" t="str" cm="1">
        <f t="array" aca="1" ref="N282" ca="1">_xlfn.LET(
_xlpm.datCol,INDIRECT(_xlfn.CONCAT("'3a) Board of Directors'!$K$11:$P$",$B$239)),
_xlpm.val,(INDEX(_xlpm.datCol,_extract!$H282,1)=TRUE)*1,
IF($B282="","",
IF(_xlpm.val="","",_xlpm.val)))</f>
        <v/>
      </c>
      <c r="O282" s="826" t="str" cm="1">
        <f t="array" aca="1" ref="O282" ca="1">_xlfn.LET(
_xlpm.datCol,INDIRECT(_xlfn.CONCAT("'3a) Board of Directors'!$K$11:$P$",$B$239)),
_xlpm.val,(INDEX(_xlpm.datCol,_extract!$H282,2)=TRUE)*1,
IF($B282="","",
IF(_xlpm.val="","",_xlpm.val)))</f>
        <v/>
      </c>
      <c r="P282" s="826" t="str" cm="1">
        <f t="array" aca="1" ref="P282" ca="1">_xlfn.LET(
_xlpm.datCol,INDIRECT(_xlfn.CONCAT("'3a) Board of Directors'!$K$11:$P$",$B$239)),
_xlpm.val,(INDEX(_xlpm.datCol,_extract!$H282,3)=TRUE)*1,
IF($B282="","",
IF(_xlpm.val="","",_xlpm.val)))</f>
        <v/>
      </c>
      <c r="Q282" s="826" t="str" cm="1">
        <f t="array" aca="1" ref="Q282" ca="1">_xlfn.LET(
_xlpm.datCol,INDIRECT(_xlfn.CONCAT("'3a) Board of Directors'!$K$11:$P$",$B$239)),
_xlpm.val,INDEX(_xlpm.datCol,_extract!$H282,4),
IF($B282="","",
IF(_xlpm.val="","",_xlpm.val)))</f>
        <v/>
      </c>
    </row>
    <row r="283" spans="2:17" x14ac:dyDescent="0.35">
      <c r="B283" s="89" t="str">
        <f t="shared" si="7"/>
        <v/>
      </c>
      <c r="C283" s="321"/>
      <c r="D283" s="834" t="str">
        <f>_xlfn.LET(
_xlpm.orgRow,MATCH(C283,_ref_data!$F$19:$F$167,0),
_xlpm.orgID,INDEX(_ref_data!$E$19:$E$167,_xlpm.orgRow),
IF(C283="","",_xlpm.orgID))</f>
        <v/>
      </c>
      <c r="E283" s="834" t="str">
        <f>_xlfn.LET(
_xlpm.orgRow,MATCH(C283,_ref_data!$F$19:$F$167,0),
_xlpm.EIN,SUBSTITUTE(INDEX(_ref_data!$G$19:$G$167,_xlpm.orgRow), "-", ""),
IF(C283="","",_xlpm.EIN))</f>
        <v/>
      </c>
      <c r="F283" s="834"/>
      <c r="G283" s="826"/>
      <c r="H283" s="840" t="str" cm="1">
        <f t="array" aca="1" ref="H283" ca="1">IF($C283="", "",
_xlfn.LET(
_xlpm.HCEnameCol,INDIRECT(_xlfn.CONCAT("'3a) Board of Directors'!$B$11:$B$",$B$239)),
_xlpm.HCEidCol,INDIRECT(_xlfn.CONCAT("'3a) Board of Directors'!$D$11:$D$",$B$239)),
_xlpm.mbrNameCol,INDIRECT(_xlfn.CONCAT("'3a) Board of Directors'!$E$11:$E$",$B$239)),
_xlpm.row, MATCH($C283 &amp; $F283 &amp; $G283,
    _xlpm.HCEnameCol &amp; _xlpm.HCEidCol &amp; _xlpm.mbrNameCol, 0),
_xlpm.row)
)</f>
        <v/>
      </c>
      <c r="I283" s="826"/>
      <c r="J283" s="826"/>
      <c r="K283" s="826"/>
      <c r="L283" s="826"/>
      <c r="M283" s="826"/>
      <c r="N283" s="826" t="str" cm="1">
        <f t="array" aca="1" ref="N283" ca="1">_xlfn.LET(
_xlpm.datCol,INDIRECT(_xlfn.CONCAT("'3a) Board of Directors'!$K$11:$P$",$B$239)),
_xlpm.val,(INDEX(_xlpm.datCol,_extract!$H283,1)=TRUE)*1,
IF($B283="","",
IF(_xlpm.val="","",_xlpm.val)))</f>
        <v/>
      </c>
      <c r="O283" s="826" t="str" cm="1">
        <f t="array" aca="1" ref="O283" ca="1">_xlfn.LET(
_xlpm.datCol,INDIRECT(_xlfn.CONCAT("'3a) Board of Directors'!$K$11:$P$",$B$239)),
_xlpm.val,(INDEX(_xlpm.datCol,_extract!$H283,2)=TRUE)*1,
IF($B283="","",
IF(_xlpm.val="","",_xlpm.val)))</f>
        <v/>
      </c>
      <c r="P283" s="826" t="str" cm="1">
        <f t="array" aca="1" ref="P283" ca="1">_xlfn.LET(
_xlpm.datCol,INDIRECT(_xlfn.CONCAT("'3a) Board of Directors'!$K$11:$P$",$B$239)),
_xlpm.val,(INDEX(_xlpm.datCol,_extract!$H283,3)=TRUE)*1,
IF($B283="","",
IF(_xlpm.val="","",_xlpm.val)))</f>
        <v/>
      </c>
      <c r="Q283" s="826" t="str" cm="1">
        <f t="array" aca="1" ref="Q283" ca="1">_xlfn.LET(
_xlpm.datCol,INDIRECT(_xlfn.CONCAT("'3a) Board of Directors'!$K$11:$P$",$B$239)),
_xlpm.val,INDEX(_xlpm.datCol,_extract!$H283,4),
IF($B283="","",
IF(_xlpm.val="","",_xlpm.val)))</f>
        <v/>
      </c>
    </row>
    <row r="284" spans="2:17" x14ac:dyDescent="0.35">
      <c r="B284" s="89" t="str">
        <f t="shared" si="7"/>
        <v/>
      </c>
      <c r="C284" s="321"/>
      <c r="D284" s="834" t="str">
        <f>_xlfn.LET(
_xlpm.orgRow,MATCH(C284,_ref_data!$F$19:$F$167,0),
_xlpm.orgID,INDEX(_ref_data!$E$19:$E$167,_xlpm.orgRow),
IF(C284="","",_xlpm.orgID))</f>
        <v/>
      </c>
      <c r="E284" s="834" t="str">
        <f>_xlfn.LET(
_xlpm.orgRow,MATCH(C284,_ref_data!$F$19:$F$167,0),
_xlpm.EIN,SUBSTITUTE(INDEX(_ref_data!$G$19:$G$167,_xlpm.orgRow), "-", ""),
IF(C284="","",_xlpm.EIN))</f>
        <v/>
      </c>
      <c r="F284" s="834"/>
      <c r="G284" s="826"/>
      <c r="H284" s="840" t="str" cm="1">
        <f t="array" aca="1" ref="H284" ca="1">IF($C284="", "",
_xlfn.LET(
_xlpm.HCEnameCol,INDIRECT(_xlfn.CONCAT("'3a) Board of Directors'!$B$11:$B$",$B$239)),
_xlpm.HCEidCol,INDIRECT(_xlfn.CONCAT("'3a) Board of Directors'!$D$11:$D$",$B$239)),
_xlpm.mbrNameCol,INDIRECT(_xlfn.CONCAT("'3a) Board of Directors'!$E$11:$E$",$B$239)),
_xlpm.row, MATCH($C284 &amp; $F284 &amp; $G284,
    _xlpm.HCEnameCol &amp; _xlpm.HCEidCol &amp; _xlpm.mbrNameCol, 0),
_xlpm.row)
)</f>
        <v/>
      </c>
      <c r="I284" s="826"/>
      <c r="J284" s="826"/>
      <c r="K284" s="826"/>
      <c r="L284" s="826"/>
      <c r="M284" s="826"/>
      <c r="N284" s="826" t="str" cm="1">
        <f t="array" aca="1" ref="N284" ca="1">_xlfn.LET(
_xlpm.datCol,INDIRECT(_xlfn.CONCAT("'3a) Board of Directors'!$K$11:$P$",$B$239)),
_xlpm.val,(INDEX(_xlpm.datCol,_extract!$H284,1)=TRUE)*1,
IF($B284="","",
IF(_xlpm.val="","",_xlpm.val)))</f>
        <v/>
      </c>
      <c r="O284" s="826" t="str" cm="1">
        <f t="array" aca="1" ref="O284" ca="1">_xlfn.LET(
_xlpm.datCol,INDIRECT(_xlfn.CONCAT("'3a) Board of Directors'!$K$11:$P$",$B$239)),
_xlpm.val,(INDEX(_xlpm.datCol,_extract!$H284,2)=TRUE)*1,
IF($B284="","",
IF(_xlpm.val="","",_xlpm.val)))</f>
        <v/>
      </c>
      <c r="P284" s="826" t="str" cm="1">
        <f t="array" aca="1" ref="P284" ca="1">_xlfn.LET(
_xlpm.datCol,INDIRECT(_xlfn.CONCAT("'3a) Board of Directors'!$K$11:$P$",$B$239)),
_xlpm.val,(INDEX(_xlpm.datCol,_extract!$H284,3)=TRUE)*1,
IF($B284="","",
IF(_xlpm.val="","",_xlpm.val)))</f>
        <v/>
      </c>
      <c r="Q284" s="826" t="str" cm="1">
        <f t="array" aca="1" ref="Q284" ca="1">_xlfn.LET(
_xlpm.datCol,INDIRECT(_xlfn.CONCAT("'3a) Board of Directors'!$K$11:$P$",$B$239)),
_xlpm.val,INDEX(_xlpm.datCol,_extract!$H284,4),
IF($B284="","",
IF(_xlpm.val="","",_xlpm.val)))</f>
        <v/>
      </c>
    </row>
    <row r="285" spans="2:17" x14ac:dyDescent="0.35">
      <c r="B285" s="89" t="str">
        <f t="shared" si="7"/>
        <v/>
      </c>
      <c r="C285" s="321"/>
      <c r="D285" s="834" t="str">
        <f>_xlfn.LET(
_xlpm.orgRow,MATCH(C285,_ref_data!$F$19:$F$167,0),
_xlpm.orgID,INDEX(_ref_data!$E$19:$E$167,_xlpm.orgRow),
IF(C285="","",_xlpm.orgID))</f>
        <v/>
      </c>
      <c r="E285" s="834" t="str">
        <f>_xlfn.LET(
_xlpm.orgRow,MATCH(C285,_ref_data!$F$19:$F$167,0),
_xlpm.EIN,SUBSTITUTE(INDEX(_ref_data!$G$19:$G$167,_xlpm.orgRow), "-", ""),
IF(C285="","",_xlpm.EIN))</f>
        <v/>
      </c>
      <c r="F285" s="834"/>
      <c r="G285" s="826"/>
      <c r="H285" s="840" t="str" cm="1">
        <f t="array" aca="1" ref="H285" ca="1">IF($C285="", "",
_xlfn.LET(
_xlpm.HCEnameCol,INDIRECT(_xlfn.CONCAT("'3a) Board of Directors'!$B$11:$B$",$B$239)),
_xlpm.HCEidCol,INDIRECT(_xlfn.CONCAT("'3a) Board of Directors'!$D$11:$D$",$B$239)),
_xlpm.mbrNameCol,INDIRECT(_xlfn.CONCAT("'3a) Board of Directors'!$E$11:$E$",$B$239)),
_xlpm.row, MATCH($C285 &amp; $F285 &amp; $G285,
    _xlpm.HCEnameCol &amp; _xlpm.HCEidCol &amp; _xlpm.mbrNameCol, 0),
_xlpm.row)
)</f>
        <v/>
      </c>
      <c r="I285" s="826"/>
      <c r="J285" s="826"/>
      <c r="K285" s="826"/>
      <c r="L285" s="826"/>
      <c r="M285" s="826"/>
      <c r="N285" s="826" t="str" cm="1">
        <f t="array" aca="1" ref="N285" ca="1">_xlfn.LET(
_xlpm.datCol,INDIRECT(_xlfn.CONCAT("'3a) Board of Directors'!$K$11:$P$",$B$239)),
_xlpm.val,(INDEX(_xlpm.datCol,_extract!$H285,1)=TRUE)*1,
IF($B285="","",
IF(_xlpm.val="","",_xlpm.val)))</f>
        <v/>
      </c>
      <c r="O285" s="826" t="str" cm="1">
        <f t="array" aca="1" ref="O285" ca="1">_xlfn.LET(
_xlpm.datCol,INDIRECT(_xlfn.CONCAT("'3a) Board of Directors'!$K$11:$P$",$B$239)),
_xlpm.val,(INDEX(_xlpm.datCol,_extract!$H285,2)=TRUE)*1,
IF($B285="","",
IF(_xlpm.val="","",_xlpm.val)))</f>
        <v/>
      </c>
      <c r="P285" s="826" t="str" cm="1">
        <f t="array" aca="1" ref="P285" ca="1">_xlfn.LET(
_xlpm.datCol,INDIRECT(_xlfn.CONCAT("'3a) Board of Directors'!$K$11:$P$",$B$239)),
_xlpm.val,(INDEX(_xlpm.datCol,_extract!$H285,3)=TRUE)*1,
IF($B285="","",
IF(_xlpm.val="","",_xlpm.val)))</f>
        <v/>
      </c>
      <c r="Q285" s="826" t="str" cm="1">
        <f t="array" aca="1" ref="Q285" ca="1">_xlfn.LET(
_xlpm.datCol,INDIRECT(_xlfn.CONCAT("'3a) Board of Directors'!$K$11:$P$",$B$239)),
_xlpm.val,INDEX(_xlpm.datCol,_extract!$H285,4),
IF($B285="","",
IF(_xlpm.val="","",_xlpm.val)))</f>
        <v/>
      </c>
    </row>
    <row r="286" spans="2:17" x14ac:dyDescent="0.35">
      <c r="B286" s="89" t="str">
        <f t="shared" si="7"/>
        <v/>
      </c>
      <c r="C286" s="321"/>
      <c r="D286" s="834" t="str">
        <f>_xlfn.LET(
_xlpm.orgRow,MATCH(C286,_ref_data!$F$19:$F$167,0),
_xlpm.orgID,INDEX(_ref_data!$E$19:$E$167,_xlpm.orgRow),
IF(C286="","",_xlpm.orgID))</f>
        <v/>
      </c>
      <c r="E286" s="834" t="str">
        <f>_xlfn.LET(
_xlpm.orgRow,MATCH(C286,_ref_data!$F$19:$F$167,0),
_xlpm.EIN,SUBSTITUTE(INDEX(_ref_data!$G$19:$G$167,_xlpm.orgRow), "-", ""),
IF(C286="","",_xlpm.EIN))</f>
        <v/>
      </c>
      <c r="F286" s="834"/>
      <c r="G286" s="826"/>
      <c r="H286" s="840" t="str" cm="1">
        <f t="array" aca="1" ref="H286" ca="1">IF($C286="", "",
_xlfn.LET(
_xlpm.HCEnameCol,INDIRECT(_xlfn.CONCAT("'3a) Board of Directors'!$B$11:$B$",$B$239)),
_xlpm.HCEidCol,INDIRECT(_xlfn.CONCAT("'3a) Board of Directors'!$D$11:$D$",$B$239)),
_xlpm.mbrNameCol,INDIRECT(_xlfn.CONCAT("'3a) Board of Directors'!$E$11:$E$",$B$239)),
_xlpm.row, MATCH($C286 &amp; $F286 &amp; $G286,
    _xlpm.HCEnameCol &amp; _xlpm.HCEidCol &amp; _xlpm.mbrNameCol, 0),
_xlpm.row)
)</f>
        <v/>
      </c>
      <c r="I286" s="826"/>
      <c r="J286" s="826"/>
      <c r="K286" s="826"/>
      <c r="L286" s="826"/>
      <c r="M286" s="826"/>
      <c r="N286" s="826" t="str" cm="1">
        <f t="array" aca="1" ref="N286" ca="1">_xlfn.LET(
_xlpm.datCol,INDIRECT(_xlfn.CONCAT("'3a) Board of Directors'!$K$11:$P$",$B$239)),
_xlpm.val,(INDEX(_xlpm.datCol,_extract!$H286,1)=TRUE)*1,
IF($B286="","",
IF(_xlpm.val="","",_xlpm.val)))</f>
        <v/>
      </c>
      <c r="O286" s="826" t="str" cm="1">
        <f t="array" aca="1" ref="O286" ca="1">_xlfn.LET(
_xlpm.datCol,INDIRECT(_xlfn.CONCAT("'3a) Board of Directors'!$K$11:$P$",$B$239)),
_xlpm.val,(INDEX(_xlpm.datCol,_extract!$H286,2)=TRUE)*1,
IF($B286="","",
IF(_xlpm.val="","",_xlpm.val)))</f>
        <v/>
      </c>
      <c r="P286" s="826" t="str" cm="1">
        <f t="array" aca="1" ref="P286" ca="1">_xlfn.LET(
_xlpm.datCol,INDIRECT(_xlfn.CONCAT("'3a) Board of Directors'!$K$11:$P$",$B$239)),
_xlpm.val,(INDEX(_xlpm.datCol,_extract!$H286,3)=TRUE)*1,
IF($B286="","",
IF(_xlpm.val="","",_xlpm.val)))</f>
        <v/>
      </c>
      <c r="Q286" s="826" t="str" cm="1">
        <f t="array" aca="1" ref="Q286" ca="1">_xlfn.LET(
_xlpm.datCol,INDIRECT(_xlfn.CONCAT("'3a) Board of Directors'!$K$11:$P$",$B$239)),
_xlpm.val,INDEX(_xlpm.datCol,_extract!$H286,4),
IF($B286="","",
IF(_xlpm.val="","",_xlpm.val)))</f>
        <v/>
      </c>
    </row>
    <row r="287" spans="2:17" x14ac:dyDescent="0.35">
      <c r="B287" s="89" t="str">
        <f t="shared" si="7"/>
        <v/>
      </c>
      <c r="C287" s="321"/>
      <c r="D287" s="834" t="str">
        <f>_xlfn.LET(
_xlpm.orgRow,MATCH(C287,_ref_data!$F$19:$F$167,0),
_xlpm.orgID,INDEX(_ref_data!$E$19:$E$167,_xlpm.orgRow),
IF(C287="","",_xlpm.orgID))</f>
        <v/>
      </c>
      <c r="E287" s="834" t="str">
        <f>_xlfn.LET(
_xlpm.orgRow,MATCH(C287,_ref_data!$F$19:$F$167,0),
_xlpm.EIN,SUBSTITUTE(INDEX(_ref_data!$G$19:$G$167,_xlpm.orgRow), "-", ""),
IF(C287="","",_xlpm.EIN))</f>
        <v/>
      </c>
      <c r="F287" s="834"/>
      <c r="G287" s="826"/>
      <c r="H287" s="840" t="str" cm="1">
        <f t="array" aca="1" ref="H287" ca="1">IF($C287="", "",
_xlfn.LET(
_xlpm.HCEnameCol,INDIRECT(_xlfn.CONCAT("'3a) Board of Directors'!$B$11:$B$",$B$239)),
_xlpm.HCEidCol,INDIRECT(_xlfn.CONCAT("'3a) Board of Directors'!$D$11:$D$",$B$239)),
_xlpm.mbrNameCol,INDIRECT(_xlfn.CONCAT("'3a) Board of Directors'!$E$11:$E$",$B$239)),
_xlpm.row, MATCH($C287 &amp; $F287 &amp; $G287,
    _xlpm.HCEnameCol &amp; _xlpm.HCEidCol &amp; _xlpm.mbrNameCol, 0),
_xlpm.row)
)</f>
        <v/>
      </c>
      <c r="I287" s="826"/>
      <c r="J287" s="826"/>
      <c r="K287" s="826"/>
      <c r="L287" s="826"/>
      <c r="M287" s="826"/>
      <c r="N287" s="826" t="str" cm="1">
        <f t="array" aca="1" ref="N287" ca="1">_xlfn.LET(
_xlpm.datCol,INDIRECT(_xlfn.CONCAT("'3a) Board of Directors'!$K$11:$P$",$B$239)),
_xlpm.val,(INDEX(_xlpm.datCol,_extract!$H287,1)=TRUE)*1,
IF($B287="","",
IF(_xlpm.val="","",_xlpm.val)))</f>
        <v/>
      </c>
      <c r="O287" s="826" t="str" cm="1">
        <f t="array" aca="1" ref="O287" ca="1">_xlfn.LET(
_xlpm.datCol,INDIRECT(_xlfn.CONCAT("'3a) Board of Directors'!$K$11:$P$",$B$239)),
_xlpm.val,(INDEX(_xlpm.datCol,_extract!$H287,2)=TRUE)*1,
IF($B287="","",
IF(_xlpm.val="","",_xlpm.val)))</f>
        <v/>
      </c>
      <c r="P287" s="826" t="str" cm="1">
        <f t="array" aca="1" ref="P287" ca="1">_xlfn.LET(
_xlpm.datCol,INDIRECT(_xlfn.CONCAT("'3a) Board of Directors'!$K$11:$P$",$B$239)),
_xlpm.val,(INDEX(_xlpm.datCol,_extract!$H287,3)=TRUE)*1,
IF($B287="","",
IF(_xlpm.val="","",_xlpm.val)))</f>
        <v/>
      </c>
      <c r="Q287" s="826" t="str" cm="1">
        <f t="array" aca="1" ref="Q287" ca="1">_xlfn.LET(
_xlpm.datCol,INDIRECT(_xlfn.CONCAT("'3a) Board of Directors'!$K$11:$P$",$B$239)),
_xlpm.val,INDEX(_xlpm.datCol,_extract!$H287,4),
IF($B287="","",
IF(_xlpm.val="","",_xlpm.val)))</f>
        <v/>
      </c>
    </row>
    <row r="288" spans="2:17" x14ac:dyDescent="0.35">
      <c r="B288" s="89" t="str">
        <f t="shared" si="7"/>
        <v/>
      </c>
      <c r="C288" s="321"/>
      <c r="D288" s="834" t="str">
        <f>_xlfn.LET(
_xlpm.orgRow,MATCH(C288,_ref_data!$F$19:$F$167,0),
_xlpm.orgID,INDEX(_ref_data!$E$19:$E$167,_xlpm.orgRow),
IF(C288="","",_xlpm.orgID))</f>
        <v/>
      </c>
      <c r="E288" s="834" t="str">
        <f>_xlfn.LET(
_xlpm.orgRow,MATCH(C288,_ref_data!$F$19:$F$167,0),
_xlpm.EIN,SUBSTITUTE(INDEX(_ref_data!$G$19:$G$167,_xlpm.orgRow), "-", ""),
IF(C288="","",_xlpm.EIN))</f>
        <v/>
      </c>
      <c r="F288" s="834"/>
      <c r="G288" s="826"/>
      <c r="H288" s="840" t="str" cm="1">
        <f t="array" aca="1" ref="H288" ca="1">IF($C288="", "",
_xlfn.LET(
_xlpm.HCEnameCol,INDIRECT(_xlfn.CONCAT("'3a) Board of Directors'!$B$11:$B$",$B$239)),
_xlpm.HCEidCol,INDIRECT(_xlfn.CONCAT("'3a) Board of Directors'!$D$11:$D$",$B$239)),
_xlpm.mbrNameCol,INDIRECT(_xlfn.CONCAT("'3a) Board of Directors'!$E$11:$E$",$B$239)),
_xlpm.row, MATCH($C288 &amp; $F288 &amp; $G288,
    _xlpm.HCEnameCol &amp; _xlpm.HCEidCol &amp; _xlpm.mbrNameCol, 0),
_xlpm.row)
)</f>
        <v/>
      </c>
      <c r="I288" s="826"/>
      <c r="J288" s="826"/>
      <c r="K288" s="826"/>
      <c r="L288" s="826"/>
      <c r="M288" s="826"/>
      <c r="N288" s="826" t="str" cm="1">
        <f t="array" aca="1" ref="N288" ca="1">_xlfn.LET(
_xlpm.datCol,INDIRECT(_xlfn.CONCAT("'3a) Board of Directors'!$K$11:$P$",$B$239)),
_xlpm.val,(INDEX(_xlpm.datCol,_extract!$H288,1)=TRUE)*1,
IF($B288="","",
IF(_xlpm.val="","",_xlpm.val)))</f>
        <v/>
      </c>
      <c r="O288" s="826" t="str" cm="1">
        <f t="array" aca="1" ref="O288" ca="1">_xlfn.LET(
_xlpm.datCol,INDIRECT(_xlfn.CONCAT("'3a) Board of Directors'!$K$11:$P$",$B$239)),
_xlpm.val,(INDEX(_xlpm.datCol,_extract!$H288,2)=TRUE)*1,
IF($B288="","",
IF(_xlpm.val="","",_xlpm.val)))</f>
        <v/>
      </c>
      <c r="P288" s="826" t="str" cm="1">
        <f t="array" aca="1" ref="P288" ca="1">_xlfn.LET(
_xlpm.datCol,INDIRECT(_xlfn.CONCAT("'3a) Board of Directors'!$K$11:$P$",$B$239)),
_xlpm.val,(INDEX(_xlpm.datCol,_extract!$H288,3)=TRUE)*1,
IF($B288="","",
IF(_xlpm.val="","",_xlpm.val)))</f>
        <v/>
      </c>
      <c r="Q288" s="826" t="str" cm="1">
        <f t="array" aca="1" ref="Q288" ca="1">_xlfn.LET(
_xlpm.datCol,INDIRECT(_xlfn.CONCAT("'3a) Board of Directors'!$K$11:$P$",$B$239)),
_xlpm.val,INDEX(_xlpm.datCol,_extract!$H288,4),
IF($B288="","",
IF(_xlpm.val="","",_xlpm.val)))</f>
        <v/>
      </c>
    </row>
    <row r="289" spans="2:17" x14ac:dyDescent="0.35">
      <c r="B289" s="89" t="str">
        <f t="shared" si="7"/>
        <v/>
      </c>
      <c r="C289" s="321"/>
      <c r="D289" s="834" t="str">
        <f>_xlfn.LET(
_xlpm.orgRow,MATCH(C289,_ref_data!$F$19:$F$167,0),
_xlpm.orgID,INDEX(_ref_data!$E$19:$E$167,_xlpm.orgRow),
IF(C289="","",_xlpm.orgID))</f>
        <v/>
      </c>
      <c r="E289" s="834" t="str">
        <f>_xlfn.LET(
_xlpm.orgRow,MATCH(C289,_ref_data!$F$19:$F$167,0),
_xlpm.EIN,SUBSTITUTE(INDEX(_ref_data!$G$19:$G$167,_xlpm.orgRow), "-", ""),
IF(C289="","",_xlpm.EIN))</f>
        <v/>
      </c>
      <c r="F289" s="834"/>
      <c r="G289" s="826"/>
      <c r="H289" s="840" t="str" cm="1">
        <f t="array" aca="1" ref="H289" ca="1">IF($C289="", "",
_xlfn.LET(
_xlpm.HCEnameCol,INDIRECT(_xlfn.CONCAT("'3a) Board of Directors'!$B$11:$B$",$B$239)),
_xlpm.HCEidCol,INDIRECT(_xlfn.CONCAT("'3a) Board of Directors'!$D$11:$D$",$B$239)),
_xlpm.mbrNameCol,INDIRECT(_xlfn.CONCAT("'3a) Board of Directors'!$E$11:$E$",$B$239)),
_xlpm.row, MATCH($C289 &amp; $F289 &amp; $G289,
    _xlpm.HCEnameCol &amp; _xlpm.HCEidCol &amp; _xlpm.mbrNameCol, 0),
_xlpm.row)
)</f>
        <v/>
      </c>
      <c r="I289" s="826"/>
      <c r="J289" s="826"/>
      <c r="K289" s="826"/>
      <c r="L289" s="826"/>
      <c r="M289" s="826"/>
      <c r="N289" s="826" t="str" cm="1">
        <f t="array" aca="1" ref="N289" ca="1">_xlfn.LET(
_xlpm.datCol,INDIRECT(_xlfn.CONCAT("'3a) Board of Directors'!$K$11:$P$",$B$239)),
_xlpm.val,(INDEX(_xlpm.datCol,_extract!$H289,1)=TRUE)*1,
IF($B289="","",
IF(_xlpm.val="","",_xlpm.val)))</f>
        <v/>
      </c>
      <c r="O289" s="826" t="str" cm="1">
        <f t="array" aca="1" ref="O289" ca="1">_xlfn.LET(
_xlpm.datCol,INDIRECT(_xlfn.CONCAT("'3a) Board of Directors'!$K$11:$P$",$B$239)),
_xlpm.val,(INDEX(_xlpm.datCol,_extract!$H289,2)=TRUE)*1,
IF($B289="","",
IF(_xlpm.val="","",_xlpm.val)))</f>
        <v/>
      </c>
      <c r="P289" s="826" t="str" cm="1">
        <f t="array" aca="1" ref="P289" ca="1">_xlfn.LET(
_xlpm.datCol,INDIRECT(_xlfn.CONCAT("'3a) Board of Directors'!$K$11:$P$",$B$239)),
_xlpm.val,(INDEX(_xlpm.datCol,_extract!$H289,3)=TRUE)*1,
IF($B289="","",
IF(_xlpm.val="","",_xlpm.val)))</f>
        <v/>
      </c>
      <c r="Q289" s="826" t="str" cm="1">
        <f t="array" aca="1" ref="Q289" ca="1">_xlfn.LET(
_xlpm.datCol,INDIRECT(_xlfn.CONCAT("'3a) Board of Directors'!$K$11:$P$",$B$239)),
_xlpm.val,INDEX(_xlpm.datCol,_extract!$H289,4),
IF($B289="","",
IF(_xlpm.val="","",_xlpm.val)))</f>
        <v/>
      </c>
    </row>
    <row r="290" spans="2:17" x14ac:dyDescent="0.35">
      <c r="B290" s="89" t="str">
        <f t="shared" si="7"/>
        <v/>
      </c>
      <c r="C290" s="321"/>
      <c r="D290" s="834" t="str">
        <f>_xlfn.LET(
_xlpm.orgRow,MATCH(C290,_ref_data!$F$19:$F$167,0),
_xlpm.orgID,INDEX(_ref_data!$E$19:$E$167,_xlpm.orgRow),
IF(C290="","",_xlpm.orgID))</f>
        <v/>
      </c>
      <c r="E290" s="834" t="str">
        <f>_xlfn.LET(
_xlpm.orgRow,MATCH(C290,_ref_data!$F$19:$F$167,0),
_xlpm.EIN,SUBSTITUTE(INDEX(_ref_data!$G$19:$G$167,_xlpm.orgRow), "-", ""),
IF(C290="","",_xlpm.EIN))</f>
        <v/>
      </c>
      <c r="F290" s="834"/>
      <c r="G290" s="826"/>
      <c r="H290" s="840" t="str" cm="1">
        <f t="array" aca="1" ref="H290" ca="1">IF($C290="", "",
_xlfn.LET(
_xlpm.HCEnameCol,INDIRECT(_xlfn.CONCAT("'3a) Board of Directors'!$B$11:$B$",$B$239)),
_xlpm.HCEidCol,INDIRECT(_xlfn.CONCAT("'3a) Board of Directors'!$D$11:$D$",$B$239)),
_xlpm.mbrNameCol,INDIRECT(_xlfn.CONCAT("'3a) Board of Directors'!$E$11:$E$",$B$239)),
_xlpm.row, MATCH($C290 &amp; $F290 &amp; $G290,
    _xlpm.HCEnameCol &amp; _xlpm.HCEidCol &amp; _xlpm.mbrNameCol, 0),
_xlpm.row)
)</f>
        <v/>
      </c>
      <c r="I290" s="826"/>
      <c r="J290" s="826"/>
      <c r="K290" s="826"/>
      <c r="L290" s="826"/>
      <c r="M290" s="826"/>
      <c r="N290" s="826" t="str" cm="1">
        <f t="array" aca="1" ref="N290" ca="1">_xlfn.LET(
_xlpm.datCol,INDIRECT(_xlfn.CONCAT("'3a) Board of Directors'!$K$11:$P$",$B$239)),
_xlpm.val,(INDEX(_xlpm.datCol,_extract!$H290,1)=TRUE)*1,
IF($B290="","",
IF(_xlpm.val="","",_xlpm.val)))</f>
        <v/>
      </c>
      <c r="O290" s="826" t="str" cm="1">
        <f t="array" aca="1" ref="O290" ca="1">_xlfn.LET(
_xlpm.datCol,INDIRECT(_xlfn.CONCAT("'3a) Board of Directors'!$K$11:$P$",$B$239)),
_xlpm.val,(INDEX(_xlpm.datCol,_extract!$H290,2)=TRUE)*1,
IF($B290="","",
IF(_xlpm.val="","",_xlpm.val)))</f>
        <v/>
      </c>
      <c r="P290" s="826" t="str" cm="1">
        <f t="array" aca="1" ref="P290" ca="1">_xlfn.LET(
_xlpm.datCol,INDIRECT(_xlfn.CONCAT("'3a) Board of Directors'!$K$11:$P$",$B$239)),
_xlpm.val,(INDEX(_xlpm.datCol,_extract!$H290,3)=TRUE)*1,
IF($B290="","",
IF(_xlpm.val="","",_xlpm.val)))</f>
        <v/>
      </c>
      <c r="Q290" s="826" t="str" cm="1">
        <f t="array" aca="1" ref="Q290" ca="1">_xlfn.LET(
_xlpm.datCol,INDIRECT(_xlfn.CONCAT("'3a) Board of Directors'!$K$11:$P$",$B$239)),
_xlpm.val,INDEX(_xlpm.datCol,_extract!$H290,4),
IF($B290="","",
IF(_xlpm.val="","",_xlpm.val)))</f>
        <v/>
      </c>
    </row>
    <row r="291" spans="2:17" x14ac:dyDescent="0.35">
      <c r="B291" s="89" t="str">
        <f t="shared" si="7"/>
        <v/>
      </c>
      <c r="C291" s="321"/>
      <c r="D291" s="834" t="str">
        <f>_xlfn.LET(
_xlpm.orgRow,MATCH(C291,_ref_data!$F$19:$F$167,0),
_xlpm.orgID,INDEX(_ref_data!$E$19:$E$167,_xlpm.orgRow),
IF(C291="","",_xlpm.orgID))</f>
        <v/>
      </c>
      <c r="E291" s="834" t="str">
        <f>_xlfn.LET(
_xlpm.orgRow,MATCH(C291,_ref_data!$F$19:$F$167,0),
_xlpm.EIN,SUBSTITUTE(INDEX(_ref_data!$G$19:$G$167,_xlpm.orgRow), "-", ""),
IF(C291="","",_xlpm.EIN))</f>
        <v/>
      </c>
      <c r="F291" s="834"/>
      <c r="G291" s="826"/>
      <c r="H291" s="840" t="str" cm="1">
        <f t="array" aca="1" ref="H291" ca="1">IF($C291="", "",
_xlfn.LET(
_xlpm.HCEnameCol,INDIRECT(_xlfn.CONCAT("'3a) Board of Directors'!$B$11:$B$",$B$239)),
_xlpm.HCEidCol,INDIRECT(_xlfn.CONCAT("'3a) Board of Directors'!$D$11:$D$",$B$239)),
_xlpm.mbrNameCol,INDIRECT(_xlfn.CONCAT("'3a) Board of Directors'!$E$11:$E$",$B$239)),
_xlpm.row, MATCH($C291 &amp; $F291 &amp; $G291,
    _xlpm.HCEnameCol &amp; _xlpm.HCEidCol &amp; _xlpm.mbrNameCol, 0),
_xlpm.row)
)</f>
        <v/>
      </c>
      <c r="I291" s="826"/>
      <c r="J291" s="826"/>
      <c r="K291" s="826"/>
      <c r="L291" s="826"/>
      <c r="M291" s="826"/>
      <c r="N291" s="826" t="str" cm="1">
        <f t="array" aca="1" ref="N291" ca="1">_xlfn.LET(
_xlpm.datCol,INDIRECT(_xlfn.CONCAT("'3a) Board of Directors'!$K$11:$P$",$B$239)),
_xlpm.val,(INDEX(_xlpm.datCol,_extract!$H291,1)=TRUE)*1,
IF($B291="","",
IF(_xlpm.val="","",_xlpm.val)))</f>
        <v/>
      </c>
      <c r="O291" s="826" t="str" cm="1">
        <f t="array" aca="1" ref="O291" ca="1">_xlfn.LET(
_xlpm.datCol,INDIRECT(_xlfn.CONCAT("'3a) Board of Directors'!$K$11:$P$",$B$239)),
_xlpm.val,(INDEX(_xlpm.datCol,_extract!$H291,2)=TRUE)*1,
IF($B291="","",
IF(_xlpm.val="","",_xlpm.val)))</f>
        <v/>
      </c>
      <c r="P291" s="826" t="str" cm="1">
        <f t="array" aca="1" ref="P291" ca="1">_xlfn.LET(
_xlpm.datCol,INDIRECT(_xlfn.CONCAT("'3a) Board of Directors'!$K$11:$P$",$B$239)),
_xlpm.val,(INDEX(_xlpm.datCol,_extract!$H291,3)=TRUE)*1,
IF($B291="","",
IF(_xlpm.val="","",_xlpm.val)))</f>
        <v/>
      </c>
      <c r="Q291" s="826" t="str" cm="1">
        <f t="array" aca="1" ref="Q291" ca="1">_xlfn.LET(
_xlpm.datCol,INDIRECT(_xlfn.CONCAT("'3a) Board of Directors'!$K$11:$P$",$B$239)),
_xlpm.val,INDEX(_xlpm.datCol,_extract!$H291,4),
IF($B291="","",
IF(_xlpm.val="","",_xlpm.val)))</f>
        <v/>
      </c>
    </row>
    <row r="292" spans="2:17" x14ac:dyDescent="0.35">
      <c r="B292" s="89" t="str">
        <f t="shared" si="7"/>
        <v/>
      </c>
      <c r="C292" s="321"/>
      <c r="D292" s="834" t="str">
        <f>_xlfn.LET(
_xlpm.orgRow,MATCH(C292,_ref_data!$F$19:$F$167,0),
_xlpm.orgID,INDEX(_ref_data!$E$19:$E$167,_xlpm.orgRow),
IF(C292="","",_xlpm.orgID))</f>
        <v/>
      </c>
      <c r="E292" s="834" t="str">
        <f>_xlfn.LET(
_xlpm.orgRow,MATCH(C292,_ref_data!$F$19:$F$167,0),
_xlpm.EIN,SUBSTITUTE(INDEX(_ref_data!$G$19:$G$167,_xlpm.orgRow), "-", ""),
IF(C292="","",_xlpm.EIN))</f>
        <v/>
      </c>
      <c r="F292" s="834"/>
      <c r="G292" s="826"/>
      <c r="H292" s="840" t="str" cm="1">
        <f t="array" aca="1" ref="H292" ca="1">IF($C292="", "",
_xlfn.LET(
_xlpm.HCEnameCol,INDIRECT(_xlfn.CONCAT("'3a) Board of Directors'!$B$11:$B$",$B$239)),
_xlpm.HCEidCol,INDIRECT(_xlfn.CONCAT("'3a) Board of Directors'!$D$11:$D$",$B$239)),
_xlpm.mbrNameCol,INDIRECT(_xlfn.CONCAT("'3a) Board of Directors'!$E$11:$E$",$B$239)),
_xlpm.row, MATCH($C292 &amp; $F292 &amp; $G292,
    _xlpm.HCEnameCol &amp; _xlpm.HCEidCol &amp; _xlpm.mbrNameCol, 0),
_xlpm.row)
)</f>
        <v/>
      </c>
      <c r="I292" s="826"/>
      <c r="J292" s="826"/>
      <c r="K292" s="826"/>
      <c r="L292" s="826"/>
      <c r="M292" s="826"/>
      <c r="N292" s="826" t="str" cm="1">
        <f t="array" aca="1" ref="N292" ca="1">_xlfn.LET(
_xlpm.datCol,INDIRECT(_xlfn.CONCAT("'3a) Board of Directors'!$K$11:$P$",$B$239)),
_xlpm.val,(INDEX(_xlpm.datCol,_extract!$H292,1)=TRUE)*1,
IF($B292="","",
IF(_xlpm.val="","",_xlpm.val)))</f>
        <v/>
      </c>
      <c r="O292" s="826" t="str" cm="1">
        <f t="array" aca="1" ref="O292" ca="1">_xlfn.LET(
_xlpm.datCol,INDIRECT(_xlfn.CONCAT("'3a) Board of Directors'!$K$11:$P$",$B$239)),
_xlpm.val,(INDEX(_xlpm.datCol,_extract!$H292,2)=TRUE)*1,
IF($B292="","",
IF(_xlpm.val="","",_xlpm.val)))</f>
        <v/>
      </c>
      <c r="P292" s="826" t="str" cm="1">
        <f t="array" aca="1" ref="P292" ca="1">_xlfn.LET(
_xlpm.datCol,INDIRECT(_xlfn.CONCAT("'3a) Board of Directors'!$K$11:$P$",$B$239)),
_xlpm.val,(INDEX(_xlpm.datCol,_extract!$H292,3)=TRUE)*1,
IF($B292="","",
IF(_xlpm.val="","",_xlpm.val)))</f>
        <v/>
      </c>
      <c r="Q292" s="826" t="str" cm="1">
        <f t="array" aca="1" ref="Q292" ca="1">_xlfn.LET(
_xlpm.datCol,INDIRECT(_xlfn.CONCAT("'3a) Board of Directors'!$K$11:$P$",$B$239)),
_xlpm.val,INDEX(_xlpm.datCol,_extract!$H292,4),
IF($B292="","",
IF(_xlpm.val="","",_xlpm.val)))</f>
        <v/>
      </c>
    </row>
    <row r="293" spans="2:17" x14ac:dyDescent="0.35">
      <c r="B293" s="89" t="str">
        <f t="shared" si="7"/>
        <v/>
      </c>
      <c r="C293" s="321"/>
      <c r="D293" s="834" t="str">
        <f>_xlfn.LET(
_xlpm.orgRow,MATCH(C293,_ref_data!$F$19:$F$167,0),
_xlpm.orgID,INDEX(_ref_data!$E$19:$E$167,_xlpm.orgRow),
IF(C293="","",_xlpm.orgID))</f>
        <v/>
      </c>
      <c r="E293" s="834" t="str">
        <f>_xlfn.LET(
_xlpm.orgRow,MATCH(C293,_ref_data!$F$19:$F$167,0),
_xlpm.EIN,SUBSTITUTE(INDEX(_ref_data!$G$19:$G$167,_xlpm.orgRow), "-", ""),
IF(C293="","",_xlpm.EIN))</f>
        <v/>
      </c>
      <c r="F293" s="834"/>
      <c r="G293" s="826"/>
      <c r="H293" s="840" t="str" cm="1">
        <f t="array" aca="1" ref="H293" ca="1">IF($C293="", "",
_xlfn.LET(
_xlpm.HCEnameCol,INDIRECT(_xlfn.CONCAT("'3a) Board of Directors'!$B$11:$B$",$B$239)),
_xlpm.HCEidCol,INDIRECT(_xlfn.CONCAT("'3a) Board of Directors'!$D$11:$D$",$B$239)),
_xlpm.mbrNameCol,INDIRECT(_xlfn.CONCAT("'3a) Board of Directors'!$E$11:$E$",$B$239)),
_xlpm.row, MATCH($C293 &amp; $F293 &amp; $G293,
    _xlpm.HCEnameCol &amp; _xlpm.HCEidCol &amp; _xlpm.mbrNameCol, 0),
_xlpm.row)
)</f>
        <v/>
      </c>
      <c r="I293" s="826"/>
      <c r="J293" s="826"/>
      <c r="K293" s="826"/>
      <c r="L293" s="826"/>
      <c r="M293" s="826"/>
      <c r="N293" s="826" t="str" cm="1">
        <f t="array" aca="1" ref="N293" ca="1">_xlfn.LET(
_xlpm.datCol,INDIRECT(_xlfn.CONCAT("'3a) Board of Directors'!$K$11:$P$",$B$239)),
_xlpm.val,(INDEX(_xlpm.datCol,_extract!$H293,1)=TRUE)*1,
IF($B293="","",
IF(_xlpm.val="","",_xlpm.val)))</f>
        <v/>
      </c>
      <c r="O293" s="826" t="str" cm="1">
        <f t="array" aca="1" ref="O293" ca="1">_xlfn.LET(
_xlpm.datCol,INDIRECT(_xlfn.CONCAT("'3a) Board of Directors'!$K$11:$P$",$B$239)),
_xlpm.val,(INDEX(_xlpm.datCol,_extract!$H293,2)=TRUE)*1,
IF($B293="","",
IF(_xlpm.val="","",_xlpm.val)))</f>
        <v/>
      </c>
      <c r="P293" s="826" t="str" cm="1">
        <f t="array" aca="1" ref="P293" ca="1">_xlfn.LET(
_xlpm.datCol,INDIRECT(_xlfn.CONCAT("'3a) Board of Directors'!$K$11:$P$",$B$239)),
_xlpm.val,(INDEX(_xlpm.datCol,_extract!$H293,3)=TRUE)*1,
IF($B293="","",
IF(_xlpm.val="","",_xlpm.val)))</f>
        <v/>
      </c>
      <c r="Q293" s="826" t="str" cm="1">
        <f t="array" aca="1" ref="Q293" ca="1">_xlfn.LET(
_xlpm.datCol,INDIRECT(_xlfn.CONCAT("'3a) Board of Directors'!$K$11:$P$",$B$239)),
_xlpm.val,INDEX(_xlpm.datCol,_extract!$H293,4),
IF($B293="","",
IF(_xlpm.val="","",_xlpm.val)))</f>
        <v/>
      </c>
    </row>
    <row r="294" spans="2:17" x14ac:dyDescent="0.35">
      <c r="B294" s="89" t="str">
        <f t="shared" si="7"/>
        <v/>
      </c>
      <c r="C294" s="321"/>
      <c r="D294" s="834" t="str">
        <f>_xlfn.LET(
_xlpm.orgRow,MATCH(C294,_ref_data!$F$19:$F$167,0),
_xlpm.orgID,INDEX(_ref_data!$E$19:$E$167,_xlpm.orgRow),
IF(C294="","",_xlpm.orgID))</f>
        <v/>
      </c>
      <c r="E294" s="834" t="str">
        <f>_xlfn.LET(
_xlpm.orgRow,MATCH(C294,_ref_data!$F$19:$F$167,0),
_xlpm.EIN,SUBSTITUTE(INDEX(_ref_data!$G$19:$G$167,_xlpm.orgRow), "-", ""),
IF(C294="","",_xlpm.EIN))</f>
        <v/>
      </c>
      <c r="F294" s="834"/>
      <c r="G294" s="826"/>
      <c r="H294" s="840" t="str" cm="1">
        <f t="array" aca="1" ref="H294" ca="1">IF($C294="", "",
_xlfn.LET(
_xlpm.HCEnameCol,INDIRECT(_xlfn.CONCAT("'3a) Board of Directors'!$B$11:$B$",$B$239)),
_xlpm.HCEidCol,INDIRECT(_xlfn.CONCAT("'3a) Board of Directors'!$D$11:$D$",$B$239)),
_xlpm.mbrNameCol,INDIRECT(_xlfn.CONCAT("'3a) Board of Directors'!$E$11:$E$",$B$239)),
_xlpm.row, MATCH($C294 &amp; $F294 &amp; $G294,
    _xlpm.HCEnameCol &amp; _xlpm.HCEidCol &amp; _xlpm.mbrNameCol, 0),
_xlpm.row)
)</f>
        <v/>
      </c>
      <c r="I294" s="826"/>
      <c r="J294" s="826"/>
      <c r="K294" s="826"/>
      <c r="L294" s="826"/>
      <c r="M294" s="826"/>
      <c r="N294" s="826" t="str" cm="1">
        <f t="array" aca="1" ref="N294" ca="1">_xlfn.LET(
_xlpm.datCol,INDIRECT(_xlfn.CONCAT("'3a) Board of Directors'!$K$11:$P$",$B$239)),
_xlpm.val,(INDEX(_xlpm.datCol,_extract!$H294,1)=TRUE)*1,
IF($B294="","",
IF(_xlpm.val="","",_xlpm.val)))</f>
        <v/>
      </c>
      <c r="O294" s="826" t="str" cm="1">
        <f t="array" aca="1" ref="O294" ca="1">_xlfn.LET(
_xlpm.datCol,INDIRECT(_xlfn.CONCAT("'3a) Board of Directors'!$K$11:$P$",$B$239)),
_xlpm.val,(INDEX(_xlpm.datCol,_extract!$H294,2)=TRUE)*1,
IF($B294="","",
IF(_xlpm.val="","",_xlpm.val)))</f>
        <v/>
      </c>
      <c r="P294" s="826" t="str" cm="1">
        <f t="array" aca="1" ref="P294" ca="1">_xlfn.LET(
_xlpm.datCol,INDIRECT(_xlfn.CONCAT("'3a) Board of Directors'!$K$11:$P$",$B$239)),
_xlpm.val,(INDEX(_xlpm.datCol,_extract!$H294,3)=TRUE)*1,
IF($B294="","",
IF(_xlpm.val="","",_xlpm.val)))</f>
        <v/>
      </c>
      <c r="Q294" s="826" t="str" cm="1">
        <f t="array" aca="1" ref="Q294" ca="1">_xlfn.LET(
_xlpm.datCol,INDIRECT(_xlfn.CONCAT("'3a) Board of Directors'!$K$11:$P$",$B$239)),
_xlpm.val,INDEX(_xlpm.datCol,_extract!$H294,4),
IF($B294="","",
IF(_xlpm.val="","",_xlpm.val)))</f>
        <v/>
      </c>
    </row>
    <row r="295" spans="2:17" x14ac:dyDescent="0.35">
      <c r="B295" s="89" t="str">
        <f t="shared" si="7"/>
        <v/>
      </c>
      <c r="C295" s="321"/>
      <c r="D295" s="834" t="str">
        <f>_xlfn.LET(
_xlpm.orgRow,MATCH(C295,_ref_data!$F$19:$F$167,0),
_xlpm.orgID,INDEX(_ref_data!$E$19:$E$167,_xlpm.orgRow),
IF(C295="","",_xlpm.orgID))</f>
        <v/>
      </c>
      <c r="E295" s="834" t="str">
        <f>_xlfn.LET(
_xlpm.orgRow,MATCH(C295,_ref_data!$F$19:$F$167,0),
_xlpm.EIN,SUBSTITUTE(INDEX(_ref_data!$G$19:$G$167,_xlpm.orgRow), "-", ""),
IF(C295="","",_xlpm.EIN))</f>
        <v/>
      </c>
      <c r="F295" s="834"/>
      <c r="G295" s="826"/>
      <c r="H295" s="840" t="str" cm="1">
        <f t="array" aca="1" ref="H295" ca="1">IF($C295="", "",
_xlfn.LET(
_xlpm.HCEnameCol,INDIRECT(_xlfn.CONCAT("'3a) Board of Directors'!$B$11:$B$",$B$239)),
_xlpm.HCEidCol,INDIRECT(_xlfn.CONCAT("'3a) Board of Directors'!$D$11:$D$",$B$239)),
_xlpm.mbrNameCol,INDIRECT(_xlfn.CONCAT("'3a) Board of Directors'!$E$11:$E$",$B$239)),
_xlpm.row, MATCH($C295 &amp; $F295 &amp; $G295,
    _xlpm.HCEnameCol &amp; _xlpm.HCEidCol &amp; _xlpm.mbrNameCol, 0),
_xlpm.row)
)</f>
        <v/>
      </c>
      <c r="I295" s="826"/>
      <c r="J295" s="826"/>
      <c r="K295" s="826"/>
      <c r="L295" s="826"/>
      <c r="M295" s="826"/>
      <c r="N295" s="826" t="str" cm="1">
        <f t="array" aca="1" ref="N295" ca="1">_xlfn.LET(
_xlpm.datCol,INDIRECT(_xlfn.CONCAT("'3a) Board of Directors'!$K$11:$P$",$B$239)),
_xlpm.val,(INDEX(_xlpm.datCol,_extract!$H295,1)=TRUE)*1,
IF($B295="","",
IF(_xlpm.val="","",_xlpm.val)))</f>
        <v/>
      </c>
      <c r="O295" s="826" t="str" cm="1">
        <f t="array" aca="1" ref="O295" ca="1">_xlfn.LET(
_xlpm.datCol,INDIRECT(_xlfn.CONCAT("'3a) Board of Directors'!$K$11:$P$",$B$239)),
_xlpm.val,(INDEX(_xlpm.datCol,_extract!$H295,2)=TRUE)*1,
IF($B295="","",
IF(_xlpm.val="","",_xlpm.val)))</f>
        <v/>
      </c>
      <c r="P295" s="826" t="str" cm="1">
        <f t="array" aca="1" ref="P295" ca="1">_xlfn.LET(
_xlpm.datCol,INDIRECT(_xlfn.CONCAT("'3a) Board of Directors'!$K$11:$P$",$B$239)),
_xlpm.val,(INDEX(_xlpm.datCol,_extract!$H295,3)=TRUE)*1,
IF($B295="","",
IF(_xlpm.val="","",_xlpm.val)))</f>
        <v/>
      </c>
      <c r="Q295" s="826" t="str" cm="1">
        <f t="array" aca="1" ref="Q295" ca="1">_xlfn.LET(
_xlpm.datCol,INDIRECT(_xlfn.CONCAT("'3a) Board of Directors'!$K$11:$P$",$B$239)),
_xlpm.val,INDEX(_xlpm.datCol,_extract!$H295,4),
IF($B295="","",
IF(_xlpm.val="","",_xlpm.val)))</f>
        <v/>
      </c>
    </row>
    <row r="296" spans="2:17" x14ac:dyDescent="0.35">
      <c r="B296" s="89" t="str">
        <f t="shared" si="7"/>
        <v/>
      </c>
      <c r="C296" s="321"/>
      <c r="D296" s="834" t="str">
        <f>_xlfn.LET(
_xlpm.orgRow,MATCH(C296,_ref_data!$F$19:$F$167,0),
_xlpm.orgID,INDEX(_ref_data!$E$19:$E$167,_xlpm.orgRow),
IF(C296="","",_xlpm.orgID))</f>
        <v/>
      </c>
      <c r="E296" s="834" t="str">
        <f>_xlfn.LET(
_xlpm.orgRow,MATCH(C296,_ref_data!$F$19:$F$167,0),
_xlpm.EIN,SUBSTITUTE(INDEX(_ref_data!$G$19:$G$167,_xlpm.orgRow), "-", ""),
IF(C296="","",_xlpm.EIN))</f>
        <v/>
      </c>
      <c r="F296" s="834"/>
      <c r="G296" s="826"/>
      <c r="H296" s="840" t="str" cm="1">
        <f t="array" aca="1" ref="H296" ca="1">IF($C296="", "",
_xlfn.LET(
_xlpm.HCEnameCol,INDIRECT(_xlfn.CONCAT("'3a) Board of Directors'!$B$11:$B$",$B$239)),
_xlpm.HCEidCol,INDIRECT(_xlfn.CONCAT("'3a) Board of Directors'!$D$11:$D$",$B$239)),
_xlpm.mbrNameCol,INDIRECT(_xlfn.CONCAT("'3a) Board of Directors'!$E$11:$E$",$B$239)),
_xlpm.row, MATCH($C296 &amp; $F296 &amp; $G296,
    _xlpm.HCEnameCol &amp; _xlpm.HCEidCol &amp; _xlpm.mbrNameCol, 0),
_xlpm.row)
)</f>
        <v/>
      </c>
      <c r="I296" s="826"/>
      <c r="J296" s="826"/>
      <c r="K296" s="826"/>
      <c r="L296" s="826"/>
      <c r="M296" s="826"/>
      <c r="N296" s="826" t="str" cm="1">
        <f t="array" aca="1" ref="N296" ca="1">_xlfn.LET(
_xlpm.datCol,INDIRECT(_xlfn.CONCAT("'3a) Board of Directors'!$K$11:$P$",$B$239)),
_xlpm.val,(INDEX(_xlpm.datCol,_extract!$H296,1)=TRUE)*1,
IF($B296="","",
IF(_xlpm.val="","",_xlpm.val)))</f>
        <v/>
      </c>
      <c r="O296" s="826" t="str" cm="1">
        <f t="array" aca="1" ref="O296" ca="1">_xlfn.LET(
_xlpm.datCol,INDIRECT(_xlfn.CONCAT("'3a) Board of Directors'!$K$11:$P$",$B$239)),
_xlpm.val,(INDEX(_xlpm.datCol,_extract!$H296,2)=TRUE)*1,
IF($B296="","",
IF(_xlpm.val="","",_xlpm.val)))</f>
        <v/>
      </c>
      <c r="P296" s="826" t="str" cm="1">
        <f t="array" aca="1" ref="P296" ca="1">_xlfn.LET(
_xlpm.datCol,INDIRECT(_xlfn.CONCAT("'3a) Board of Directors'!$K$11:$P$",$B$239)),
_xlpm.val,(INDEX(_xlpm.datCol,_extract!$H296,3)=TRUE)*1,
IF($B296="","",
IF(_xlpm.val="","",_xlpm.val)))</f>
        <v/>
      </c>
      <c r="Q296" s="826" t="str" cm="1">
        <f t="array" aca="1" ref="Q296" ca="1">_xlfn.LET(
_xlpm.datCol,INDIRECT(_xlfn.CONCAT("'3a) Board of Directors'!$K$11:$P$",$B$239)),
_xlpm.val,INDEX(_xlpm.datCol,_extract!$H296,4),
IF($B296="","",
IF(_xlpm.val="","",_xlpm.val)))</f>
        <v/>
      </c>
    </row>
    <row r="297" spans="2:17" x14ac:dyDescent="0.35">
      <c r="B297" s="89" t="str">
        <f t="shared" si="7"/>
        <v/>
      </c>
      <c r="C297" s="321"/>
      <c r="D297" s="834" t="str">
        <f>_xlfn.LET(
_xlpm.orgRow,MATCH(C297,_ref_data!$F$19:$F$167,0),
_xlpm.orgID,INDEX(_ref_data!$E$19:$E$167,_xlpm.orgRow),
IF(C297="","",_xlpm.orgID))</f>
        <v/>
      </c>
      <c r="E297" s="834" t="str">
        <f>_xlfn.LET(
_xlpm.orgRow,MATCH(C297,_ref_data!$F$19:$F$167,0),
_xlpm.EIN,SUBSTITUTE(INDEX(_ref_data!$G$19:$G$167,_xlpm.orgRow), "-", ""),
IF(C297="","",_xlpm.EIN))</f>
        <v/>
      </c>
      <c r="F297" s="834"/>
      <c r="G297" s="826"/>
      <c r="H297" s="840" t="str" cm="1">
        <f t="array" aca="1" ref="H297" ca="1">IF($C297="", "",
_xlfn.LET(
_xlpm.HCEnameCol,INDIRECT(_xlfn.CONCAT("'3a) Board of Directors'!$B$11:$B$",$B$239)),
_xlpm.HCEidCol,INDIRECT(_xlfn.CONCAT("'3a) Board of Directors'!$D$11:$D$",$B$239)),
_xlpm.mbrNameCol,INDIRECT(_xlfn.CONCAT("'3a) Board of Directors'!$E$11:$E$",$B$239)),
_xlpm.row, MATCH($C297 &amp; $F297 &amp; $G297,
    _xlpm.HCEnameCol &amp; _xlpm.HCEidCol &amp; _xlpm.mbrNameCol, 0),
_xlpm.row)
)</f>
        <v/>
      </c>
      <c r="I297" s="826"/>
      <c r="J297" s="826"/>
      <c r="K297" s="826"/>
      <c r="L297" s="826"/>
      <c r="M297" s="826"/>
      <c r="N297" s="826" t="str" cm="1">
        <f t="array" aca="1" ref="N297" ca="1">_xlfn.LET(
_xlpm.datCol,INDIRECT(_xlfn.CONCAT("'3a) Board of Directors'!$K$11:$P$",$B$239)),
_xlpm.val,(INDEX(_xlpm.datCol,_extract!$H297,1)=TRUE)*1,
IF($B297="","",
IF(_xlpm.val="","",_xlpm.val)))</f>
        <v/>
      </c>
      <c r="O297" s="826" t="str" cm="1">
        <f t="array" aca="1" ref="O297" ca="1">_xlfn.LET(
_xlpm.datCol,INDIRECT(_xlfn.CONCAT("'3a) Board of Directors'!$K$11:$P$",$B$239)),
_xlpm.val,(INDEX(_xlpm.datCol,_extract!$H297,2)=TRUE)*1,
IF($B297="","",
IF(_xlpm.val="","",_xlpm.val)))</f>
        <v/>
      </c>
      <c r="P297" s="826" t="str" cm="1">
        <f t="array" aca="1" ref="P297" ca="1">_xlfn.LET(
_xlpm.datCol,INDIRECT(_xlfn.CONCAT("'3a) Board of Directors'!$K$11:$P$",$B$239)),
_xlpm.val,(INDEX(_xlpm.datCol,_extract!$H297,3)=TRUE)*1,
IF($B297="","",
IF(_xlpm.val="","",_xlpm.val)))</f>
        <v/>
      </c>
      <c r="Q297" s="826" t="str" cm="1">
        <f t="array" aca="1" ref="Q297" ca="1">_xlfn.LET(
_xlpm.datCol,INDIRECT(_xlfn.CONCAT("'3a) Board of Directors'!$K$11:$P$",$B$239)),
_xlpm.val,INDEX(_xlpm.datCol,_extract!$H297,4),
IF($B297="","",
IF(_xlpm.val="","",_xlpm.val)))</f>
        <v/>
      </c>
    </row>
    <row r="298" spans="2:17" x14ac:dyDescent="0.35">
      <c r="B298" s="89" t="str">
        <f t="shared" si="7"/>
        <v/>
      </c>
      <c r="C298" s="321"/>
      <c r="D298" s="834" t="str">
        <f>_xlfn.LET(
_xlpm.orgRow,MATCH(C298,_ref_data!$F$19:$F$167,0),
_xlpm.orgID,INDEX(_ref_data!$E$19:$E$167,_xlpm.orgRow),
IF(C298="","",_xlpm.orgID))</f>
        <v/>
      </c>
      <c r="E298" s="834" t="str">
        <f>_xlfn.LET(
_xlpm.orgRow,MATCH(C298,_ref_data!$F$19:$F$167,0),
_xlpm.EIN,SUBSTITUTE(INDEX(_ref_data!$G$19:$G$167,_xlpm.orgRow), "-", ""),
IF(C298="","",_xlpm.EIN))</f>
        <v/>
      </c>
      <c r="F298" s="834"/>
      <c r="G298" s="826"/>
      <c r="H298" s="840" t="str" cm="1">
        <f t="array" aca="1" ref="H298" ca="1">IF($C298="", "",
_xlfn.LET(
_xlpm.HCEnameCol,INDIRECT(_xlfn.CONCAT("'3a) Board of Directors'!$B$11:$B$",$B$239)),
_xlpm.HCEidCol,INDIRECT(_xlfn.CONCAT("'3a) Board of Directors'!$D$11:$D$",$B$239)),
_xlpm.mbrNameCol,INDIRECT(_xlfn.CONCAT("'3a) Board of Directors'!$E$11:$E$",$B$239)),
_xlpm.row, MATCH($C298 &amp; $F298 &amp; $G298,
    _xlpm.HCEnameCol &amp; _xlpm.HCEidCol &amp; _xlpm.mbrNameCol, 0),
_xlpm.row)
)</f>
        <v/>
      </c>
      <c r="I298" s="826"/>
      <c r="J298" s="826"/>
      <c r="K298" s="826"/>
      <c r="L298" s="826"/>
      <c r="M298" s="826"/>
      <c r="N298" s="826" t="str" cm="1">
        <f t="array" aca="1" ref="N298" ca="1">_xlfn.LET(
_xlpm.datCol,INDIRECT(_xlfn.CONCAT("'3a) Board of Directors'!$K$11:$P$",$B$239)),
_xlpm.val,(INDEX(_xlpm.datCol,_extract!$H298,1)=TRUE)*1,
IF($B298="","",
IF(_xlpm.val="","",_xlpm.val)))</f>
        <v/>
      </c>
      <c r="O298" s="826" t="str" cm="1">
        <f t="array" aca="1" ref="O298" ca="1">_xlfn.LET(
_xlpm.datCol,INDIRECT(_xlfn.CONCAT("'3a) Board of Directors'!$K$11:$P$",$B$239)),
_xlpm.val,(INDEX(_xlpm.datCol,_extract!$H298,2)=TRUE)*1,
IF($B298="","",
IF(_xlpm.val="","",_xlpm.val)))</f>
        <v/>
      </c>
      <c r="P298" s="826" t="str" cm="1">
        <f t="array" aca="1" ref="P298" ca="1">_xlfn.LET(
_xlpm.datCol,INDIRECT(_xlfn.CONCAT("'3a) Board of Directors'!$K$11:$P$",$B$239)),
_xlpm.val,(INDEX(_xlpm.datCol,_extract!$H298,3)=TRUE)*1,
IF($B298="","",
IF(_xlpm.val="","",_xlpm.val)))</f>
        <v/>
      </c>
      <c r="Q298" s="826" t="str" cm="1">
        <f t="array" aca="1" ref="Q298" ca="1">_xlfn.LET(
_xlpm.datCol,INDIRECT(_xlfn.CONCAT("'3a) Board of Directors'!$K$11:$P$",$B$239)),
_xlpm.val,INDEX(_xlpm.datCol,_extract!$H298,4),
IF($B298="","",
IF(_xlpm.val="","",_xlpm.val)))</f>
        <v/>
      </c>
    </row>
    <row r="299" spans="2:17" x14ac:dyDescent="0.35">
      <c r="B299" s="89" t="str">
        <f t="shared" si="7"/>
        <v/>
      </c>
      <c r="C299" s="321"/>
      <c r="D299" s="834" t="str">
        <f>_xlfn.LET(
_xlpm.orgRow,MATCH(C299,_ref_data!$F$19:$F$167,0),
_xlpm.orgID,INDEX(_ref_data!$E$19:$E$167,_xlpm.orgRow),
IF(C299="","",_xlpm.orgID))</f>
        <v/>
      </c>
      <c r="E299" s="834" t="str">
        <f>_xlfn.LET(
_xlpm.orgRow,MATCH(C299,_ref_data!$F$19:$F$167,0),
_xlpm.EIN,SUBSTITUTE(INDEX(_ref_data!$G$19:$G$167,_xlpm.orgRow), "-", ""),
IF(C299="","",_xlpm.EIN))</f>
        <v/>
      </c>
      <c r="F299" s="834"/>
      <c r="G299" s="826"/>
      <c r="H299" s="840" t="str" cm="1">
        <f t="array" aca="1" ref="H299" ca="1">IF($C299="", "",
_xlfn.LET(
_xlpm.HCEnameCol,INDIRECT(_xlfn.CONCAT("'3a) Board of Directors'!$B$11:$B$",$B$239)),
_xlpm.HCEidCol,INDIRECT(_xlfn.CONCAT("'3a) Board of Directors'!$D$11:$D$",$B$239)),
_xlpm.mbrNameCol,INDIRECT(_xlfn.CONCAT("'3a) Board of Directors'!$E$11:$E$",$B$239)),
_xlpm.row, MATCH($C299 &amp; $F299 &amp; $G299,
    _xlpm.HCEnameCol &amp; _xlpm.HCEidCol &amp; _xlpm.mbrNameCol, 0),
_xlpm.row)
)</f>
        <v/>
      </c>
      <c r="I299" s="826"/>
      <c r="J299" s="826"/>
      <c r="K299" s="826"/>
      <c r="L299" s="826"/>
      <c r="M299" s="826"/>
      <c r="N299" s="826" t="str" cm="1">
        <f t="array" aca="1" ref="N299" ca="1">_xlfn.LET(
_xlpm.datCol,INDIRECT(_xlfn.CONCAT("'3a) Board of Directors'!$K$11:$P$",$B$239)),
_xlpm.val,(INDEX(_xlpm.datCol,_extract!$H299,1)=TRUE)*1,
IF($B299="","",
IF(_xlpm.val="","",_xlpm.val)))</f>
        <v/>
      </c>
      <c r="O299" s="826" t="str" cm="1">
        <f t="array" aca="1" ref="O299" ca="1">_xlfn.LET(
_xlpm.datCol,INDIRECT(_xlfn.CONCAT("'3a) Board of Directors'!$K$11:$P$",$B$239)),
_xlpm.val,(INDEX(_xlpm.datCol,_extract!$H299,2)=TRUE)*1,
IF($B299="","",
IF(_xlpm.val="","",_xlpm.val)))</f>
        <v/>
      </c>
      <c r="P299" s="826" t="str" cm="1">
        <f t="array" aca="1" ref="P299" ca="1">_xlfn.LET(
_xlpm.datCol,INDIRECT(_xlfn.CONCAT("'3a) Board of Directors'!$K$11:$P$",$B$239)),
_xlpm.val,(INDEX(_xlpm.datCol,_extract!$H299,3)=TRUE)*1,
IF($B299="","",
IF(_xlpm.val="","",_xlpm.val)))</f>
        <v/>
      </c>
      <c r="Q299" s="826" t="str" cm="1">
        <f t="array" aca="1" ref="Q299" ca="1">_xlfn.LET(
_xlpm.datCol,INDIRECT(_xlfn.CONCAT("'3a) Board of Directors'!$K$11:$P$",$B$239)),
_xlpm.val,INDEX(_xlpm.datCol,_extract!$H299,4),
IF($B299="","",
IF(_xlpm.val="","",_xlpm.val)))</f>
        <v/>
      </c>
    </row>
    <row r="300" spans="2:17" x14ac:dyDescent="0.35">
      <c r="B300" s="89" t="str">
        <f t="shared" si="7"/>
        <v/>
      </c>
      <c r="C300" s="321"/>
      <c r="D300" s="834" t="str">
        <f>_xlfn.LET(
_xlpm.orgRow,MATCH(C300,_ref_data!$F$19:$F$167,0),
_xlpm.orgID,INDEX(_ref_data!$E$19:$E$167,_xlpm.orgRow),
IF(C300="","",_xlpm.orgID))</f>
        <v/>
      </c>
      <c r="E300" s="834" t="str">
        <f>_xlfn.LET(
_xlpm.orgRow,MATCH(C300,_ref_data!$F$19:$F$167,0),
_xlpm.EIN,SUBSTITUTE(INDEX(_ref_data!$G$19:$G$167,_xlpm.orgRow), "-", ""),
IF(C300="","",_xlpm.EIN))</f>
        <v/>
      </c>
      <c r="F300" s="834"/>
      <c r="G300" s="826"/>
      <c r="H300" s="840" t="str" cm="1">
        <f t="array" aca="1" ref="H300" ca="1">IF($C300="", "",
_xlfn.LET(
_xlpm.HCEnameCol,INDIRECT(_xlfn.CONCAT("'3a) Board of Directors'!$B$11:$B$",$B$239)),
_xlpm.HCEidCol,INDIRECT(_xlfn.CONCAT("'3a) Board of Directors'!$D$11:$D$",$B$239)),
_xlpm.mbrNameCol,INDIRECT(_xlfn.CONCAT("'3a) Board of Directors'!$E$11:$E$",$B$239)),
_xlpm.row, MATCH($C300 &amp; $F300 &amp; $G300,
    _xlpm.HCEnameCol &amp; _xlpm.HCEidCol &amp; _xlpm.mbrNameCol, 0),
_xlpm.row)
)</f>
        <v/>
      </c>
      <c r="I300" s="826"/>
      <c r="J300" s="826"/>
      <c r="K300" s="826"/>
      <c r="L300" s="826"/>
      <c r="M300" s="826"/>
      <c r="N300" s="826" t="str" cm="1">
        <f t="array" aca="1" ref="N300" ca="1">_xlfn.LET(
_xlpm.datCol,INDIRECT(_xlfn.CONCAT("'3a) Board of Directors'!$K$11:$P$",$B$239)),
_xlpm.val,(INDEX(_xlpm.datCol,_extract!$H300,1)=TRUE)*1,
IF($B300="","",
IF(_xlpm.val="","",_xlpm.val)))</f>
        <v/>
      </c>
      <c r="O300" s="826" t="str" cm="1">
        <f t="array" aca="1" ref="O300" ca="1">_xlfn.LET(
_xlpm.datCol,INDIRECT(_xlfn.CONCAT("'3a) Board of Directors'!$K$11:$P$",$B$239)),
_xlpm.val,(INDEX(_xlpm.datCol,_extract!$H300,2)=TRUE)*1,
IF($B300="","",
IF(_xlpm.val="","",_xlpm.val)))</f>
        <v/>
      </c>
      <c r="P300" s="826" t="str" cm="1">
        <f t="array" aca="1" ref="P300" ca="1">_xlfn.LET(
_xlpm.datCol,INDIRECT(_xlfn.CONCAT("'3a) Board of Directors'!$K$11:$P$",$B$239)),
_xlpm.val,(INDEX(_xlpm.datCol,_extract!$H300,3)=TRUE)*1,
IF($B300="","",
IF(_xlpm.val="","",_xlpm.val)))</f>
        <v/>
      </c>
      <c r="Q300" s="826" t="str" cm="1">
        <f t="array" aca="1" ref="Q300" ca="1">_xlfn.LET(
_xlpm.datCol,INDIRECT(_xlfn.CONCAT("'3a) Board of Directors'!$K$11:$P$",$B$239)),
_xlpm.val,INDEX(_xlpm.datCol,_extract!$H300,4),
IF($B300="","",
IF(_xlpm.val="","",_xlpm.val)))</f>
        <v/>
      </c>
    </row>
    <row r="301" spans="2:17" x14ac:dyDescent="0.35">
      <c r="B301" s="89" t="str">
        <f t="shared" si="7"/>
        <v/>
      </c>
      <c r="C301" s="321"/>
      <c r="D301" s="834" t="str">
        <f>_xlfn.LET(
_xlpm.orgRow,MATCH(C301,_ref_data!$F$19:$F$167,0),
_xlpm.orgID,INDEX(_ref_data!$E$19:$E$167,_xlpm.orgRow),
IF(C301="","",_xlpm.orgID))</f>
        <v/>
      </c>
      <c r="E301" s="834" t="str">
        <f>_xlfn.LET(
_xlpm.orgRow,MATCH(C301,_ref_data!$F$19:$F$167,0),
_xlpm.EIN,SUBSTITUTE(INDEX(_ref_data!$G$19:$G$167,_xlpm.orgRow), "-", ""),
IF(C301="","",_xlpm.EIN))</f>
        <v/>
      </c>
      <c r="F301" s="834"/>
      <c r="G301" s="826"/>
      <c r="H301" s="840" t="str" cm="1">
        <f t="array" aca="1" ref="H301" ca="1">IF($C301="", "",
_xlfn.LET(
_xlpm.HCEnameCol,INDIRECT(_xlfn.CONCAT("'3a) Board of Directors'!$B$11:$B$",$B$239)),
_xlpm.HCEidCol,INDIRECT(_xlfn.CONCAT("'3a) Board of Directors'!$D$11:$D$",$B$239)),
_xlpm.mbrNameCol,INDIRECT(_xlfn.CONCAT("'3a) Board of Directors'!$E$11:$E$",$B$239)),
_xlpm.row, MATCH($C301 &amp; $F301 &amp; $G301,
    _xlpm.HCEnameCol &amp; _xlpm.HCEidCol &amp; _xlpm.mbrNameCol, 0),
_xlpm.row)
)</f>
        <v/>
      </c>
      <c r="I301" s="826"/>
      <c r="J301" s="826"/>
      <c r="K301" s="826"/>
      <c r="L301" s="826"/>
      <c r="M301" s="826"/>
      <c r="N301" s="826" t="str" cm="1">
        <f t="array" aca="1" ref="N301" ca="1">_xlfn.LET(
_xlpm.datCol,INDIRECT(_xlfn.CONCAT("'3a) Board of Directors'!$K$11:$P$",$B$239)),
_xlpm.val,(INDEX(_xlpm.datCol,_extract!$H301,1)=TRUE)*1,
IF($B301="","",
IF(_xlpm.val="","",_xlpm.val)))</f>
        <v/>
      </c>
      <c r="O301" s="826" t="str" cm="1">
        <f t="array" aca="1" ref="O301" ca="1">_xlfn.LET(
_xlpm.datCol,INDIRECT(_xlfn.CONCAT("'3a) Board of Directors'!$K$11:$P$",$B$239)),
_xlpm.val,(INDEX(_xlpm.datCol,_extract!$H301,2)=TRUE)*1,
IF($B301="","",
IF(_xlpm.val="","",_xlpm.val)))</f>
        <v/>
      </c>
      <c r="P301" s="826" t="str" cm="1">
        <f t="array" aca="1" ref="P301" ca="1">_xlfn.LET(
_xlpm.datCol,INDIRECT(_xlfn.CONCAT("'3a) Board of Directors'!$K$11:$P$",$B$239)),
_xlpm.val,(INDEX(_xlpm.datCol,_extract!$H301,3)=TRUE)*1,
IF($B301="","",
IF(_xlpm.val="","",_xlpm.val)))</f>
        <v/>
      </c>
      <c r="Q301" s="826" t="str" cm="1">
        <f t="array" aca="1" ref="Q301" ca="1">_xlfn.LET(
_xlpm.datCol,INDIRECT(_xlfn.CONCAT("'3a) Board of Directors'!$K$11:$P$",$B$239)),
_xlpm.val,INDEX(_xlpm.datCol,_extract!$H301,4),
IF($B301="","",
IF(_xlpm.val="","",_xlpm.val)))</f>
        <v/>
      </c>
    </row>
    <row r="302" spans="2:17" x14ac:dyDescent="0.35">
      <c r="B302" s="89" t="str">
        <f t="shared" si="7"/>
        <v/>
      </c>
      <c r="C302" s="321"/>
      <c r="D302" s="834" t="str">
        <f>_xlfn.LET(
_xlpm.orgRow,MATCH(C302,_ref_data!$F$19:$F$167,0),
_xlpm.orgID,INDEX(_ref_data!$E$19:$E$167,_xlpm.orgRow),
IF(C302="","",_xlpm.orgID))</f>
        <v/>
      </c>
      <c r="E302" s="834" t="str">
        <f>_xlfn.LET(
_xlpm.orgRow,MATCH(C302,_ref_data!$F$19:$F$167,0),
_xlpm.EIN,SUBSTITUTE(INDEX(_ref_data!$G$19:$G$167,_xlpm.orgRow), "-", ""),
IF(C302="","",_xlpm.EIN))</f>
        <v/>
      </c>
      <c r="F302" s="834"/>
      <c r="G302" s="826"/>
      <c r="H302" s="840" t="str" cm="1">
        <f t="array" aca="1" ref="H302" ca="1">IF($C302="", "",
_xlfn.LET(
_xlpm.HCEnameCol,INDIRECT(_xlfn.CONCAT("'3a) Board of Directors'!$B$11:$B$",$B$239)),
_xlpm.HCEidCol,INDIRECT(_xlfn.CONCAT("'3a) Board of Directors'!$D$11:$D$",$B$239)),
_xlpm.mbrNameCol,INDIRECT(_xlfn.CONCAT("'3a) Board of Directors'!$E$11:$E$",$B$239)),
_xlpm.row, MATCH($C302 &amp; $F302 &amp; $G302,
    _xlpm.HCEnameCol &amp; _xlpm.HCEidCol &amp; _xlpm.mbrNameCol, 0),
_xlpm.row)
)</f>
        <v/>
      </c>
      <c r="I302" s="826"/>
      <c r="J302" s="826"/>
      <c r="K302" s="826"/>
      <c r="L302" s="826"/>
      <c r="M302" s="826"/>
      <c r="N302" s="826" t="str" cm="1">
        <f t="array" aca="1" ref="N302" ca="1">_xlfn.LET(
_xlpm.datCol,INDIRECT(_xlfn.CONCAT("'3a) Board of Directors'!$K$11:$P$",$B$239)),
_xlpm.val,(INDEX(_xlpm.datCol,_extract!$H302,1)=TRUE)*1,
IF($B302="","",
IF(_xlpm.val="","",_xlpm.val)))</f>
        <v/>
      </c>
      <c r="O302" s="826" t="str" cm="1">
        <f t="array" aca="1" ref="O302" ca="1">_xlfn.LET(
_xlpm.datCol,INDIRECT(_xlfn.CONCAT("'3a) Board of Directors'!$K$11:$P$",$B$239)),
_xlpm.val,(INDEX(_xlpm.datCol,_extract!$H302,2)=TRUE)*1,
IF($B302="","",
IF(_xlpm.val="","",_xlpm.val)))</f>
        <v/>
      </c>
      <c r="P302" s="826" t="str" cm="1">
        <f t="array" aca="1" ref="P302" ca="1">_xlfn.LET(
_xlpm.datCol,INDIRECT(_xlfn.CONCAT("'3a) Board of Directors'!$K$11:$P$",$B$239)),
_xlpm.val,(INDEX(_xlpm.datCol,_extract!$H302,3)=TRUE)*1,
IF($B302="","",
IF(_xlpm.val="","",_xlpm.val)))</f>
        <v/>
      </c>
      <c r="Q302" s="826" t="str" cm="1">
        <f t="array" aca="1" ref="Q302" ca="1">_xlfn.LET(
_xlpm.datCol,INDIRECT(_xlfn.CONCAT("'3a) Board of Directors'!$K$11:$P$",$B$239)),
_xlpm.val,INDEX(_xlpm.datCol,_extract!$H302,4),
IF($B302="","",
IF(_xlpm.val="","",_xlpm.val)))</f>
        <v/>
      </c>
    </row>
    <row r="303" spans="2:17" x14ac:dyDescent="0.35">
      <c r="B303" s="89" t="str">
        <f t="shared" si="7"/>
        <v/>
      </c>
      <c r="C303" s="321"/>
      <c r="D303" s="834" t="str">
        <f>_xlfn.LET(
_xlpm.orgRow,MATCH(C303,_ref_data!$F$19:$F$167,0),
_xlpm.orgID,INDEX(_ref_data!$E$19:$E$167,_xlpm.orgRow),
IF(C303="","",_xlpm.orgID))</f>
        <v/>
      </c>
      <c r="E303" s="834" t="str">
        <f>_xlfn.LET(
_xlpm.orgRow,MATCH(C303,_ref_data!$F$19:$F$167,0),
_xlpm.EIN,SUBSTITUTE(INDEX(_ref_data!$G$19:$G$167,_xlpm.orgRow), "-", ""),
IF(C303="","",_xlpm.EIN))</f>
        <v/>
      </c>
      <c r="F303" s="834"/>
      <c r="G303" s="826"/>
      <c r="H303" s="840" t="str" cm="1">
        <f t="array" aca="1" ref="H303" ca="1">IF($C303="", "",
_xlfn.LET(
_xlpm.HCEnameCol,INDIRECT(_xlfn.CONCAT("'3a) Board of Directors'!$B$11:$B$",$B$239)),
_xlpm.HCEidCol,INDIRECT(_xlfn.CONCAT("'3a) Board of Directors'!$D$11:$D$",$B$239)),
_xlpm.mbrNameCol,INDIRECT(_xlfn.CONCAT("'3a) Board of Directors'!$E$11:$E$",$B$239)),
_xlpm.row, MATCH($C303 &amp; $F303 &amp; $G303,
    _xlpm.HCEnameCol &amp; _xlpm.HCEidCol &amp; _xlpm.mbrNameCol, 0),
_xlpm.row)
)</f>
        <v/>
      </c>
      <c r="I303" s="826"/>
      <c r="J303" s="826"/>
      <c r="K303" s="826"/>
      <c r="L303" s="826"/>
      <c r="M303" s="826"/>
      <c r="N303" s="826" t="str" cm="1">
        <f t="array" aca="1" ref="N303" ca="1">_xlfn.LET(
_xlpm.datCol,INDIRECT(_xlfn.CONCAT("'3a) Board of Directors'!$K$11:$P$",$B$239)),
_xlpm.val,(INDEX(_xlpm.datCol,_extract!$H303,1)=TRUE)*1,
IF($B303="","",
IF(_xlpm.val="","",_xlpm.val)))</f>
        <v/>
      </c>
      <c r="O303" s="826" t="str" cm="1">
        <f t="array" aca="1" ref="O303" ca="1">_xlfn.LET(
_xlpm.datCol,INDIRECT(_xlfn.CONCAT("'3a) Board of Directors'!$K$11:$P$",$B$239)),
_xlpm.val,(INDEX(_xlpm.datCol,_extract!$H303,2)=TRUE)*1,
IF($B303="","",
IF(_xlpm.val="","",_xlpm.val)))</f>
        <v/>
      </c>
      <c r="P303" s="826" t="str" cm="1">
        <f t="array" aca="1" ref="P303" ca="1">_xlfn.LET(
_xlpm.datCol,INDIRECT(_xlfn.CONCAT("'3a) Board of Directors'!$K$11:$P$",$B$239)),
_xlpm.val,(INDEX(_xlpm.datCol,_extract!$H303,3)=TRUE)*1,
IF($B303="","",
IF(_xlpm.val="","",_xlpm.val)))</f>
        <v/>
      </c>
      <c r="Q303" s="826" t="str" cm="1">
        <f t="array" aca="1" ref="Q303" ca="1">_xlfn.LET(
_xlpm.datCol,INDIRECT(_xlfn.CONCAT("'3a) Board of Directors'!$K$11:$P$",$B$239)),
_xlpm.val,INDEX(_xlpm.datCol,_extract!$H303,4),
IF($B303="","",
IF(_xlpm.val="","",_xlpm.val)))</f>
        <v/>
      </c>
    </row>
    <row r="304" spans="2:17" x14ac:dyDescent="0.35">
      <c r="B304" s="89" t="str">
        <f t="shared" si="7"/>
        <v/>
      </c>
      <c r="C304" s="321"/>
      <c r="D304" s="834" t="str">
        <f>_xlfn.LET(
_xlpm.orgRow,MATCH(C304,_ref_data!$F$19:$F$167,0),
_xlpm.orgID,INDEX(_ref_data!$E$19:$E$167,_xlpm.orgRow),
IF(C304="","",_xlpm.orgID))</f>
        <v/>
      </c>
      <c r="E304" s="834" t="str">
        <f>_xlfn.LET(
_xlpm.orgRow,MATCH(C304,_ref_data!$F$19:$F$167,0),
_xlpm.EIN,SUBSTITUTE(INDEX(_ref_data!$G$19:$G$167,_xlpm.orgRow), "-", ""),
IF(C304="","",_xlpm.EIN))</f>
        <v/>
      </c>
      <c r="F304" s="834"/>
      <c r="G304" s="826"/>
      <c r="H304" s="840" t="str" cm="1">
        <f t="array" aca="1" ref="H304" ca="1">IF($C304="", "",
_xlfn.LET(
_xlpm.HCEnameCol,INDIRECT(_xlfn.CONCAT("'3a) Board of Directors'!$B$11:$B$",$B$239)),
_xlpm.HCEidCol,INDIRECT(_xlfn.CONCAT("'3a) Board of Directors'!$D$11:$D$",$B$239)),
_xlpm.mbrNameCol,INDIRECT(_xlfn.CONCAT("'3a) Board of Directors'!$E$11:$E$",$B$239)),
_xlpm.row, MATCH($C304 &amp; $F304 &amp; $G304,
    _xlpm.HCEnameCol &amp; _xlpm.HCEidCol &amp; _xlpm.mbrNameCol, 0),
_xlpm.row)
)</f>
        <v/>
      </c>
      <c r="I304" s="826"/>
      <c r="J304" s="826"/>
      <c r="K304" s="826"/>
      <c r="L304" s="826"/>
      <c r="M304" s="826"/>
      <c r="N304" s="826" t="str" cm="1">
        <f t="array" aca="1" ref="N304" ca="1">_xlfn.LET(
_xlpm.datCol,INDIRECT(_xlfn.CONCAT("'3a) Board of Directors'!$K$11:$P$",$B$239)),
_xlpm.val,(INDEX(_xlpm.datCol,_extract!$H304,1)=TRUE)*1,
IF($B304="","",
IF(_xlpm.val="","",_xlpm.val)))</f>
        <v/>
      </c>
      <c r="O304" s="826" t="str" cm="1">
        <f t="array" aca="1" ref="O304" ca="1">_xlfn.LET(
_xlpm.datCol,INDIRECT(_xlfn.CONCAT("'3a) Board of Directors'!$K$11:$P$",$B$239)),
_xlpm.val,(INDEX(_xlpm.datCol,_extract!$H304,2)=TRUE)*1,
IF($B304="","",
IF(_xlpm.val="","",_xlpm.val)))</f>
        <v/>
      </c>
      <c r="P304" s="826" t="str" cm="1">
        <f t="array" aca="1" ref="P304" ca="1">_xlfn.LET(
_xlpm.datCol,INDIRECT(_xlfn.CONCAT("'3a) Board of Directors'!$K$11:$P$",$B$239)),
_xlpm.val,(INDEX(_xlpm.datCol,_extract!$H304,3)=TRUE)*1,
IF($B304="","",
IF(_xlpm.val="","",_xlpm.val)))</f>
        <v/>
      </c>
      <c r="Q304" s="826" t="str" cm="1">
        <f t="array" aca="1" ref="Q304" ca="1">_xlfn.LET(
_xlpm.datCol,INDIRECT(_xlfn.CONCAT("'3a) Board of Directors'!$K$11:$P$",$B$239)),
_xlpm.val,INDEX(_xlpm.datCol,_extract!$H304,4),
IF($B304="","",
IF(_xlpm.val="","",_xlpm.val)))</f>
        <v/>
      </c>
    </row>
    <row r="305" spans="2:17" x14ac:dyDescent="0.35">
      <c r="B305" s="89" t="str">
        <f t="shared" si="7"/>
        <v/>
      </c>
      <c r="C305" s="321"/>
      <c r="D305" s="834" t="str">
        <f>_xlfn.LET(
_xlpm.orgRow,MATCH(C305,_ref_data!$F$19:$F$167,0),
_xlpm.orgID,INDEX(_ref_data!$E$19:$E$167,_xlpm.orgRow),
IF(C305="","",_xlpm.orgID))</f>
        <v/>
      </c>
      <c r="E305" s="834" t="str">
        <f>_xlfn.LET(
_xlpm.orgRow,MATCH(C305,_ref_data!$F$19:$F$167,0),
_xlpm.EIN,SUBSTITUTE(INDEX(_ref_data!$G$19:$G$167,_xlpm.orgRow), "-", ""),
IF(C305="","",_xlpm.EIN))</f>
        <v/>
      </c>
      <c r="F305" s="834"/>
      <c r="G305" s="826"/>
      <c r="H305" s="840" t="str" cm="1">
        <f t="array" aca="1" ref="H305" ca="1">IF($C305="", "",
_xlfn.LET(
_xlpm.HCEnameCol,INDIRECT(_xlfn.CONCAT("'3a) Board of Directors'!$B$11:$B$",$B$239)),
_xlpm.HCEidCol,INDIRECT(_xlfn.CONCAT("'3a) Board of Directors'!$D$11:$D$",$B$239)),
_xlpm.mbrNameCol,INDIRECT(_xlfn.CONCAT("'3a) Board of Directors'!$E$11:$E$",$B$239)),
_xlpm.row, MATCH($C305 &amp; $F305 &amp; $G305,
    _xlpm.HCEnameCol &amp; _xlpm.HCEidCol &amp; _xlpm.mbrNameCol, 0),
_xlpm.row)
)</f>
        <v/>
      </c>
      <c r="I305" s="826"/>
      <c r="J305" s="826"/>
      <c r="K305" s="826"/>
      <c r="L305" s="826"/>
      <c r="M305" s="826"/>
      <c r="N305" s="826" t="str" cm="1">
        <f t="array" aca="1" ref="N305" ca="1">_xlfn.LET(
_xlpm.datCol,INDIRECT(_xlfn.CONCAT("'3a) Board of Directors'!$K$11:$P$",$B$239)),
_xlpm.val,(INDEX(_xlpm.datCol,_extract!$H305,1)=TRUE)*1,
IF($B305="","",
IF(_xlpm.val="","",_xlpm.val)))</f>
        <v/>
      </c>
      <c r="O305" s="826" t="str" cm="1">
        <f t="array" aca="1" ref="O305" ca="1">_xlfn.LET(
_xlpm.datCol,INDIRECT(_xlfn.CONCAT("'3a) Board of Directors'!$K$11:$P$",$B$239)),
_xlpm.val,(INDEX(_xlpm.datCol,_extract!$H305,2)=TRUE)*1,
IF($B305="","",
IF(_xlpm.val="","",_xlpm.val)))</f>
        <v/>
      </c>
      <c r="P305" s="826" t="str" cm="1">
        <f t="array" aca="1" ref="P305" ca="1">_xlfn.LET(
_xlpm.datCol,INDIRECT(_xlfn.CONCAT("'3a) Board of Directors'!$K$11:$P$",$B$239)),
_xlpm.val,(INDEX(_xlpm.datCol,_extract!$H305,3)=TRUE)*1,
IF($B305="","",
IF(_xlpm.val="","",_xlpm.val)))</f>
        <v/>
      </c>
      <c r="Q305" s="826" t="str" cm="1">
        <f t="array" aca="1" ref="Q305" ca="1">_xlfn.LET(
_xlpm.datCol,INDIRECT(_xlfn.CONCAT("'3a) Board of Directors'!$K$11:$P$",$B$239)),
_xlpm.val,INDEX(_xlpm.datCol,_extract!$H305,4),
IF($B305="","",
IF(_xlpm.val="","",_xlpm.val)))</f>
        <v/>
      </c>
    </row>
    <row r="306" spans="2:17" x14ac:dyDescent="0.35">
      <c r="B306" s="89" t="str">
        <f t="shared" ref="B306:B369" si="8">IF($G306="", "", 3.5)</f>
        <v/>
      </c>
      <c r="C306" s="321"/>
      <c r="D306" s="834" t="str">
        <f>_xlfn.LET(
_xlpm.orgRow,MATCH(C306,_ref_data!$F$19:$F$167,0),
_xlpm.orgID,INDEX(_ref_data!$E$19:$E$167,_xlpm.orgRow),
IF(C306="","",_xlpm.orgID))</f>
        <v/>
      </c>
      <c r="E306" s="834" t="str">
        <f>_xlfn.LET(
_xlpm.orgRow,MATCH(C306,_ref_data!$F$19:$F$167,0),
_xlpm.EIN,SUBSTITUTE(INDEX(_ref_data!$G$19:$G$167,_xlpm.orgRow), "-", ""),
IF(C306="","",_xlpm.EIN))</f>
        <v/>
      </c>
      <c r="F306" s="834"/>
      <c r="G306" s="826"/>
      <c r="H306" s="840" t="str" cm="1">
        <f t="array" aca="1" ref="H306" ca="1">IF($C306="", "",
_xlfn.LET(
_xlpm.HCEnameCol,INDIRECT(_xlfn.CONCAT("'3a) Board of Directors'!$B$11:$B$",$B$239)),
_xlpm.HCEidCol,INDIRECT(_xlfn.CONCAT("'3a) Board of Directors'!$D$11:$D$",$B$239)),
_xlpm.mbrNameCol,INDIRECT(_xlfn.CONCAT("'3a) Board of Directors'!$E$11:$E$",$B$239)),
_xlpm.row, MATCH($C306 &amp; $F306 &amp; $G306,
    _xlpm.HCEnameCol &amp; _xlpm.HCEidCol &amp; _xlpm.mbrNameCol, 0),
_xlpm.row)
)</f>
        <v/>
      </c>
      <c r="I306" s="826"/>
      <c r="J306" s="826"/>
      <c r="K306" s="826"/>
      <c r="L306" s="826"/>
      <c r="M306" s="826"/>
      <c r="N306" s="826" t="str" cm="1">
        <f t="array" aca="1" ref="N306" ca="1">_xlfn.LET(
_xlpm.datCol,INDIRECT(_xlfn.CONCAT("'3a) Board of Directors'!$K$11:$P$",$B$239)),
_xlpm.val,(INDEX(_xlpm.datCol,_extract!$H306,1)=TRUE)*1,
IF($B306="","",
IF(_xlpm.val="","",_xlpm.val)))</f>
        <v/>
      </c>
      <c r="O306" s="826" t="str" cm="1">
        <f t="array" aca="1" ref="O306" ca="1">_xlfn.LET(
_xlpm.datCol,INDIRECT(_xlfn.CONCAT("'3a) Board of Directors'!$K$11:$P$",$B$239)),
_xlpm.val,(INDEX(_xlpm.datCol,_extract!$H306,2)=TRUE)*1,
IF($B306="","",
IF(_xlpm.val="","",_xlpm.val)))</f>
        <v/>
      </c>
      <c r="P306" s="826" t="str" cm="1">
        <f t="array" aca="1" ref="P306" ca="1">_xlfn.LET(
_xlpm.datCol,INDIRECT(_xlfn.CONCAT("'3a) Board of Directors'!$K$11:$P$",$B$239)),
_xlpm.val,(INDEX(_xlpm.datCol,_extract!$H306,3)=TRUE)*1,
IF($B306="","",
IF(_xlpm.val="","",_xlpm.val)))</f>
        <v/>
      </c>
      <c r="Q306" s="826" t="str" cm="1">
        <f t="array" aca="1" ref="Q306" ca="1">_xlfn.LET(
_xlpm.datCol,INDIRECT(_xlfn.CONCAT("'3a) Board of Directors'!$K$11:$P$",$B$239)),
_xlpm.val,INDEX(_xlpm.datCol,_extract!$H306,4),
IF($B306="","",
IF(_xlpm.val="","",_xlpm.val)))</f>
        <v/>
      </c>
    </row>
    <row r="307" spans="2:17" x14ac:dyDescent="0.35">
      <c r="B307" s="89" t="str">
        <f t="shared" si="8"/>
        <v/>
      </c>
      <c r="C307" s="321"/>
      <c r="D307" s="834" t="str">
        <f>_xlfn.LET(
_xlpm.orgRow,MATCH(C307,_ref_data!$F$19:$F$167,0),
_xlpm.orgID,INDEX(_ref_data!$E$19:$E$167,_xlpm.orgRow),
IF(C307="","",_xlpm.orgID))</f>
        <v/>
      </c>
      <c r="E307" s="834" t="str">
        <f>_xlfn.LET(
_xlpm.orgRow,MATCH(C307,_ref_data!$F$19:$F$167,0),
_xlpm.EIN,SUBSTITUTE(INDEX(_ref_data!$G$19:$G$167,_xlpm.orgRow), "-", ""),
IF(C307="","",_xlpm.EIN))</f>
        <v/>
      </c>
      <c r="F307" s="834"/>
      <c r="G307" s="826"/>
      <c r="H307" s="840" t="str" cm="1">
        <f t="array" aca="1" ref="H307" ca="1">IF($C307="", "",
_xlfn.LET(
_xlpm.HCEnameCol,INDIRECT(_xlfn.CONCAT("'3a) Board of Directors'!$B$11:$B$",$B$239)),
_xlpm.HCEidCol,INDIRECT(_xlfn.CONCAT("'3a) Board of Directors'!$D$11:$D$",$B$239)),
_xlpm.mbrNameCol,INDIRECT(_xlfn.CONCAT("'3a) Board of Directors'!$E$11:$E$",$B$239)),
_xlpm.row, MATCH($C307 &amp; $F307 &amp; $G307,
    _xlpm.HCEnameCol &amp; _xlpm.HCEidCol &amp; _xlpm.mbrNameCol, 0),
_xlpm.row)
)</f>
        <v/>
      </c>
      <c r="I307" s="826"/>
      <c r="J307" s="826"/>
      <c r="K307" s="826"/>
      <c r="L307" s="826"/>
      <c r="M307" s="826"/>
      <c r="N307" s="826" t="str" cm="1">
        <f t="array" aca="1" ref="N307" ca="1">_xlfn.LET(
_xlpm.datCol,INDIRECT(_xlfn.CONCAT("'3a) Board of Directors'!$K$11:$P$",$B$239)),
_xlpm.val,(INDEX(_xlpm.datCol,_extract!$H307,1)=TRUE)*1,
IF($B307="","",
IF(_xlpm.val="","",_xlpm.val)))</f>
        <v/>
      </c>
      <c r="O307" s="826" t="str" cm="1">
        <f t="array" aca="1" ref="O307" ca="1">_xlfn.LET(
_xlpm.datCol,INDIRECT(_xlfn.CONCAT("'3a) Board of Directors'!$K$11:$P$",$B$239)),
_xlpm.val,(INDEX(_xlpm.datCol,_extract!$H307,2)=TRUE)*1,
IF($B307="","",
IF(_xlpm.val="","",_xlpm.val)))</f>
        <v/>
      </c>
      <c r="P307" s="826" t="str" cm="1">
        <f t="array" aca="1" ref="P307" ca="1">_xlfn.LET(
_xlpm.datCol,INDIRECT(_xlfn.CONCAT("'3a) Board of Directors'!$K$11:$P$",$B$239)),
_xlpm.val,(INDEX(_xlpm.datCol,_extract!$H307,3)=TRUE)*1,
IF($B307="","",
IF(_xlpm.val="","",_xlpm.val)))</f>
        <v/>
      </c>
      <c r="Q307" s="826" t="str" cm="1">
        <f t="array" aca="1" ref="Q307" ca="1">_xlfn.LET(
_xlpm.datCol,INDIRECT(_xlfn.CONCAT("'3a) Board of Directors'!$K$11:$P$",$B$239)),
_xlpm.val,INDEX(_xlpm.datCol,_extract!$H307,4),
IF($B307="","",
IF(_xlpm.val="","",_xlpm.val)))</f>
        <v/>
      </c>
    </row>
    <row r="308" spans="2:17" x14ac:dyDescent="0.35">
      <c r="B308" s="89" t="str">
        <f t="shared" si="8"/>
        <v/>
      </c>
      <c r="C308" s="321"/>
      <c r="D308" s="834" t="str">
        <f>_xlfn.LET(
_xlpm.orgRow,MATCH(C308,_ref_data!$F$19:$F$167,0),
_xlpm.orgID,INDEX(_ref_data!$E$19:$E$167,_xlpm.orgRow),
IF(C308="","",_xlpm.orgID))</f>
        <v/>
      </c>
      <c r="E308" s="834" t="str">
        <f>_xlfn.LET(
_xlpm.orgRow,MATCH(C308,_ref_data!$F$19:$F$167,0),
_xlpm.EIN,SUBSTITUTE(INDEX(_ref_data!$G$19:$G$167,_xlpm.orgRow), "-", ""),
IF(C308="","",_xlpm.EIN))</f>
        <v/>
      </c>
      <c r="F308" s="834"/>
      <c r="G308" s="826"/>
      <c r="H308" s="840" t="str" cm="1">
        <f t="array" aca="1" ref="H308" ca="1">IF($C308="", "",
_xlfn.LET(
_xlpm.HCEnameCol,INDIRECT(_xlfn.CONCAT("'3a) Board of Directors'!$B$11:$B$",$B$239)),
_xlpm.HCEidCol,INDIRECT(_xlfn.CONCAT("'3a) Board of Directors'!$D$11:$D$",$B$239)),
_xlpm.mbrNameCol,INDIRECT(_xlfn.CONCAT("'3a) Board of Directors'!$E$11:$E$",$B$239)),
_xlpm.row, MATCH($C308 &amp; $F308 &amp; $G308,
    _xlpm.HCEnameCol &amp; _xlpm.HCEidCol &amp; _xlpm.mbrNameCol, 0),
_xlpm.row)
)</f>
        <v/>
      </c>
      <c r="I308" s="826"/>
      <c r="J308" s="826"/>
      <c r="K308" s="826"/>
      <c r="L308" s="826"/>
      <c r="M308" s="826"/>
      <c r="N308" s="826" t="str" cm="1">
        <f t="array" aca="1" ref="N308" ca="1">_xlfn.LET(
_xlpm.datCol,INDIRECT(_xlfn.CONCAT("'3a) Board of Directors'!$K$11:$P$",$B$239)),
_xlpm.val,(INDEX(_xlpm.datCol,_extract!$H308,1)=TRUE)*1,
IF($B308="","",
IF(_xlpm.val="","",_xlpm.val)))</f>
        <v/>
      </c>
      <c r="O308" s="826" t="str" cm="1">
        <f t="array" aca="1" ref="O308" ca="1">_xlfn.LET(
_xlpm.datCol,INDIRECT(_xlfn.CONCAT("'3a) Board of Directors'!$K$11:$P$",$B$239)),
_xlpm.val,(INDEX(_xlpm.datCol,_extract!$H308,2)=TRUE)*1,
IF($B308="","",
IF(_xlpm.val="","",_xlpm.val)))</f>
        <v/>
      </c>
      <c r="P308" s="826" t="str" cm="1">
        <f t="array" aca="1" ref="P308" ca="1">_xlfn.LET(
_xlpm.datCol,INDIRECT(_xlfn.CONCAT("'3a) Board of Directors'!$K$11:$P$",$B$239)),
_xlpm.val,(INDEX(_xlpm.datCol,_extract!$H308,3)=TRUE)*1,
IF($B308="","",
IF(_xlpm.val="","",_xlpm.val)))</f>
        <v/>
      </c>
      <c r="Q308" s="826" t="str" cm="1">
        <f t="array" aca="1" ref="Q308" ca="1">_xlfn.LET(
_xlpm.datCol,INDIRECT(_xlfn.CONCAT("'3a) Board of Directors'!$K$11:$P$",$B$239)),
_xlpm.val,INDEX(_xlpm.datCol,_extract!$H308,4),
IF($B308="","",
IF(_xlpm.val="","",_xlpm.val)))</f>
        <v/>
      </c>
    </row>
    <row r="309" spans="2:17" x14ac:dyDescent="0.35">
      <c r="B309" s="89" t="str">
        <f t="shared" si="8"/>
        <v/>
      </c>
      <c r="C309" s="321"/>
      <c r="D309" s="834" t="str">
        <f>_xlfn.LET(
_xlpm.orgRow,MATCH(C309,_ref_data!$F$19:$F$167,0),
_xlpm.orgID,INDEX(_ref_data!$E$19:$E$167,_xlpm.orgRow),
IF(C309="","",_xlpm.orgID))</f>
        <v/>
      </c>
      <c r="E309" s="834" t="str">
        <f>_xlfn.LET(
_xlpm.orgRow,MATCH(C309,_ref_data!$F$19:$F$167,0),
_xlpm.EIN,SUBSTITUTE(INDEX(_ref_data!$G$19:$G$167,_xlpm.orgRow), "-", ""),
IF(C309="","",_xlpm.EIN))</f>
        <v/>
      </c>
      <c r="F309" s="834"/>
      <c r="G309" s="826"/>
      <c r="H309" s="840" t="str" cm="1">
        <f t="array" aca="1" ref="H309" ca="1">IF($C309="", "",
_xlfn.LET(
_xlpm.HCEnameCol,INDIRECT(_xlfn.CONCAT("'3a) Board of Directors'!$B$11:$B$",$B$239)),
_xlpm.HCEidCol,INDIRECT(_xlfn.CONCAT("'3a) Board of Directors'!$D$11:$D$",$B$239)),
_xlpm.mbrNameCol,INDIRECT(_xlfn.CONCAT("'3a) Board of Directors'!$E$11:$E$",$B$239)),
_xlpm.row, MATCH($C309 &amp; $F309 &amp; $G309,
    _xlpm.HCEnameCol &amp; _xlpm.HCEidCol &amp; _xlpm.mbrNameCol, 0),
_xlpm.row)
)</f>
        <v/>
      </c>
      <c r="I309" s="826"/>
      <c r="J309" s="826"/>
      <c r="K309" s="826"/>
      <c r="L309" s="826"/>
      <c r="M309" s="826"/>
      <c r="N309" s="826" t="str" cm="1">
        <f t="array" aca="1" ref="N309" ca="1">_xlfn.LET(
_xlpm.datCol,INDIRECT(_xlfn.CONCAT("'3a) Board of Directors'!$K$11:$P$",$B$239)),
_xlpm.val,(INDEX(_xlpm.datCol,_extract!$H309,1)=TRUE)*1,
IF($B309="","",
IF(_xlpm.val="","",_xlpm.val)))</f>
        <v/>
      </c>
      <c r="O309" s="826" t="str" cm="1">
        <f t="array" aca="1" ref="O309" ca="1">_xlfn.LET(
_xlpm.datCol,INDIRECT(_xlfn.CONCAT("'3a) Board of Directors'!$K$11:$P$",$B$239)),
_xlpm.val,(INDEX(_xlpm.datCol,_extract!$H309,2)=TRUE)*1,
IF($B309="","",
IF(_xlpm.val="","",_xlpm.val)))</f>
        <v/>
      </c>
      <c r="P309" s="826" t="str" cm="1">
        <f t="array" aca="1" ref="P309" ca="1">_xlfn.LET(
_xlpm.datCol,INDIRECT(_xlfn.CONCAT("'3a) Board of Directors'!$K$11:$P$",$B$239)),
_xlpm.val,(INDEX(_xlpm.datCol,_extract!$H309,3)=TRUE)*1,
IF($B309="","",
IF(_xlpm.val="","",_xlpm.val)))</f>
        <v/>
      </c>
      <c r="Q309" s="826" t="str" cm="1">
        <f t="array" aca="1" ref="Q309" ca="1">_xlfn.LET(
_xlpm.datCol,INDIRECT(_xlfn.CONCAT("'3a) Board of Directors'!$K$11:$P$",$B$239)),
_xlpm.val,INDEX(_xlpm.datCol,_extract!$H309,4),
IF($B309="","",
IF(_xlpm.val="","",_xlpm.val)))</f>
        <v/>
      </c>
    </row>
    <row r="310" spans="2:17" x14ac:dyDescent="0.35">
      <c r="B310" s="89" t="str">
        <f t="shared" si="8"/>
        <v/>
      </c>
      <c r="C310" s="321"/>
      <c r="D310" s="834" t="str">
        <f>_xlfn.LET(
_xlpm.orgRow,MATCH(C310,_ref_data!$F$19:$F$167,0),
_xlpm.orgID,INDEX(_ref_data!$E$19:$E$167,_xlpm.orgRow),
IF(C310="","",_xlpm.orgID))</f>
        <v/>
      </c>
      <c r="E310" s="834" t="str">
        <f>_xlfn.LET(
_xlpm.orgRow,MATCH(C310,_ref_data!$F$19:$F$167,0),
_xlpm.EIN,SUBSTITUTE(INDEX(_ref_data!$G$19:$G$167,_xlpm.orgRow), "-", ""),
IF(C310="","",_xlpm.EIN))</f>
        <v/>
      </c>
      <c r="F310" s="834"/>
      <c r="G310" s="826"/>
      <c r="H310" s="840" t="str" cm="1">
        <f t="array" aca="1" ref="H310" ca="1">IF($C310="", "",
_xlfn.LET(
_xlpm.HCEnameCol,INDIRECT(_xlfn.CONCAT("'3a) Board of Directors'!$B$11:$B$",$B$239)),
_xlpm.HCEidCol,INDIRECT(_xlfn.CONCAT("'3a) Board of Directors'!$D$11:$D$",$B$239)),
_xlpm.mbrNameCol,INDIRECT(_xlfn.CONCAT("'3a) Board of Directors'!$E$11:$E$",$B$239)),
_xlpm.row, MATCH($C310 &amp; $F310 &amp; $G310,
    _xlpm.HCEnameCol &amp; _xlpm.HCEidCol &amp; _xlpm.mbrNameCol, 0),
_xlpm.row)
)</f>
        <v/>
      </c>
      <c r="I310" s="826"/>
      <c r="J310" s="826"/>
      <c r="K310" s="826"/>
      <c r="L310" s="826"/>
      <c r="M310" s="826"/>
      <c r="N310" s="826" t="str" cm="1">
        <f t="array" aca="1" ref="N310" ca="1">_xlfn.LET(
_xlpm.datCol,INDIRECT(_xlfn.CONCAT("'3a) Board of Directors'!$K$11:$P$",$B$239)),
_xlpm.val,(INDEX(_xlpm.datCol,_extract!$H310,1)=TRUE)*1,
IF($B310="","",
IF(_xlpm.val="","",_xlpm.val)))</f>
        <v/>
      </c>
      <c r="O310" s="826" t="str" cm="1">
        <f t="array" aca="1" ref="O310" ca="1">_xlfn.LET(
_xlpm.datCol,INDIRECT(_xlfn.CONCAT("'3a) Board of Directors'!$K$11:$P$",$B$239)),
_xlpm.val,(INDEX(_xlpm.datCol,_extract!$H310,2)=TRUE)*1,
IF($B310="","",
IF(_xlpm.val="","",_xlpm.val)))</f>
        <v/>
      </c>
      <c r="P310" s="826" t="str" cm="1">
        <f t="array" aca="1" ref="P310" ca="1">_xlfn.LET(
_xlpm.datCol,INDIRECT(_xlfn.CONCAT("'3a) Board of Directors'!$K$11:$P$",$B$239)),
_xlpm.val,(INDEX(_xlpm.datCol,_extract!$H310,3)=TRUE)*1,
IF($B310="","",
IF(_xlpm.val="","",_xlpm.val)))</f>
        <v/>
      </c>
      <c r="Q310" s="826" t="str" cm="1">
        <f t="array" aca="1" ref="Q310" ca="1">_xlfn.LET(
_xlpm.datCol,INDIRECT(_xlfn.CONCAT("'3a) Board of Directors'!$K$11:$P$",$B$239)),
_xlpm.val,INDEX(_xlpm.datCol,_extract!$H310,4),
IF($B310="","",
IF(_xlpm.val="","",_xlpm.val)))</f>
        <v/>
      </c>
    </row>
    <row r="311" spans="2:17" x14ac:dyDescent="0.35">
      <c r="B311" s="89" t="str">
        <f t="shared" si="8"/>
        <v/>
      </c>
      <c r="C311" s="321"/>
      <c r="D311" s="834" t="str">
        <f>_xlfn.LET(
_xlpm.orgRow,MATCH(C311,_ref_data!$F$19:$F$167,0),
_xlpm.orgID,INDEX(_ref_data!$E$19:$E$167,_xlpm.orgRow),
IF(C311="","",_xlpm.orgID))</f>
        <v/>
      </c>
      <c r="E311" s="834" t="str">
        <f>_xlfn.LET(
_xlpm.orgRow,MATCH(C311,_ref_data!$F$19:$F$167,0),
_xlpm.EIN,SUBSTITUTE(INDEX(_ref_data!$G$19:$G$167,_xlpm.orgRow), "-", ""),
IF(C311="","",_xlpm.EIN))</f>
        <v/>
      </c>
      <c r="F311" s="834"/>
      <c r="G311" s="826"/>
      <c r="H311" s="840" t="str" cm="1">
        <f t="array" aca="1" ref="H311" ca="1">IF($C311="", "",
_xlfn.LET(
_xlpm.HCEnameCol,INDIRECT(_xlfn.CONCAT("'3a) Board of Directors'!$B$11:$B$",$B$239)),
_xlpm.HCEidCol,INDIRECT(_xlfn.CONCAT("'3a) Board of Directors'!$D$11:$D$",$B$239)),
_xlpm.mbrNameCol,INDIRECT(_xlfn.CONCAT("'3a) Board of Directors'!$E$11:$E$",$B$239)),
_xlpm.row, MATCH($C311 &amp; $F311 &amp; $G311,
    _xlpm.HCEnameCol &amp; _xlpm.HCEidCol &amp; _xlpm.mbrNameCol, 0),
_xlpm.row)
)</f>
        <v/>
      </c>
      <c r="I311" s="826"/>
      <c r="J311" s="826"/>
      <c r="K311" s="826"/>
      <c r="L311" s="826"/>
      <c r="M311" s="826"/>
      <c r="N311" s="826" t="str" cm="1">
        <f t="array" aca="1" ref="N311" ca="1">_xlfn.LET(
_xlpm.datCol,INDIRECT(_xlfn.CONCAT("'3a) Board of Directors'!$K$11:$P$",$B$239)),
_xlpm.val,(INDEX(_xlpm.datCol,_extract!$H311,1)=TRUE)*1,
IF($B311="","",
IF(_xlpm.val="","",_xlpm.val)))</f>
        <v/>
      </c>
      <c r="O311" s="826" t="str" cm="1">
        <f t="array" aca="1" ref="O311" ca="1">_xlfn.LET(
_xlpm.datCol,INDIRECT(_xlfn.CONCAT("'3a) Board of Directors'!$K$11:$P$",$B$239)),
_xlpm.val,(INDEX(_xlpm.datCol,_extract!$H311,2)=TRUE)*1,
IF($B311="","",
IF(_xlpm.val="","",_xlpm.val)))</f>
        <v/>
      </c>
      <c r="P311" s="826" t="str" cm="1">
        <f t="array" aca="1" ref="P311" ca="1">_xlfn.LET(
_xlpm.datCol,INDIRECT(_xlfn.CONCAT("'3a) Board of Directors'!$K$11:$P$",$B$239)),
_xlpm.val,(INDEX(_xlpm.datCol,_extract!$H311,3)=TRUE)*1,
IF($B311="","",
IF(_xlpm.val="","",_xlpm.val)))</f>
        <v/>
      </c>
      <c r="Q311" s="826" t="str" cm="1">
        <f t="array" aca="1" ref="Q311" ca="1">_xlfn.LET(
_xlpm.datCol,INDIRECT(_xlfn.CONCAT("'3a) Board of Directors'!$K$11:$P$",$B$239)),
_xlpm.val,INDEX(_xlpm.datCol,_extract!$H311,4),
IF($B311="","",
IF(_xlpm.val="","",_xlpm.val)))</f>
        <v/>
      </c>
    </row>
    <row r="312" spans="2:17" x14ac:dyDescent="0.35">
      <c r="B312" s="89" t="str">
        <f t="shared" si="8"/>
        <v/>
      </c>
      <c r="C312" s="321"/>
      <c r="D312" s="834" t="str">
        <f>_xlfn.LET(
_xlpm.orgRow,MATCH(C312,_ref_data!$F$19:$F$167,0),
_xlpm.orgID,INDEX(_ref_data!$E$19:$E$167,_xlpm.orgRow),
IF(C312="","",_xlpm.orgID))</f>
        <v/>
      </c>
      <c r="E312" s="834" t="str">
        <f>_xlfn.LET(
_xlpm.orgRow,MATCH(C312,_ref_data!$F$19:$F$167,0),
_xlpm.EIN,SUBSTITUTE(INDEX(_ref_data!$G$19:$G$167,_xlpm.orgRow), "-", ""),
IF(C312="","",_xlpm.EIN))</f>
        <v/>
      </c>
      <c r="F312" s="834"/>
      <c r="G312" s="826"/>
      <c r="H312" s="840" t="str" cm="1">
        <f t="array" aca="1" ref="H312" ca="1">IF($C312="", "",
_xlfn.LET(
_xlpm.HCEnameCol,INDIRECT(_xlfn.CONCAT("'3a) Board of Directors'!$B$11:$B$",$B$239)),
_xlpm.HCEidCol,INDIRECT(_xlfn.CONCAT("'3a) Board of Directors'!$D$11:$D$",$B$239)),
_xlpm.mbrNameCol,INDIRECT(_xlfn.CONCAT("'3a) Board of Directors'!$E$11:$E$",$B$239)),
_xlpm.row, MATCH($C312 &amp; $F312 &amp; $G312,
    _xlpm.HCEnameCol &amp; _xlpm.HCEidCol &amp; _xlpm.mbrNameCol, 0),
_xlpm.row)
)</f>
        <v/>
      </c>
      <c r="I312" s="826"/>
      <c r="J312" s="826"/>
      <c r="K312" s="826"/>
      <c r="L312" s="826"/>
      <c r="M312" s="826"/>
      <c r="N312" s="826" t="str" cm="1">
        <f t="array" aca="1" ref="N312" ca="1">_xlfn.LET(
_xlpm.datCol,INDIRECT(_xlfn.CONCAT("'3a) Board of Directors'!$K$11:$P$",$B$239)),
_xlpm.val,(INDEX(_xlpm.datCol,_extract!$H312,1)=TRUE)*1,
IF($B312="","",
IF(_xlpm.val="","",_xlpm.val)))</f>
        <v/>
      </c>
      <c r="O312" s="826" t="str" cm="1">
        <f t="array" aca="1" ref="O312" ca="1">_xlfn.LET(
_xlpm.datCol,INDIRECT(_xlfn.CONCAT("'3a) Board of Directors'!$K$11:$P$",$B$239)),
_xlpm.val,(INDEX(_xlpm.datCol,_extract!$H312,2)=TRUE)*1,
IF($B312="","",
IF(_xlpm.val="","",_xlpm.val)))</f>
        <v/>
      </c>
      <c r="P312" s="826" t="str" cm="1">
        <f t="array" aca="1" ref="P312" ca="1">_xlfn.LET(
_xlpm.datCol,INDIRECT(_xlfn.CONCAT("'3a) Board of Directors'!$K$11:$P$",$B$239)),
_xlpm.val,(INDEX(_xlpm.datCol,_extract!$H312,3)=TRUE)*1,
IF($B312="","",
IF(_xlpm.val="","",_xlpm.val)))</f>
        <v/>
      </c>
      <c r="Q312" s="826" t="str" cm="1">
        <f t="array" aca="1" ref="Q312" ca="1">_xlfn.LET(
_xlpm.datCol,INDIRECT(_xlfn.CONCAT("'3a) Board of Directors'!$K$11:$P$",$B$239)),
_xlpm.val,INDEX(_xlpm.datCol,_extract!$H312,4),
IF($B312="","",
IF(_xlpm.val="","",_xlpm.val)))</f>
        <v/>
      </c>
    </row>
    <row r="313" spans="2:17" x14ac:dyDescent="0.35">
      <c r="B313" s="89" t="str">
        <f t="shared" si="8"/>
        <v/>
      </c>
      <c r="C313" s="321"/>
      <c r="D313" s="834" t="str">
        <f>_xlfn.LET(
_xlpm.orgRow,MATCH(C313,_ref_data!$F$19:$F$167,0),
_xlpm.orgID,INDEX(_ref_data!$E$19:$E$167,_xlpm.orgRow),
IF(C313="","",_xlpm.orgID))</f>
        <v/>
      </c>
      <c r="E313" s="834" t="str">
        <f>_xlfn.LET(
_xlpm.orgRow,MATCH(C313,_ref_data!$F$19:$F$167,0),
_xlpm.EIN,SUBSTITUTE(INDEX(_ref_data!$G$19:$G$167,_xlpm.orgRow), "-", ""),
IF(C313="","",_xlpm.EIN))</f>
        <v/>
      </c>
      <c r="F313" s="834"/>
      <c r="G313" s="826"/>
      <c r="H313" s="840" t="str" cm="1">
        <f t="array" aca="1" ref="H313" ca="1">IF($C313="", "",
_xlfn.LET(
_xlpm.HCEnameCol,INDIRECT(_xlfn.CONCAT("'3a) Board of Directors'!$B$11:$B$",$B$239)),
_xlpm.HCEidCol,INDIRECT(_xlfn.CONCAT("'3a) Board of Directors'!$D$11:$D$",$B$239)),
_xlpm.mbrNameCol,INDIRECT(_xlfn.CONCAT("'3a) Board of Directors'!$E$11:$E$",$B$239)),
_xlpm.row, MATCH($C313 &amp; $F313 &amp; $G313,
    _xlpm.HCEnameCol &amp; _xlpm.HCEidCol &amp; _xlpm.mbrNameCol, 0),
_xlpm.row)
)</f>
        <v/>
      </c>
      <c r="I313" s="826"/>
      <c r="J313" s="826"/>
      <c r="K313" s="826"/>
      <c r="L313" s="826"/>
      <c r="M313" s="826"/>
      <c r="N313" s="826" t="str" cm="1">
        <f t="array" aca="1" ref="N313" ca="1">_xlfn.LET(
_xlpm.datCol,INDIRECT(_xlfn.CONCAT("'3a) Board of Directors'!$K$11:$P$",$B$239)),
_xlpm.val,(INDEX(_xlpm.datCol,_extract!$H313,1)=TRUE)*1,
IF($B313="","",
IF(_xlpm.val="","",_xlpm.val)))</f>
        <v/>
      </c>
      <c r="O313" s="826" t="str" cm="1">
        <f t="array" aca="1" ref="O313" ca="1">_xlfn.LET(
_xlpm.datCol,INDIRECT(_xlfn.CONCAT("'3a) Board of Directors'!$K$11:$P$",$B$239)),
_xlpm.val,(INDEX(_xlpm.datCol,_extract!$H313,2)=TRUE)*1,
IF($B313="","",
IF(_xlpm.val="","",_xlpm.val)))</f>
        <v/>
      </c>
      <c r="P313" s="826" t="str" cm="1">
        <f t="array" aca="1" ref="P313" ca="1">_xlfn.LET(
_xlpm.datCol,INDIRECT(_xlfn.CONCAT("'3a) Board of Directors'!$K$11:$P$",$B$239)),
_xlpm.val,(INDEX(_xlpm.datCol,_extract!$H313,3)=TRUE)*1,
IF($B313="","",
IF(_xlpm.val="","",_xlpm.val)))</f>
        <v/>
      </c>
      <c r="Q313" s="826" t="str" cm="1">
        <f t="array" aca="1" ref="Q313" ca="1">_xlfn.LET(
_xlpm.datCol,INDIRECT(_xlfn.CONCAT("'3a) Board of Directors'!$K$11:$P$",$B$239)),
_xlpm.val,INDEX(_xlpm.datCol,_extract!$H313,4),
IF($B313="","",
IF(_xlpm.val="","",_xlpm.val)))</f>
        <v/>
      </c>
    </row>
    <row r="314" spans="2:17" x14ac:dyDescent="0.35">
      <c r="B314" s="89" t="str">
        <f t="shared" si="8"/>
        <v/>
      </c>
      <c r="C314" s="321"/>
      <c r="D314" s="834" t="str">
        <f>_xlfn.LET(
_xlpm.orgRow,MATCH(C314,_ref_data!$F$19:$F$167,0),
_xlpm.orgID,INDEX(_ref_data!$E$19:$E$167,_xlpm.orgRow),
IF(C314="","",_xlpm.orgID))</f>
        <v/>
      </c>
      <c r="E314" s="834" t="str">
        <f>_xlfn.LET(
_xlpm.orgRow,MATCH(C314,_ref_data!$F$19:$F$167,0),
_xlpm.EIN,SUBSTITUTE(INDEX(_ref_data!$G$19:$G$167,_xlpm.orgRow), "-", ""),
IF(C314="","",_xlpm.EIN))</f>
        <v/>
      </c>
      <c r="F314" s="834"/>
      <c r="G314" s="826"/>
      <c r="H314" s="840" t="str" cm="1">
        <f t="array" aca="1" ref="H314" ca="1">IF($C314="", "",
_xlfn.LET(
_xlpm.HCEnameCol,INDIRECT(_xlfn.CONCAT("'3a) Board of Directors'!$B$11:$B$",$B$239)),
_xlpm.HCEidCol,INDIRECT(_xlfn.CONCAT("'3a) Board of Directors'!$D$11:$D$",$B$239)),
_xlpm.mbrNameCol,INDIRECT(_xlfn.CONCAT("'3a) Board of Directors'!$E$11:$E$",$B$239)),
_xlpm.row, MATCH($C314 &amp; $F314 &amp; $G314,
    _xlpm.HCEnameCol &amp; _xlpm.HCEidCol &amp; _xlpm.mbrNameCol, 0),
_xlpm.row)
)</f>
        <v/>
      </c>
      <c r="I314" s="826"/>
      <c r="J314" s="826"/>
      <c r="K314" s="826"/>
      <c r="L314" s="826"/>
      <c r="M314" s="826"/>
      <c r="N314" s="826" t="str" cm="1">
        <f t="array" aca="1" ref="N314" ca="1">_xlfn.LET(
_xlpm.datCol,INDIRECT(_xlfn.CONCAT("'3a) Board of Directors'!$K$11:$P$",$B$239)),
_xlpm.val,(INDEX(_xlpm.datCol,_extract!$H314,1)=TRUE)*1,
IF($B314="","",
IF(_xlpm.val="","",_xlpm.val)))</f>
        <v/>
      </c>
      <c r="O314" s="826" t="str" cm="1">
        <f t="array" aca="1" ref="O314" ca="1">_xlfn.LET(
_xlpm.datCol,INDIRECT(_xlfn.CONCAT("'3a) Board of Directors'!$K$11:$P$",$B$239)),
_xlpm.val,(INDEX(_xlpm.datCol,_extract!$H314,2)=TRUE)*1,
IF($B314="","",
IF(_xlpm.val="","",_xlpm.val)))</f>
        <v/>
      </c>
      <c r="P314" s="826" t="str" cm="1">
        <f t="array" aca="1" ref="P314" ca="1">_xlfn.LET(
_xlpm.datCol,INDIRECT(_xlfn.CONCAT("'3a) Board of Directors'!$K$11:$P$",$B$239)),
_xlpm.val,(INDEX(_xlpm.datCol,_extract!$H314,3)=TRUE)*1,
IF($B314="","",
IF(_xlpm.val="","",_xlpm.val)))</f>
        <v/>
      </c>
      <c r="Q314" s="826" t="str" cm="1">
        <f t="array" aca="1" ref="Q314" ca="1">_xlfn.LET(
_xlpm.datCol,INDIRECT(_xlfn.CONCAT("'3a) Board of Directors'!$K$11:$P$",$B$239)),
_xlpm.val,INDEX(_xlpm.datCol,_extract!$H314,4),
IF($B314="","",
IF(_xlpm.val="","",_xlpm.val)))</f>
        <v/>
      </c>
    </row>
    <row r="315" spans="2:17" x14ac:dyDescent="0.35">
      <c r="B315" s="89" t="str">
        <f t="shared" si="8"/>
        <v/>
      </c>
      <c r="C315" s="321"/>
      <c r="D315" s="834" t="str">
        <f>_xlfn.LET(
_xlpm.orgRow,MATCH(C315,_ref_data!$F$19:$F$167,0),
_xlpm.orgID,INDEX(_ref_data!$E$19:$E$167,_xlpm.orgRow),
IF(C315="","",_xlpm.orgID))</f>
        <v/>
      </c>
      <c r="E315" s="834" t="str">
        <f>_xlfn.LET(
_xlpm.orgRow,MATCH(C315,_ref_data!$F$19:$F$167,0),
_xlpm.EIN,SUBSTITUTE(INDEX(_ref_data!$G$19:$G$167,_xlpm.orgRow), "-", ""),
IF(C315="","",_xlpm.EIN))</f>
        <v/>
      </c>
      <c r="F315" s="834"/>
      <c r="G315" s="826"/>
      <c r="H315" s="840" t="str" cm="1">
        <f t="array" aca="1" ref="H315" ca="1">IF($C315="", "",
_xlfn.LET(
_xlpm.HCEnameCol,INDIRECT(_xlfn.CONCAT("'3a) Board of Directors'!$B$11:$B$",$B$239)),
_xlpm.HCEidCol,INDIRECT(_xlfn.CONCAT("'3a) Board of Directors'!$D$11:$D$",$B$239)),
_xlpm.mbrNameCol,INDIRECT(_xlfn.CONCAT("'3a) Board of Directors'!$E$11:$E$",$B$239)),
_xlpm.row, MATCH($C315 &amp; $F315 &amp; $G315,
    _xlpm.HCEnameCol &amp; _xlpm.HCEidCol &amp; _xlpm.mbrNameCol, 0),
_xlpm.row)
)</f>
        <v/>
      </c>
      <c r="I315" s="826"/>
      <c r="J315" s="826"/>
      <c r="K315" s="826"/>
      <c r="L315" s="826"/>
      <c r="M315" s="826"/>
      <c r="N315" s="826" t="str" cm="1">
        <f t="array" aca="1" ref="N315" ca="1">_xlfn.LET(
_xlpm.datCol,INDIRECT(_xlfn.CONCAT("'3a) Board of Directors'!$K$11:$P$",$B$239)),
_xlpm.val,(INDEX(_xlpm.datCol,_extract!$H315,1)=TRUE)*1,
IF($B315="","",
IF(_xlpm.val="","",_xlpm.val)))</f>
        <v/>
      </c>
      <c r="O315" s="826" t="str" cm="1">
        <f t="array" aca="1" ref="O315" ca="1">_xlfn.LET(
_xlpm.datCol,INDIRECT(_xlfn.CONCAT("'3a) Board of Directors'!$K$11:$P$",$B$239)),
_xlpm.val,(INDEX(_xlpm.datCol,_extract!$H315,2)=TRUE)*1,
IF($B315="","",
IF(_xlpm.val="","",_xlpm.val)))</f>
        <v/>
      </c>
      <c r="P315" s="826" t="str" cm="1">
        <f t="array" aca="1" ref="P315" ca="1">_xlfn.LET(
_xlpm.datCol,INDIRECT(_xlfn.CONCAT("'3a) Board of Directors'!$K$11:$P$",$B$239)),
_xlpm.val,(INDEX(_xlpm.datCol,_extract!$H315,3)=TRUE)*1,
IF($B315="","",
IF(_xlpm.val="","",_xlpm.val)))</f>
        <v/>
      </c>
      <c r="Q315" s="826" t="str" cm="1">
        <f t="array" aca="1" ref="Q315" ca="1">_xlfn.LET(
_xlpm.datCol,INDIRECT(_xlfn.CONCAT("'3a) Board of Directors'!$K$11:$P$",$B$239)),
_xlpm.val,INDEX(_xlpm.datCol,_extract!$H315,4),
IF($B315="","",
IF(_xlpm.val="","",_xlpm.val)))</f>
        <v/>
      </c>
    </row>
    <row r="316" spans="2:17" x14ac:dyDescent="0.35">
      <c r="B316" s="89" t="str">
        <f t="shared" si="8"/>
        <v/>
      </c>
      <c r="C316" s="321"/>
      <c r="D316" s="834" t="str">
        <f>_xlfn.LET(
_xlpm.orgRow,MATCH(C316,_ref_data!$F$19:$F$167,0),
_xlpm.orgID,INDEX(_ref_data!$E$19:$E$167,_xlpm.orgRow),
IF(C316="","",_xlpm.orgID))</f>
        <v/>
      </c>
      <c r="E316" s="834" t="str">
        <f>_xlfn.LET(
_xlpm.orgRow,MATCH(C316,_ref_data!$F$19:$F$167,0),
_xlpm.EIN,SUBSTITUTE(INDEX(_ref_data!$G$19:$G$167,_xlpm.orgRow), "-", ""),
IF(C316="","",_xlpm.EIN))</f>
        <v/>
      </c>
      <c r="F316" s="834"/>
      <c r="G316" s="826"/>
      <c r="H316" s="840" t="str" cm="1">
        <f t="array" aca="1" ref="H316" ca="1">IF($C316="", "",
_xlfn.LET(
_xlpm.HCEnameCol,INDIRECT(_xlfn.CONCAT("'3a) Board of Directors'!$B$11:$B$",$B$239)),
_xlpm.HCEidCol,INDIRECT(_xlfn.CONCAT("'3a) Board of Directors'!$D$11:$D$",$B$239)),
_xlpm.mbrNameCol,INDIRECT(_xlfn.CONCAT("'3a) Board of Directors'!$E$11:$E$",$B$239)),
_xlpm.row, MATCH($C316 &amp; $F316 &amp; $G316,
    _xlpm.HCEnameCol &amp; _xlpm.HCEidCol &amp; _xlpm.mbrNameCol, 0),
_xlpm.row)
)</f>
        <v/>
      </c>
      <c r="I316" s="826"/>
      <c r="J316" s="826"/>
      <c r="K316" s="826"/>
      <c r="L316" s="826"/>
      <c r="M316" s="826"/>
      <c r="N316" s="826" t="str" cm="1">
        <f t="array" aca="1" ref="N316" ca="1">_xlfn.LET(
_xlpm.datCol,INDIRECT(_xlfn.CONCAT("'3a) Board of Directors'!$K$11:$P$",$B$239)),
_xlpm.val,(INDEX(_xlpm.datCol,_extract!$H316,1)=TRUE)*1,
IF($B316="","",
IF(_xlpm.val="","",_xlpm.val)))</f>
        <v/>
      </c>
      <c r="O316" s="826" t="str" cm="1">
        <f t="array" aca="1" ref="O316" ca="1">_xlfn.LET(
_xlpm.datCol,INDIRECT(_xlfn.CONCAT("'3a) Board of Directors'!$K$11:$P$",$B$239)),
_xlpm.val,(INDEX(_xlpm.datCol,_extract!$H316,2)=TRUE)*1,
IF($B316="","",
IF(_xlpm.val="","",_xlpm.val)))</f>
        <v/>
      </c>
      <c r="P316" s="826" t="str" cm="1">
        <f t="array" aca="1" ref="P316" ca="1">_xlfn.LET(
_xlpm.datCol,INDIRECT(_xlfn.CONCAT("'3a) Board of Directors'!$K$11:$P$",$B$239)),
_xlpm.val,(INDEX(_xlpm.datCol,_extract!$H316,3)=TRUE)*1,
IF($B316="","",
IF(_xlpm.val="","",_xlpm.val)))</f>
        <v/>
      </c>
      <c r="Q316" s="826" t="str" cm="1">
        <f t="array" aca="1" ref="Q316" ca="1">_xlfn.LET(
_xlpm.datCol,INDIRECT(_xlfn.CONCAT("'3a) Board of Directors'!$K$11:$P$",$B$239)),
_xlpm.val,INDEX(_xlpm.datCol,_extract!$H316,4),
IF($B316="","",
IF(_xlpm.val="","",_xlpm.val)))</f>
        <v/>
      </c>
    </row>
    <row r="317" spans="2:17" x14ac:dyDescent="0.35">
      <c r="B317" s="89" t="str">
        <f t="shared" si="8"/>
        <v/>
      </c>
      <c r="C317" s="321"/>
      <c r="D317" s="834" t="str">
        <f>_xlfn.LET(
_xlpm.orgRow,MATCH(C317,_ref_data!$F$19:$F$167,0),
_xlpm.orgID,INDEX(_ref_data!$E$19:$E$167,_xlpm.orgRow),
IF(C317="","",_xlpm.orgID))</f>
        <v/>
      </c>
      <c r="E317" s="834" t="str">
        <f>_xlfn.LET(
_xlpm.orgRow,MATCH(C317,_ref_data!$F$19:$F$167,0),
_xlpm.EIN,SUBSTITUTE(INDEX(_ref_data!$G$19:$G$167,_xlpm.orgRow), "-", ""),
IF(C317="","",_xlpm.EIN))</f>
        <v/>
      </c>
      <c r="F317" s="834"/>
      <c r="G317" s="826"/>
      <c r="H317" s="840" t="str" cm="1">
        <f t="array" aca="1" ref="H317" ca="1">IF($C317="", "",
_xlfn.LET(
_xlpm.HCEnameCol,INDIRECT(_xlfn.CONCAT("'3a) Board of Directors'!$B$11:$B$",$B$239)),
_xlpm.HCEidCol,INDIRECT(_xlfn.CONCAT("'3a) Board of Directors'!$D$11:$D$",$B$239)),
_xlpm.mbrNameCol,INDIRECT(_xlfn.CONCAT("'3a) Board of Directors'!$E$11:$E$",$B$239)),
_xlpm.row, MATCH($C317 &amp; $F317 &amp; $G317,
    _xlpm.HCEnameCol &amp; _xlpm.HCEidCol &amp; _xlpm.mbrNameCol, 0),
_xlpm.row)
)</f>
        <v/>
      </c>
      <c r="I317" s="826"/>
      <c r="J317" s="826"/>
      <c r="K317" s="826"/>
      <c r="L317" s="826"/>
      <c r="M317" s="826"/>
      <c r="N317" s="826" t="str" cm="1">
        <f t="array" aca="1" ref="N317" ca="1">_xlfn.LET(
_xlpm.datCol,INDIRECT(_xlfn.CONCAT("'3a) Board of Directors'!$K$11:$P$",$B$239)),
_xlpm.val,(INDEX(_xlpm.datCol,_extract!$H317,1)=TRUE)*1,
IF($B317="","",
IF(_xlpm.val="","",_xlpm.val)))</f>
        <v/>
      </c>
      <c r="O317" s="826" t="str" cm="1">
        <f t="array" aca="1" ref="O317" ca="1">_xlfn.LET(
_xlpm.datCol,INDIRECT(_xlfn.CONCAT("'3a) Board of Directors'!$K$11:$P$",$B$239)),
_xlpm.val,(INDEX(_xlpm.datCol,_extract!$H317,2)=TRUE)*1,
IF($B317="","",
IF(_xlpm.val="","",_xlpm.val)))</f>
        <v/>
      </c>
      <c r="P317" s="826" t="str" cm="1">
        <f t="array" aca="1" ref="P317" ca="1">_xlfn.LET(
_xlpm.datCol,INDIRECT(_xlfn.CONCAT("'3a) Board of Directors'!$K$11:$P$",$B$239)),
_xlpm.val,(INDEX(_xlpm.datCol,_extract!$H317,3)=TRUE)*1,
IF($B317="","",
IF(_xlpm.val="","",_xlpm.val)))</f>
        <v/>
      </c>
      <c r="Q317" s="826" t="str" cm="1">
        <f t="array" aca="1" ref="Q317" ca="1">_xlfn.LET(
_xlpm.datCol,INDIRECT(_xlfn.CONCAT("'3a) Board of Directors'!$K$11:$P$",$B$239)),
_xlpm.val,INDEX(_xlpm.datCol,_extract!$H317,4),
IF($B317="","",
IF(_xlpm.val="","",_xlpm.val)))</f>
        <v/>
      </c>
    </row>
    <row r="318" spans="2:17" x14ac:dyDescent="0.35">
      <c r="B318" s="89" t="str">
        <f t="shared" si="8"/>
        <v/>
      </c>
      <c r="C318" s="321"/>
      <c r="D318" s="834" t="str">
        <f>_xlfn.LET(
_xlpm.orgRow,MATCH(C318,_ref_data!$F$19:$F$167,0),
_xlpm.orgID,INDEX(_ref_data!$E$19:$E$167,_xlpm.orgRow),
IF(C318="","",_xlpm.orgID))</f>
        <v/>
      </c>
      <c r="E318" s="834" t="str">
        <f>_xlfn.LET(
_xlpm.orgRow,MATCH(C318,_ref_data!$F$19:$F$167,0),
_xlpm.EIN,SUBSTITUTE(INDEX(_ref_data!$G$19:$G$167,_xlpm.orgRow), "-", ""),
IF(C318="","",_xlpm.EIN))</f>
        <v/>
      </c>
      <c r="F318" s="834"/>
      <c r="G318" s="826"/>
      <c r="H318" s="840" t="str" cm="1">
        <f t="array" aca="1" ref="H318" ca="1">IF($C318="", "",
_xlfn.LET(
_xlpm.HCEnameCol,INDIRECT(_xlfn.CONCAT("'3a) Board of Directors'!$B$11:$B$",$B$239)),
_xlpm.HCEidCol,INDIRECT(_xlfn.CONCAT("'3a) Board of Directors'!$D$11:$D$",$B$239)),
_xlpm.mbrNameCol,INDIRECT(_xlfn.CONCAT("'3a) Board of Directors'!$E$11:$E$",$B$239)),
_xlpm.row, MATCH($C318 &amp; $F318 &amp; $G318,
    _xlpm.HCEnameCol &amp; _xlpm.HCEidCol &amp; _xlpm.mbrNameCol, 0),
_xlpm.row)
)</f>
        <v/>
      </c>
      <c r="I318" s="826"/>
      <c r="J318" s="826"/>
      <c r="K318" s="826"/>
      <c r="L318" s="826"/>
      <c r="M318" s="826"/>
      <c r="N318" s="826" t="str" cm="1">
        <f t="array" aca="1" ref="N318" ca="1">_xlfn.LET(
_xlpm.datCol,INDIRECT(_xlfn.CONCAT("'3a) Board of Directors'!$K$11:$P$",$B$239)),
_xlpm.val,(INDEX(_xlpm.datCol,_extract!$H318,1)=TRUE)*1,
IF($B318="","",
IF(_xlpm.val="","",_xlpm.val)))</f>
        <v/>
      </c>
      <c r="O318" s="826" t="str" cm="1">
        <f t="array" aca="1" ref="O318" ca="1">_xlfn.LET(
_xlpm.datCol,INDIRECT(_xlfn.CONCAT("'3a) Board of Directors'!$K$11:$P$",$B$239)),
_xlpm.val,(INDEX(_xlpm.datCol,_extract!$H318,2)=TRUE)*1,
IF($B318="","",
IF(_xlpm.val="","",_xlpm.val)))</f>
        <v/>
      </c>
      <c r="P318" s="826" t="str" cm="1">
        <f t="array" aca="1" ref="P318" ca="1">_xlfn.LET(
_xlpm.datCol,INDIRECT(_xlfn.CONCAT("'3a) Board of Directors'!$K$11:$P$",$B$239)),
_xlpm.val,(INDEX(_xlpm.datCol,_extract!$H318,3)=TRUE)*1,
IF($B318="","",
IF(_xlpm.val="","",_xlpm.val)))</f>
        <v/>
      </c>
      <c r="Q318" s="826" t="str" cm="1">
        <f t="array" aca="1" ref="Q318" ca="1">_xlfn.LET(
_xlpm.datCol,INDIRECT(_xlfn.CONCAT("'3a) Board of Directors'!$K$11:$P$",$B$239)),
_xlpm.val,INDEX(_xlpm.datCol,_extract!$H318,4),
IF($B318="","",
IF(_xlpm.val="","",_xlpm.val)))</f>
        <v/>
      </c>
    </row>
    <row r="319" spans="2:17" x14ac:dyDescent="0.35">
      <c r="B319" s="89" t="str">
        <f t="shared" si="8"/>
        <v/>
      </c>
      <c r="C319" s="321"/>
      <c r="D319" s="834" t="str">
        <f>_xlfn.LET(
_xlpm.orgRow,MATCH(C319,_ref_data!$F$19:$F$167,0),
_xlpm.orgID,INDEX(_ref_data!$E$19:$E$167,_xlpm.orgRow),
IF(C319="","",_xlpm.orgID))</f>
        <v/>
      </c>
      <c r="E319" s="834" t="str">
        <f>_xlfn.LET(
_xlpm.orgRow,MATCH(C319,_ref_data!$F$19:$F$167,0),
_xlpm.EIN,SUBSTITUTE(INDEX(_ref_data!$G$19:$G$167,_xlpm.orgRow), "-", ""),
IF(C319="","",_xlpm.EIN))</f>
        <v/>
      </c>
      <c r="F319" s="834"/>
      <c r="G319" s="826"/>
      <c r="H319" s="840" t="str" cm="1">
        <f t="array" aca="1" ref="H319" ca="1">IF($C319="", "",
_xlfn.LET(
_xlpm.HCEnameCol,INDIRECT(_xlfn.CONCAT("'3a) Board of Directors'!$B$11:$B$",$B$239)),
_xlpm.HCEidCol,INDIRECT(_xlfn.CONCAT("'3a) Board of Directors'!$D$11:$D$",$B$239)),
_xlpm.mbrNameCol,INDIRECT(_xlfn.CONCAT("'3a) Board of Directors'!$E$11:$E$",$B$239)),
_xlpm.row, MATCH($C319 &amp; $F319 &amp; $G319,
    _xlpm.HCEnameCol &amp; _xlpm.HCEidCol &amp; _xlpm.mbrNameCol, 0),
_xlpm.row)
)</f>
        <v/>
      </c>
      <c r="I319" s="826"/>
      <c r="J319" s="826"/>
      <c r="K319" s="826"/>
      <c r="L319" s="826"/>
      <c r="M319" s="826"/>
      <c r="N319" s="826" t="str" cm="1">
        <f t="array" aca="1" ref="N319" ca="1">_xlfn.LET(
_xlpm.datCol,INDIRECT(_xlfn.CONCAT("'3a) Board of Directors'!$K$11:$P$",$B$239)),
_xlpm.val,(INDEX(_xlpm.datCol,_extract!$H319,1)=TRUE)*1,
IF($B319="","",
IF(_xlpm.val="","",_xlpm.val)))</f>
        <v/>
      </c>
      <c r="O319" s="826" t="str" cm="1">
        <f t="array" aca="1" ref="O319" ca="1">_xlfn.LET(
_xlpm.datCol,INDIRECT(_xlfn.CONCAT("'3a) Board of Directors'!$K$11:$P$",$B$239)),
_xlpm.val,(INDEX(_xlpm.datCol,_extract!$H319,2)=TRUE)*1,
IF($B319="","",
IF(_xlpm.val="","",_xlpm.val)))</f>
        <v/>
      </c>
      <c r="P319" s="826" t="str" cm="1">
        <f t="array" aca="1" ref="P319" ca="1">_xlfn.LET(
_xlpm.datCol,INDIRECT(_xlfn.CONCAT("'3a) Board of Directors'!$K$11:$P$",$B$239)),
_xlpm.val,(INDEX(_xlpm.datCol,_extract!$H319,3)=TRUE)*1,
IF($B319="","",
IF(_xlpm.val="","",_xlpm.val)))</f>
        <v/>
      </c>
      <c r="Q319" s="826" t="str" cm="1">
        <f t="array" aca="1" ref="Q319" ca="1">_xlfn.LET(
_xlpm.datCol,INDIRECT(_xlfn.CONCAT("'3a) Board of Directors'!$K$11:$P$",$B$239)),
_xlpm.val,INDEX(_xlpm.datCol,_extract!$H319,4),
IF($B319="","",
IF(_xlpm.val="","",_xlpm.val)))</f>
        <v/>
      </c>
    </row>
    <row r="320" spans="2:17" x14ac:dyDescent="0.35">
      <c r="B320" s="89" t="str">
        <f t="shared" si="8"/>
        <v/>
      </c>
      <c r="C320" s="321"/>
      <c r="D320" s="834" t="str">
        <f>_xlfn.LET(
_xlpm.orgRow,MATCH(C320,_ref_data!$F$19:$F$167,0),
_xlpm.orgID,INDEX(_ref_data!$E$19:$E$167,_xlpm.orgRow),
IF(C320="","",_xlpm.orgID))</f>
        <v/>
      </c>
      <c r="E320" s="834" t="str">
        <f>_xlfn.LET(
_xlpm.orgRow,MATCH(C320,_ref_data!$F$19:$F$167,0),
_xlpm.EIN,SUBSTITUTE(INDEX(_ref_data!$G$19:$G$167,_xlpm.orgRow), "-", ""),
IF(C320="","",_xlpm.EIN))</f>
        <v/>
      </c>
      <c r="F320" s="834"/>
      <c r="G320" s="826"/>
      <c r="H320" s="840" t="str" cm="1">
        <f t="array" aca="1" ref="H320" ca="1">IF($C320="", "",
_xlfn.LET(
_xlpm.HCEnameCol,INDIRECT(_xlfn.CONCAT("'3a) Board of Directors'!$B$11:$B$",$B$239)),
_xlpm.HCEidCol,INDIRECT(_xlfn.CONCAT("'3a) Board of Directors'!$D$11:$D$",$B$239)),
_xlpm.mbrNameCol,INDIRECT(_xlfn.CONCAT("'3a) Board of Directors'!$E$11:$E$",$B$239)),
_xlpm.row, MATCH($C320 &amp; $F320 &amp; $G320,
    _xlpm.HCEnameCol &amp; _xlpm.HCEidCol &amp; _xlpm.mbrNameCol, 0),
_xlpm.row)
)</f>
        <v/>
      </c>
      <c r="I320" s="826"/>
      <c r="J320" s="826"/>
      <c r="K320" s="826"/>
      <c r="L320" s="826"/>
      <c r="M320" s="826"/>
      <c r="N320" s="826" t="str" cm="1">
        <f t="array" aca="1" ref="N320" ca="1">_xlfn.LET(
_xlpm.datCol,INDIRECT(_xlfn.CONCAT("'3a) Board of Directors'!$K$11:$P$",$B$239)),
_xlpm.val,(INDEX(_xlpm.datCol,_extract!$H320,1)=TRUE)*1,
IF($B320="","",
IF(_xlpm.val="","",_xlpm.val)))</f>
        <v/>
      </c>
      <c r="O320" s="826" t="str" cm="1">
        <f t="array" aca="1" ref="O320" ca="1">_xlfn.LET(
_xlpm.datCol,INDIRECT(_xlfn.CONCAT("'3a) Board of Directors'!$K$11:$P$",$B$239)),
_xlpm.val,(INDEX(_xlpm.datCol,_extract!$H320,2)=TRUE)*1,
IF($B320="","",
IF(_xlpm.val="","",_xlpm.val)))</f>
        <v/>
      </c>
      <c r="P320" s="826" t="str" cm="1">
        <f t="array" aca="1" ref="P320" ca="1">_xlfn.LET(
_xlpm.datCol,INDIRECT(_xlfn.CONCAT("'3a) Board of Directors'!$K$11:$P$",$B$239)),
_xlpm.val,(INDEX(_xlpm.datCol,_extract!$H320,3)=TRUE)*1,
IF($B320="","",
IF(_xlpm.val="","",_xlpm.val)))</f>
        <v/>
      </c>
      <c r="Q320" s="826" t="str" cm="1">
        <f t="array" aca="1" ref="Q320" ca="1">_xlfn.LET(
_xlpm.datCol,INDIRECT(_xlfn.CONCAT("'3a) Board of Directors'!$K$11:$P$",$B$239)),
_xlpm.val,INDEX(_xlpm.datCol,_extract!$H320,4),
IF($B320="","",
IF(_xlpm.val="","",_xlpm.val)))</f>
        <v/>
      </c>
    </row>
    <row r="321" spans="2:17" x14ac:dyDescent="0.35">
      <c r="B321" s="89" t="str">
        <f t="shared" si="8"/>
        <v/>
      </c>
      <c r="C321" s="321"/>
      <c r="D321" s="834" t="str">
        <f>_xlfn.LET(
_xlpm.orgRow,MATCH(C321,_ref_data!$F$19:$F$167,0),
_xlpm.orgID,INDEX(_ref_data!$E$19:$E$167,_xlpm.orgRow),
IF(C321="","",_xlpm.orgID))</f>
        <v/>
      </c>
      <c r="E321" s="834" t="str">
        <f>_xlfn.LET(
_xlpm.orgRow,MATCH(C321,_ref_data!$F$19:$F$167,0),
_xlpm.EIN,SUBSTITUTE(INDEX(_ref_data!$G$19:$G$167,_xlpm.orgRow), "-", ""),
IF(C321="","",_xlpm.EIN))</f>
        <v/>
      </c>
      <c r="F321" s="834"/>
      <c r="G321" s="826"/>
      <c r="H321" s="840" t="str" cm="1">
        <f t="array" aca="1" ref="H321" ca="1">IF($C321="", "",
_xlfn.LET(
_xlpm.HCEnameCol,INDIRECT(_xlfn.CONCAT("'3a) Board of Directors'!$B$11:$B$",$B$239)),
_xlpm.HCEidCol,INDIRECT(_xlfn.CONCAT("'3a) Board of Directors'!$D$11:$D$",$B$239)),
_xlpm.mbrNameCol,INDIRECT(_xlfn.CONCAT("'3a) Board of Directors'!$E$11:$E$",$B$239)),
_xlpm.row, MATCH($C321 &amp; $F321 &amp; $G321,
    _xlpm.HCEnameCol &amp; _xlpm.HCEidCol &amp; _xlpm.mbrNameCol, 0),
_xlpm.row)
)</f>
        <v/>
      </c>
      <c r="I321" s="826"/>
      <c r="J321" s="826"/>
      <c r="K321" s="826"/>
      <c r="L321" s="826"/>
      <c r="M321" s="826"/>
      <c r="N321" s="826" t="str" cm="1">
        <f t="array" aca="1" ref="N321" ca="1">_xlfn.LET(
_xlpm.datCol,INDIRECT(_xlfn.CONCAT("'3a) Board of Directors'!$K$11:$P$",$B$239)),
_xlpm.val,(INDEX(_xlpm.datCol,_extract!$H321,1)=TRUE)*1,
IF($B321="","",
IF(_xlpm.val="","",_xlpm.val)))</f>
        <v/>
      </c>
      <c r="O321" s="826" t="str" cm="1">
        <f t="array" aca="1" ref="O321" ca="1">_xlfn.LET(
_xlpm.datCol,INDIRECT(_xlfn.CONCAT("'3a) Board of Directors'!$K$11:$P$",$B$239)),
_xlpm.val,(INDEX(_xlpm.datCol,_extract!$H321,2)=TRUE)*1,
IF($B321="","",
IF(_xlpm.val="","",_xlpm.val)))</f>
        <v/>
      </c>
      <c r="P321" s="826" t="str" cm="1">
        <f t="array" aca="1" ref="P321" ca="1">_xlfn.LET(
_xlpm.datCol,INDIRECT(_xlfn.CONCAT("'3a) Board of Directors'!$K$11:$P$",$B$239)),
_xlpm.val,(INDEX(_xlpm.datCol,_extract!$H321,3)=TRUE)*1,
IF($B321="","",
IF(_xlpm.val="","",_xlpm.val)))</f>
        <v/>
      </c>
      <c r="Q321" s="826" t="str" cm="1">
        <f t="array" aca="1" ref="Q321" ca="1">_xlfn.LET(
_xlpm.datCol,INDIRECT(_xlfn.CONCAT("'3a) Board of Directors'!$K$11:$P$",$B$239)),
_xlpm.val,INDEX(_xlpm.datCol,_extract!$H321,4),
IF($B321="","",
IF(_xlpm.val="","",_xlpm.val)))</f>
        <v/>
      </c>
    </row>
    <row r="322" spans="2:17" x14ac:dyDescent="0.35">
      <c r="B322" s="89" t="str">
        <f t="shared" si="8"/>
        <v/>
      </c>
      <c r="C322" s="321"/>
      <c r="D322" s="834" t="str">
        <f>_xlfn.LET(
_xlpm.orgRow,MATCH(C322,_ref_data!$F$19:$F$167,0),
_xlpm.orgID,INDEX(_ref_data!$E$19:$E$167,_xlpm.orgRow),
IF(C322="","",_xlpm.orgID))</f>
        <v/>
      </c>
      <c r="E322" s="834" t="str">
        <f>_xlfn.LET(
_xlpm.orgRow,MATCH(C322,_ref_data!$F$19:$F$167,0),
_xlpm.EIN,SUBSTITUTE(INDEX(_ref_data!$G$19:$G$167,_xlpm.orgRow), "-", ""),
IF(C322="","",_xlpm.EIN))</f>
        <v/>
      </c>
      <c r="F322" s="834"/>
      <c r="G322" s="826"/>
      <c r="H322" s="840" t="str" cm="1">
        <f t="array" aca="1" ref="H322" ca="1">IF($C322="", "",
_xlfn.LET(
_xlpm.HCEnameCol,INDIRECT(_xlfn.CONCAT("'3a) Board of Directors'!$B$11:$B$",$B$239)),
_xlpm.HCEidCol,INDIRECT(_xlfn.CONCAT("'3a) Board of Directors'!$D$11:$D$",$B$239)),
_xlpm.mbrNameCol,INDIRECT(_xlfn.CONCAT("'3a) Board of Directors'!$E$11:$E$",$B$239)),
_xlpm.row, MATCH($C322 &amp; $F322 &amp; $G322,
    _xlpm.HCEnameCol &amp; _xlpm.HCEidCol &amp; _xlpm.mbrNameCol, 0),
_xlpm.row)
)</f>
        <v/>
      </c>
      <c r="I322" s="826"/>
      <c r="J322" s="826"/>
      <c r="K322" s="826"/>
      <c r="L322" s="826"/>
      <c r="M322" s="826"/>
      <c r="N322" s="826" t="str" cm="1">
        <f t="array" aca="1" ref="N322" ca="1">_xlfn.LET(
_xlpm.datCol,INDIRECT(_xlfn.CONCAT("'3a) Board of Directors'!$K$11:$P$",$B$239)),
_xlpm.val,(INDEX(_xlpm.datCol,_extract!$H322,1)=TRUE)*1,
IF($B322="","",
IF(_xlpm.val="","",_xlpm.val)))</f>
        <v/>
      </c>
      <c r="O322" s="826" t="str" cm="1">
        <f t="array" aca="1" ref="O322" ca="1">_xlfn.LET(
_xlpm.datCol,INDIRECT(_xlfn.CONCAT("'3a) Board of Directors'!$K$11:$P$",$B$239)),
_xlpm.val,(INDEX(_xlpm.datCol,_extract!$H322,2)=TRUE)*1,
IF($B322="","",
IF(_xlpm.val="","",_xlpm.val)))</f>
        <v/>
      </c>
      <c r="P322" s="826" t="str" cm="1">
        <f t="array" aca="1" ref="P322" ca="1">_xlfn.LET(
_xlpm.datCol,INDIRECT(_xlfn.CONCAT("'3a) Board of Directors'!$K$11:$P$",$B$239)),
_xlpm.val,(INDEX(_xlpm.datCol,_extract!$H322,3)=TRUE)*1,
IF($B322="","",
IF(_xlpm.val="","",_xlpm.val)))</f>
        <v/>
      </c>
      <c r="Q322" s="826" t="str" cm="1">
        <f t="array" aca="1" ref="Q322" ca="1">_xlfn.LET(
_xlpm.datCol,INDIRECT(_xlfn.CONCAT("'3a) Board of Directors'!$K$11:$P$",$B$239)),
_xlpm.val,INDEX(_xlpm.datCol,_extract!$H322,4),
IF($B322="","",
IF(_xlpm.val="","",_xlpm.val)))</f>
        <v/>
      </c>
    </row>
    <row r="323" spans="2:17" x14ac:dyDescent="0.35">
      <c r="B323" s="89" t="str">
        <f t="shared" si="8"/>
        <v/>
      </c>
      <c r="C323" s="321"/>
      <c r="D323" s="834" t="str">
        <f>_xlfn.LET(
_xlpm.orgRow,MATCH(C323,_ref_data!$F$19:$F$167,0),
_xlpm.orgID,INDEX(_ref_data!$E$19:$E$167,_xlpm.orgRow),
IF(C323="","",_xlpm.orgID))</f>
        <v/>
      </c>
      <c r="E323" s="834" t="str">
        <f>_xlfn.LET(
_xlpm.orgRow,MATCH(C323,_ref_data!$F$19:$F$167,0),
_xlpm.EIN,SUBSTITUTE(INDEX(_ref_data!$G$19:$G$167,_xlpm.orgRow), "-", ""),
IF(C323="","",_xlpm.EIN))</f>
        <v/>
      </c>
      <c r="F323" s="834"/>
      <c r="G323" s="826"/>
      <c r="H323" s="840" t="str" cm="1">
        <f t="array" aca="1" ref="H323" ca="1">IF($C323="", "",
_xlfn.LET(
_xlpm.HCEnameCol,INDIRECT(_xlfn.CONCAT("'3a) Board of Directors'!$B$11:$B$",$B$239)),
_xlpm.HCEidCol,INDIRECT(_xlfn.CONCAT("'3a) Board of Directors'!$D$11:$D$",$B$239)),
_xlpm.mbrNameCol,INDIRECT(_xlfn.CONCAT("'3a) Board of Directors'!$E$11:$E$",$B$239)),
_xlpm.row, MATCH($C323 &amp; $F323 &amp; $G323,
    _xlpm.HCEnameCol &amp; _xlpm.HCEidCol &amp; _xlpm.mbrNameCol, 0),
_xlpm.row)
)</f>
        <v/>
      </c>
      <c r="I323" s="826"/>
      <c r="J323" s="826"/>
      <c r="K323" s="826"/>
      <c r="L323" s="826"/>
      <c r="M323" s="826"/>
      <c r="N323" s="826" t="str" cm="1">
        <f t="array" aca="1" ref="N323" ca="1">_xlfn.LET(
_xlpm.datCol,INDIRECT(_xlfn.CONCAT("'3a) Board of Directors'!$K$11:$P$",$B$239)),
_xlpm.val,(INDEX(_xlpm.datCol,_extract!$H323,1)=TRUE)*1,
IF($B323="","",
IF(_xlpm.val="","",_xlpm.val)))</f>
        <v/>
      </c>
      <c r="O323" s="826" t="str" cm="1">
        <f t="array" aca="1" ref="O323" ca="1">_xlfn.LET(
_xlpm.datCol,INDIRECT(_xlfn.CONCAT("'3a) Board of Directors'!$K$11:$P$",$B$239)),
_xlpm.val,(INDEX(_xlpm.datCol,_extract!$H323,2)=TRUE)*1,
IF($B323="","",
IF(_xlpm.val="","",_xlpm.val)))</f>
        <v/>
      </c>
      <c r="P323" s="826" t="str" cm="1">
        <f t="array" aca="1" ref="P323" ca="1">_xlfn.LET(
_xlpm.datCol,INDIRECT(_xlfn.CONCAT("'3a) Board of Directors'!$K$11:$P$",$B$239)),
_xlpm.val,(INDEX(_xlpm.datCol,_extract!$H323,3)=TRUE)*1,
IF($B323="","",
IF(_xlpm.val="","",_xlpm.val)))</f>
        <v/>
      </c>
      <c r="Q323" s="826" t="str" cm="1">
        <f t="array" aca="1" ref="Q323" ca="1">_xlfn.LET(
_xlpm.datCol,INDIRECT(_xlfn.CONCAT("'3a) Board of Directors'!$K$11:$P$",$B$239)),
_xlpm.val,INDEX(_xlpm.datCol,_extract!$H323,4),
IF($B323="","",
IF(_xlpm.val="","",_xlpm.val)))</f>
        <v/>
      </c>
    </row>
    <row r="324" spans="2:17" x14ac:dyDescent="0.35">
      <c r="B324" s="89" t="str">
        <f t="shared" si="8"/>
        <v/>
      </c>
      <c r="C324" s="321"/>
      <c r="D324" s="834" t="str">
        <f>_xlfn.LET(
_xlpm.orgRow,MATCH(C324,_ref_data!$F$19:$F$167,0),
_xlpm.orgID,INDEX(_ref_data!$E$19:$E$167,_xlpm.orgRow),
IF(C324="","",_xlpm.orgID))</f>
        <v/>
      </c>
      <c r="E324" s="834" t="str">
        <f>_xlfn.LET(
_xlpm.orgRow,MATCH(C324,_ref_data!$F$19:$F$167,0),
_xlpm.EIN,SUBSTITUTE(INDEX(_ref_data!$G$19:$G$167,_xlpm.orgRow), "-", ""),
IF(C324="","",_xlpm.EIN))</f>
        <v/>
      </c>
      <c r="F324" s="834"/>
      <c r="G324" s="826"/>
      <c r="H324" s="840" t="str" cm="1">
        <f t="array" aca="1" ref="H324" ca="1">IF($C324="", "",
_xlfn.LET(
_xlpm.HCEnameCol,INDIRECT(_xlfn.CONCAT("'3a) Board of Directors'!$B$11:$B$",$B$239)),
_xlpm.HCEidCol,INDIRECT(_xlfn.CONCAT("'3a) Board of Directors'!$D$11:$D$",$B$239)),
_xlpm.mbrNameCol,INDIRECT(_xlfn.CONCAT("'3a) Board of Directors'!$E$11:$E$",$B$239)),
_xlpm.row, MATCH($C324 &amp; $F324 &amp; $G324,
    _xlpm.HCEnameCol &amp; _xlpm.HCEidCol &amp; _xlpm.mbrNameCol, 0),
_xlpm.row)
)</f>
        <v/>
      </c>
      <c r="I324" s="826"/>
      <c r="J324" s="826"/>
      <c r="K324" s="826"/>
      <c r="L324" s="826"/>
      <c r="M324" s="826"/>
      <c r="N324" s="826" t="str" cm="1">
        <f t="array" aca="1" ref="N324" ca="1">_xlfn.LET(
_xlpm.datCol,INDIRECT(_xlfn.CONCAT("'3a) Board of Directors'!$K$11:$P$",$B$239)),
_xlpm.val,(INDEX(_xlpm.datCol,_extract!$H324,1)=TRUE)*1,
IF($B324="","",
IF(_xlpm.val="","",_xlpm.val)))</f>
        <v/>
      </c>
      <c r="O324" s="826" t="str" cm="1">
        <f t="array" aca="1" ref="O324" ca="1">_xlfn.LET(
_xlpm.datCol,INDIRECT(_xlfn.CONCAT("'3a) Board of Directors'!$K$11:$P$",$B$239)),
_xlpm.val,(INDEX(_xlpm.datCol,_extract!$H324,2)=TRUE)*1,
IF($B324="","",
IF(_xlpm.val="","",_xlpm.val)))</f>
        <v/>
      </c>
      <c r="P324" s="826" t="str" cm="1">
        <f t="array" aca="1" ref="P324" ca="1">_xlfn.LET(
_xlpm.datCol,INDIRECT(_xlfn.CONCAT("'3a) Board of Directors'!$K$11:$P$",$B$239)),
_xlpm.val,(INDEX(_xlpm.datCol,_extract!$H324,3)=TRUE)*1,
IF($B324="","",
IF(_xlpm.val="","",_xlpm.val)))</f>
        <v/>
      </c>
      <c r="Q324" s="826" t="str" cm="1">
        <f t="array" aca="1" ref="Q324" ca="1">_xlfn.LET(
_xlpm.datCol,INDIRECT(_xlfn.CONCAT("'3a) Board of Directors'!$K$11:$P$",$B$239)),
_xlpm.val,INDEX(_xlpm.datCol,_extract!$H324,4),
IF($B324="","",
IF(_xlpm.val="","",_xlpm.val)))</f>
        <v/>
      </c>
    </row>
    <row r="325" spans="2:17" x14ac:dyDescent="0.35">
      <c r="B325" s="89" t="str">
        <f t="shared" si="8"/>
        <v/>
      </c>
      <c r="C325" s="321"/>
      <c r="D325" s="834" t="str">
        <f>_xlfn.LET(
_xlpm.orgRow,MATCH(C325,_ref_data!$F$19:$F$167,0),
_xlpm.orgID,INDEX(_ref_data!$E$19:$E$167,_xlpm.orgRow),
IF(C325="","",_xlpm.orgID))</f>
        <v/>
      </c>
      <c r="E325" s="834" t="str">
        <f>_xlfn.LET(
_xlpm.orgRow,MATCH(C325,_ref_data!$F$19:$F$167,0),
_xlpm.EIN,SUBSTITUTE(INDEX(_ref_data!$G$19:$G$167,_xlpm.orgRow), "-", ""),
IF(C325="","",_xlpm.EIN))</f>
        <v/>
      </c>
      <c r="F325" s="834"/>
      <c r="G325" s="826"/>
      <c r="H325" s="840" t="str" cm="1">
        <f t="array" aca="1" ref="H325" ca="1">IF($C325="", "",
_xlfn.LET(
_xlpm.HCEnameCol,INDIRECT(_xlfn.CONCAT("'3a) Board of Directors'!$B$11:$B$",$B$239)),
_xlpm.HCEidCol,INDIRECT(_xlfn.CONCAT("'3a) Board of Directors'!$D$11:$D$",$B$239)),
_xlpm.mbrNameCol,INDIRECT(_xlfn.CONCAT("'3a) Board of Directors'!$E$11:$E$",$B$239)),
_xlpm.row, MATCH($C325 &amp; $F325 &amp; $G325,
    _xlpm.HCEnameCol &amp; _xlpm.HCEidCol &amp; _xlpm.mbrNameCol, 0),
_xlpm.row)
)</f>
        <v/>
      </c>
      <c r="I325" s="826"/>
      <c r="J325" s="826"/>
      <c r="K325" s="826"/>
      <c r="L325" s="826"/>
      <c r="M325" s="826"/>
      <c r="N325" s="826" t="str" cm="1">
        <f t="array" aca="1" ref="N325" ca="1">_xlfn.LET(
_xlpm.datCol,INDIRECT(_xlfn.CONCAT("'3a) Board of Directors'!$K$11:$P$",$B$239)),
_xlpm.val,(INDEX(_xlpm.datCol,_extract!$H325,1)=TRUE)*1,
IF($B325="","",
IF(_xlpm.val="","",_xlpm.val)))</f>
        <v/>
      </c>
      <c r="O325" s="826" t="str" cm="1">
        <f t="array" aca="1" ref="O325" ca="1">_xlfn.LET(
_xlpm.datCol,INDIRECT(_xlfn.CONCAT("'3a) Board of Directors'!$K$11:$P$",$B$239)),
_xlpm.val,(INDEX(_xlpm.datCol,_extract!$H325,2)=TRUE)*1,
IF($B325="","",
IF(_xlpm.val="","",_xlpm.val)))</f>
        <v/>
      </c>
      <c r="P325" s="826" t="str" cm="1">
        <f t="array" aca="1" ref="P325" ca="1">_xlfn.LET(
_xlpm.datCol,INDIRECT(_xlfn.CONCAT("'3a) Board of Directors'!$K$11:$P$",$B$239)),
_xlpm.val,(INDEX(_xlpm.datCol,_extract!$H325,3)=TRUE)*1,
IF($B325="","",
IF(_xlpm.val="","",_xlpm.val)))</f>
        <v/>
      </c>
      <c r="Q325" s="826" t="str" cm="1">
        <f t="array" aca="1" ref="Q325" ca="1">_xlfn.LET(
_xlpm.datCol,INDIRECT(_xlfn.CONCAT("'3a) Board of Directors'!$K$11:$P$",$B$239)),
_xlpm.val,INDEX(_xlpm.datCol,_extract!$H325,4),
IF($B325="","",
IF(_xlpm.val="","",_xlpm.val)))</f>
        <v/>
      </c>
    </row>
    <row r="326" spans="2:17" x14ac:dyDescent="0.35">
      <c r="B326" s="89" t="str">
        <f t="shared" si="8"/>
        <v/>
      </c>
      <c r="C326" s="321"/>
      <c r="D326" s="834" t="str">
        <f>_xlfn.LET(
_xlpm.orgRow,MATCH(C326,_ref_data!$F$19:$F$167,0),
_xlpm.orgID,INDEX(_ref_data!$E$19:$E$167,_xlpm.orgRow),
IF(C326="","",_xlpm.orgID))</f>
        <v/>
      </c>
      <c r="E326" s="834" t="str">
        <f>_xlfn.LET(
_xlpm.orgRow,MATCH(C326,_ref_data!$F$19:$F$167,0),
_xlpm.EIN,SUBSTITUTE(INDEX(_ref_data!$G$19:$G$167,_xlpm.orgRow), "-", ""),
IF(C326="","",_xlpm.EIN))</f>
        <v/>
      </c>
      <c r="F326" s="834"/>
      <c r="G326" s="826"/>
      <c r="H326" s="840" t="str" cm="1">
        <f t="array" aca="1" ref="H326" ca="1">IF($C326="", "",
_xlfn.LET(
_xlpm.HCEnameCol,INDIRECT(_xlfn.CONCAT("'3a) Board of Directors'!$B$11:$B$",$B$239)),
_xlpm.HCEidCol,INDIRECT(_xlfn.CONCAT("'3a) Board of Directors'!$D$11:$D$",$B$239)),
_xlpm.mbrNameCol,INDIRECT(_xlfn.CONCAT("'3a) Board of Directors'!$E$11:$E$",$B$239)),
_xlpm.row, MATCH($C326 &amp; $F326 &amp; $G326,
    _xlpm.HCEnameCol &amp; _xlpm.HCEidCol &amp; _xlpm.mbrNameCol, 0),
_xlpm.row)
)</f>
        <v/>
      </c>
      <c r="I326" s="826"/>
      <c r="J326" s="826"/>
      <c r="K326" s="826"/>
      <c r="L326" s="826"/>
      <c r="M326" s="826"/>
      <c r="N326" s="826" t="str" cm="1">
        <f t="array" aca="1" ref="N326" ca="1">_xlfn.LET(
_xlpm.datCol,INDIRECT(_xlfn.CONCAT("'3a) Board of Directors'!$K$11:$P$",$B$239)),
_xlpm.val,(INDEX(_xlpm.datCol,_extract!$H326,1)=TRUE)*1,
IF($B326="","",
IF(_xlpm.val="","",_xlpm.val)))</f>
        <v/>
      </c>
      <c r="O326" s="826" t="str" cm="1">
        <f t="array" aca="1" ref="O326" ca="1">_xlfn.LET(
_xlpm.datCol,INDIRECT(_xlfn.CONCAT("'3a) Board of Directors'!$K$11:$P$",$B$239)),
_xlpm.val,(INDEX(_xlpm.datCol,_extract!$H326,2)=TRUE)*1,
IF($B326="","",
IF(_xlpm.val="","",_xlpm.val)))</f>
        <v/>
      </c>
      <c r="P326" s="826" t="str" cm="1">
        <f t="array" aca="1" ref="P326" ca="1">_xlfn.LET(
_xlpm.datCol,INDIRECT(_xlfn.CONCAT("'3a) Board of Directors'!$K$11:$P$",$B$239)),
_xlpm.val,(INDEX(_xlpm.datCol,_extract!$H326,3)=TRUE)*1,
IF($B326="","",
IF(_xlpm.val="","",_xlpm.val)))</f>
        <v/>
      </c>
      <c r="Q326" s="826" t="str" cm="1">
        <f t="array" aca="1" ref="Q326" ca="1">_xlfn.LET(
_xlpm.datCol,INDIRECT(_xlfn.CONCAT("'3a) Board of Directors'!$K$11:$P$",$B$239)),
_xlpm.val,INDEX(_xlpm.datCol,_extract!$H326,4),
IF($B326="","",
IF(_xlpm.val="","",_xlpm.val)))</f>
        <v/>
      </c>
    </row>
    <row r="327" spans="2:17" x14ac:dyDescent="0.35">
      <c r="B327" s="89" t="str">
        <f t="shared" si="8"/>
        <v/>
      </c>
      <c r="C327" s="321"/>
      <c r="D327" s="834" t="str">
        <f>_xlfn.LET(
_xlpm.orgRow,MATCH(C327,_ref_data!$F$19:$F$167,0),
_xlpm.orgID,INDEX(_ref_data!$E$19:$E$167,_xlpm.orgRow),
IF(C327="","",_xlpm.orgID))</f>
        <v/>
      </c>
      <c r="E327" s="834" t="str">
        <f>_xlfn.LET(
_xlpm.orgRow,MATCH(C327,_ref_data!$F$19:$F$167,0),
_xlpm.EIN,SUBSTITUTE(INDEX(_ref_data!$G$19:$G$167,_xlpm.orgRow), "-", ""),
IF(C327="","",_xlpm.EIN))</f>
        <v/>
      </c>
      <c r="F327" s="834"/>
      <c r="G327" s="826"/>
      <c r="H327" s="840" t="str" cm="1">
        <f t="array" aca="1" ref="H327" ca="1">IF($C327="", "",
_xlfn.LET(
_xlpm.HCEnameCol,INDIRECT(_xlfn.CONCAT("'3a) Board of Directors'!$B$11:$B$",$B$239)),
_xlpm.HCEidCol,INDIRECT(_xlfn.CONCAT("'3a) Board of Directors'!$D$11:$D$",$B$239)),
_xlpm.mbrNameCol,INDIRECT(_xlfn.CONCAT("'3a) Board of Directors'!$E$11:$E$",$B$239)),
_xlpm.row, MATCH($C327 &amp; $F327 &amp; $G327,
    _xlpm.HCEnameCol &amp; _xlpm.HCEidCol &amp; _xlpm.mbrNameCol, 0),
_xlpm.row)
)</f>
        <v/>
      </c>
      <c r="I327" s="826"/>
      <c r="J327" s="826"/>
      <c r="K327" s="826"/>
      <c r="L327" s="826"/>
      <c r="M327" s="826"/>
      <c r="N327" s="826" t="str" cm="1">
        <f t="array" aca="1" ref="N327" ca="1">_xlfn.LET(
_xlpm.datCol,INDIRECT(_xlfn.CONCAT("'3a) Board of Directors'!$K$11:$P$",$B$239)),
_xlpm.val,(INDEX(_xlpm.datCol,_extract!$H327,1)=TRUE)*1,
IF($B327="","",
IF(_xlpm.val="","",_xlpm.val)))</f>
        <v/>
      </c>
      <c r="O327" s="826" t="str" cm="1">
        <f t="array" aca="1" ref="O327" ca="1">_xlfn.LET(
_xlpm.datCol,INDIRECT(_xlfn.CONCAT("'3a) Board of Directors'!$K$11:$P$",$B$239)),
_xlpm.val,(INDEX(_xlpm.datCol,_extract!$H327,2)=TRUE)*1,
IF($B327="","",
IF(_xlpm.val="","",_xlpm.val)))</f>
        <v/>
      </c>
      <c r="P327" s="826" t="str" cm="1">
        <f t="array" aca="1" ref="P327" ca="1">_xlfn.LET(
_xlpm.datCol,INDIRECT(_xlfn.CONCAT("'3a) Board of Directors'!$K$11:$P$",$B$239)),
_xlpm.val,(INDEX(_xlpm.datCol,_extract!$H327,3)=TRUE)*1,
IF($B327="","",
IF(_xlpm.val="","",_xlpm.val)))</f>
        <v/>
      </c>
      <c r="Q327" s="826" t="str" cm="1">
        <f t="array" aca="1" ref="Q327" ca="1">_xlfn.LET(
_xlpm.datCol,INDIRECT(_xlfn.CONCAT("'3a) Board of Directors'!$K$11:$P$",$B$239)),
_xlpm.val,INDEX(_xlpm.datCol,_extract!$H327,4),
IF($B327="","",
IF(_xlpm.val="","",_xlpm.val)))</f>
        <v/>
      </c>
    </row>
    <row r="328" spans="2:17" x14ac:dyDescent="0.35">
      <c r="B328" s="89" t="str">
        <f t="shared" si="8"/>
        <v/>
      </c>
      <c r="C328" s="321"/>
      <c r="D328" s="834" t="str">
        <f>_xlfn.LET(
_xlpm.orgRow,MATCH(C328,_ref_data!$F$19:$F$167,0),
_xlpm.orgID,INDEX(_ref_data!$E$19:$E$167,_xlpm.orgRow),
IF(C328="","",_xlpm.orgID))</f>
        <v/>
      </c>
      <c r="E328" s="834" t="str">
        <f>_xlfn.LET(
_xlpm.orgRow,MATCH(C328,_ref_data!$F$19:$F$167,0),
_xlpm.EIN,SUBSTITUTE(INDEX(_ref_data!$G$19:$G$167,_xlpm.orgRow), "-", ""),
IF(C328="","",_xlpm.EIN))</f>
        <v/>
      </c>
      <c r="F328" s="834"/>
      <c r="G328" s="826"/>
      <c r="H328" s="840" t="str" cm="1">
        <f t="array" aca="1" ref="H328" ca="1">IF($C328="", "",
_xlfn.LET(
_xlpm.HCEnameCol,INDIRECT(_xlfn.CONCAT("'3a) Board of Directors'!$B$11:$B$",$B$239)),
_xlpm.HCEidCol,INDIRECT(_xlfn.CONCAT("'3a) Board of Directors'!$D$11:$D$",$B$239)),
_xlpm.mbrNameCol,INDIRECT(_xlfn.CONCAT("'3a) Board of Directors'!$E$11:$E$",$B$239)),
_xlpm.row, MATCH($C328 &amp; $F328 &amp; $G328,
    _xlpm.HCEnameCol &amp; _xlpm.HCEidCol &amp; _xlpm.mbrNameCol, 0),
_xlpm.row)
)</f>
        <v/>
      </c>
      <c r="I328" s="826"/>
      <c r="J328" s="826"/>
      <c r="K328" s="826"/>
      <c r="L328" s="826"/>
      <c r="M328" s="826"/>
      <c r="N328" s="826" t="str" cm="1">
        <f t="array" aca="1" ref="N328" ca="1">_xlfn.LET(
_xlpm.datCol,INDIRECT(_xlfn.CONCAT("'3a) Board of Directors'!$K$11:$P$",$B$239)),
_xlpm.val,(INDEX(_xlpm.datCol,_extract!$H328,1)=TRUE)*1,
IF($B328="","",
IF(_xlpm.val="","",_xlpm.val)))</f>
        <v/>
      </c>
      <c r="O328" s="826" t="str" cm="1">
        <f t="array" aca="1" ref="O328" ca="1">_xlfn.LET(
_xlpm.datCol,INDIRECT(_xlfn.CONCAT("'3a) Board of Directors'!$K$11:$P$",$B$239)),
_xlpm.val,(INDEX(_xlpm.datCol,_extract!$H328,2)=TRUE)*1,
IF($B328="","",
IF(_xlpm.val="","",_xlpm.val)))</f>
        <v/>
      </c>
      <c r="P328" s="826" t="str" cm="1">
        <f t="array" aca="1" ref="P328" ca="1">_xlfn.LET(
_xlpm.datCol,INDIRECT(_xlfn.CONCAT("'3a) Board of Directors'!$K$11:$P$",$B$239)),
_xlpm.val,(INDEX(_xlpm.datCol,_extract!$H328,3)=TRUE)*1,
IF($B328="","",
IF(_xlpm.val="","",_xlpm.val)))</f>
        <v/>
      </c>
      <c r="Q328" s="826" t="str" cm="1">
        <f t="array" aca="1" ref="Q328" ca="1">_xlfn.LET(
_xlpm.datCol,INDIRECT(_xlfn.CONCAT("'3a) Board of Directors'!$K$11:$P$",$B$239)),
_xlpm.val,INDEX(_xlpm.datCol,_extract!$H328,4),
IF($B328="","",
IF(_xlpm.val="","",_xlpm.val)))</f>
        <v/>
      </c>
    </row>
    <row r="329" spans="2:17" x14ac:dyDescent="0.35">
      <c r="B329" s="89" t="str">
        <f t="shared" si="8"/>
        <v/>
      </c>
      <c r="C329" s="321"/>
      <c r="D329" s="834" t="str">
        <f>_xlfn.LET(
_xlpm.orgRow,MATCH(C329,_ref_data!$F$19:$F$167,0),
_xlpm.orgID,INDEX(_ref_data!$E$19:$E$167,_xlpm.orgRow),
IF(C329="","",_xlpm.orgID))</f>
        <v/>
      </c>
      <c r="E329" s="834" t="str">
        <f>_xlfn.LET(
_xlpm.orgRow,MATCH(C329,_ref_data!$F$19:$F$167,0),
_xlpm.EIN,SUBSTITUTE(INDEX(_ref_data!$G$19:$G$167,_xlpm.orgRow), "-", ""),
IF(C329="","",_xlpm.EIN))</f>
        <v/>
      </c>
      <c r="F329" s="834"/>
      <c r="G329" s="826"/>
      <c r="H329" s="840" t="str" cm="1">
        <f t="array" aca="1" ref="H329" ca="1">IF($C329="", "",
_xlfn.LET(
_xlpm.HCEnameCol,INDIRECT(_xlfn.CONCAT("'3a) Board of Directors'!$B$11:$B$",$B$239)),
_xlpm.HCEidCol,INDIRECT(_xlfn.CONCAT("'3a) Board of Directors'!$D$11:$D$",$B$239)),
_xlpm.mbrNameCol,INDIRECT(_xlfn.CONCAT("'3a) Board of Directors'!$E$11:$E$",$B$239)),
_xlpm.row, MATCH($C329 &amp; $F329 &amp; $G329,
    _xlpm.HCEnameCol &amp; _xlpm.HCEidCol &amp; _xlpm.mbrNameCol, 0),
_xlpm.row)
)</f>
        <v/>
      </c>
      <c r="I329" s="826"/>
      <c r="J329" s="826"/>
      <c r="K329" s="826"/>
      <c r="L329" s="826"/>
      <c r="M329" s="826"/>
      <c r="N329" s="826" t="str" cm="1">
        <f t="array" aca="1" ref="N329" ca="1">_xlfn.LET(
_xlpm.datCol,INDIRECT(_xlfn.CONCAT("'3a) Board of Directors'!$K$11:$P$",$B$239)),
_xlpm.val,(INDEX(_xlpm.datCol,_extract!$H329,1)=TRUE)*1,
IF($B329="","",
IF(_xlpm.val="","",_xlpm.val)))</f>
        <v/>
      </c>
      <c r="O329" s="826" t="str" cm="1">
        <f t="array" aca="1" ref="O329" ca="1">_xlfn.LET(
_xlpm.datCol,INDIRECT(_xlfn.CONCAT("'3a) Board of Directors'!$K$11:$P$",$B$239)),
_xlpm.val,(INDEX(_xlpm.datCol,_extract!$H329,2)=TRUE)*1,
IF($B329="","",
IF(_xlpm.val="","",_xlpm.val)))</f>
        <v/>
      </c>
      <c r="P329" s="826" t="str" cm="1">
        <f t="array" aca="1" ref="P329" ca="1">_xlfn.LET(
_xlpm.datCol,INDIRECT(_xlfn.CONCAT("'3a) Board of Directors'!$K$11:$P$",$B$239)),
_xlpm.val,(INDEX(_xlpm.datCol,_extract!$H329,3)=TRUE)*1,
IF($B329="","",
IF(_xlpm.val="","",_xlpm.val)))</f>
        <v/>
      </c>
      <c r="Q329" s="826" t="str" cm="1">
        <f t="array" aca="1" ref="Q329" ca="1">_xlfn.LET(
_xlpm.datCol,INDIRECT(_xlfn.CONCAT("'3a) Board of Directors'!$K$11:$P$",$B$239)),
_xlpm.val,INDEX(_xlpm.datCol,_extract!$H329,4),
IF($B329="","",
IF(_xlpm.val="","",_xlpm.val)))</f>
        <v/>
      </c>
    </row>
    <row r="330" spans="2:17" x14ac:dyDescent="0.35">
      <c r="B330" s="89" t="str">
        <f t="shared" si="8"/>
        <v/>
      </c>
      <c r="C330" s="321"/>
      <c r="D330" s="834" t="str">
        <f>_xlfn.LET(
_xlpm.orgRow,MATCH(C330,_ref_data!$F$19:$F$167,0),
_xlpm.orgID,INDEX(_ref_data!$E$19:$E$167,_xlpm.orgRow),
IF(C330="","",_xlpm.orgID))</f>
        <v/>
      </c>
      <c r="E330" s="834" t="str">
        <f>_xlfn.LET(
_xlpm.orgRow,MATCH(C330,_ref_data!$F$19:$F$167,0),
_xlpm.EIN,SUBSTITUTE(INDEX(_ref_data!$G$19:$G$167,_xlpm.orgRow), "-", ""),
IF(C330="","",_xlpm.EIN))</f>
        <v/>
      </c>
      <c r="F330" s="834"/>
      <c r="G330" s="826"/>
      <c r="H330" s="840" t="str" cm="1">
        <f t="array" aca="1" ref="H330" ca="1">IF($C330="", "",
_xlfn.LET(
_xlpm.HCEnameCol,INDIRECT(_xlfn.CONCAT("'3a) Board of Directors'!$B$11:$B$",$B$239)),
_xlpm.HCEidCol,INDIRECT(_xlfn.CONCAT("'3a) Board of Directors'!$D$11:$D$",$B$239)),
_xlpm.mbrNameCol,INDIRECT(_xlfn.CONCAT("'3a) Board of Directors'!$E$11:$E$",$B$239)),
_xlpm.row, MATCH($C330 &amp; $F330 &amp; $G330,
    _xlpm.HCEnameCol &amp; _xlpm.HCEidCol &amp; _xlpm.mbrNameCol, 0),
_xlpm.row)
)</f>
        <v/>
      </c>
      <c r="I330" s="826"/>
      <c r="J330" s="826"/>
      <c r="K330" s="826"/>
      <c r="L330" s="826"/>
      <c r="M330" s="826"/>
      <c r="N330" s="826" t="str" cm="1">
        <f t="array" aca="1" ref="N330" ca="1">_xlfn.LET(
_xlpm.datCol,INDIRECT(_xlfn.CONCAT("'3a) Board of Directors'!$K$11:$P$",$B$239)),
_xlpm.val,(INDEX(_xlpm.datCol,_extract!$H330,1)=TRUE)*1,
IF($B330="","",
IF(_xlpm.val="","",_xlpm.val)))</f>
        <v/>
      </c>
      <c r="O330" s="826" t="str" cm="1">
        <f t="array" aca="1" ref="O330" ca="1">_xlfn.LET(
_xlpm.datCol,INDIRECT(_xlfn.CONCAT("'3a) Board of Directors'!$K$11:$P$",$B$239)),
_xlpm.val,(INDEX(_xlpm.datCol,_extract!$H330,2)=TRUE)*1,
IF($B330="","",
IF(_xlpm.val="","",_xlpm.val)))</f>
        <v/>
      </c>
      <c r="P330" s="826" t="str" cm="1">
        <f t="array" aca="1" ref="P330" ca="1">_xlfn.LET(
_xlpm.datCol,INDIRECT(_xlfn.CONCAT("'3a) Board of Directors'!$K$11:$P$",$B$239)),
_xlpm.val,(INDEX(_xlpm.datCol,_extract!$H330,3)=TRUE)*1,
IF($B330="","",
IF(_xlpm.val="","",_xlpm.val)))</f>
        <v/>
      </c>
      <c r="Q330" s="826" t="str" cm="1">
        <f t="array" aca="1" ref="Q330" ca="1">_xlfn.LET(
_xlpm.datCol,INDIRECT(_xlfn.CONCAT("'3a) Board of Directors'!$K$11:$P$",$B$239)),
_xlpm.val,INDEX(_xlpm.datCol,_extract!$H330,4),
IF($B330="","",
IF(_xlpm.val="","",_xlpm.val)))</f>
        <v/>
      </c>
    </row>
    <row r="331" spans="2:17" x14ac:dyDescent="0.35">
      <c r="B331" s="89" t="str">
        <f t="shared" si="8"/>
        <v/>
      </c>
      <c r="C331" s="321"/>
      <c r="D331" s="834" t="str">
        <f>_xlfn.LET(
_xlpm.orgRow,MATCH(C331,_ref_data!$F$19:$F$167,0),
_xlpm.orgID,INDEX(_ref_data!$E$19:$E$167,_xlpm.orgRow),
IF(C331="","",_xlpm.orgID))</f>
        <v/>
      </c>
      <c r="E331" s="834" t="str">
        <f>_xlfn.LET(
_xlpm.orgRow,MATCH(C331,_ref_data!$F$19:$F$167,0),
_xlpm.EIN,SUBSTITUTE(INDEX(_ref_data!$G$19:$G$167,_xlpm.orgRow), "-", ""),
IF(C331="","",_xlpm.EIN))</f>
        <v/>
      </c>
      <c r="F331" s="834"/>
      <c r="G331" s="826"/>
      <c r="H331" s="840" t="str" cm="1">
        <f t="array" aca="1" ref="H331" ca="1">IF($C331="", "",
_xlfn.LET(
_xlpm.HCEnameCol,INDIRECT(_xlfn.CONCAT("'3a) Board of Directors'!$B$11:$B$",$B$239)),
_xlpm.HCEidCol,INDIRECT(_xlfn.CONCAT("'3a) Board of Directors'!$D$11:$D$",$B$239)),
_xlpm.mbrNameCol,INDIRECT(_xlfn.CONCAT("'3a) Board of Directors'!$E$11:$E$",$B$239)),
_xlpm.row, MATCH($C331 &amp; $F331 &amp; $G331,
    _xlpm.HCEnameCol &amp; _xlpm.HCEidCol &amp; _xlpm.mbrNameCol, 0),
_xlpm.row)
)</f>
        <v/>
      </c>
      <c r="I331" s="826"/>
      <c r="J331" s="826"/>
      <c r="K331" s="826"/>
      <c r="L331" s="826"/>
      <c r="M331" s="826"/>
      <c r="N331" s="826" t="str" cm="1">
        <f t="array" aca="1" ref="N331" ca="1">_xlfn.LET(
_xlpm.datCol,INDIRECT(_xlfn.CONCAT("'3a) Board of Directors'!$K$11:$P$",$B$239)),
_xlpm.val,(INDEX(_xlpm.datCol,_extract!$H331,1)=TRUE)*1,
IF($B331="","",
IF(_xlpm.val="","",_xlpm.val)))</f>
        <v/>
      </c>
      <c r="O331" s="826" t="str" cm="1">
        <f t="array" aca="1" ref="O331" ca="1">_xlfn.LET(
_xlpm.datCol,INDIRECT(_xlfn.CONCAT("'3a) Board of Directors'!$K$11:$P$",$B$239)),
_xlpm.val,(INDEX(_xlpm.datCol,_extract!$H331,2)=TRUE)*1,
IF($B331="","",
IF(_xlpm.val="","",_xlpm.val)))</f>
        <v/>
      </c>
      <c r="P331" s="826" t="str" cm="1">
        <f t="array" aca="1" ref="P331" ca="1">_xlfn.LET(
_xlpm.datCol,INDIRECT(_xlfn.CONCAT("'3a) Board of Directors'!$K$11:$P$",$B$239)),
_xlpm.val,(INDEX(_xlpm.datCol,_extract!$H331,3)=TRUE)*1,
IF($B331="","",
IF(_xlpm.val="","",_xlpm.val)))</f>
        <v/>
      </c>
      <c r="Q331" s="826" t="str" cm="1">
        <f t="array" aca="1" ref="Q331" ca="1">_xlfn.LET(
_xlpm.datCol,INDIRECT(_xlfn.CONCAT("'3a) Board of Directors'!$K$11:$P$",$B$239)),
_xlpm.val,INDEX(_xlpm.datCol,_extract!$H331,4),
IF($B331="","",
IF(_xlpm.val="","",_xlpm.val)))</f>
        <v/>
      </c>
    </row>
    <row r="332" spans="2:17" x14ac:dyDescent="0.35">
      <c r="B332" s="89" t="str">
        <f t="shared" si="8"/>
        <v/>
      </c>
      <c r="C332" s="321"/>
      <c r="D332" s="834" t="str">
        <f>_xlfn.LET(
_xlpm.orgRow,MATCH(C332,_ref_data!$F$19:$F$167,0),
_xlpm.orgID,INDEX(_ref_data!$E$19:$E$167,_xlpm.orgRow),
IF(C332="","",_xlpm.orgID))</f>
        <v/>
      </c>
      <c r="E332" s="834" t="str">
        <f>_xlfn.LET(
_xlpm.orgRow,MATCH(C332,_ref_data!$F$19:$F$167,0),
_xlpm.EIN,SUBSTITUTE(INDEX(_ref_data!$G$19:$G$167,_xlpm.orgRow), "-", ""),
IF(C332="","",_xlpm.EIN))</f>
        <v/>
      </c>
      <c r="F332" s="834"/>
      <c r="G332" s="826"/>
      <c r="H332" s="840" t="str" cm="1">
        <f t="array" aca="1" ref="H332" ca="1">IF($C332="", "",
_xlfn.LET(
_xlpm.HCEnameCol,INDIRECT(_xlfn.CONCAT("'3a) Board of Directors'!$B$11:$B$",$B$239)),
_xlpm.HCEidCol,INDIRECT(_xlfn.CONCAT("'3a) Board of Directors'!$D$11:$D$",$B$239)),
_xlpm.mbrNameCol,INDIRECT(_xlfn.CONCAT("'3a) Board of Directors'!$E$11:$E$",$B$239)),
_xlpm.row, MATCH($C332 &amp; $F332 &amp; $G332,
    _xlpm.HCEnameCol &amp; _xlpm.HCEidCol &amp; _xlpm.mbrNameCol, 0),
_xlpm.row)
)</f>
        <v/>
      </c>
      <c r="I332" s="826"/>
      <c r="J332" s="826"/>
      <c r="K332" s="826"/>
      <c r="L332" s="826"/>
      <c r="M332" s="826"/>
      <c r="N332" s="826" t="str" cm="1">
        <f t="array" aca="1" ref="N332" ca="1">_xlfn.LET(
_xlpm.datCol,INDIRECT(_xlfn.CONCAT("'3a) Board of Directors'!$K$11:$P$",$B$239)),
_xlpm.val,(INDEX(_xlpm.datCol,_extract!$H332,1)=TRUE)*1,
IF($B332="","",
IF(_xlpm.val="","",_xlpm.val)))</f>
        <v/>
      </c>
      <c r="O332" s="826" t="str" cm="1">
        <f t="array" aca="1" ref="O332" ca="1">_xlfn.LET(
_xlpm.datCol,INDIRECT(_xlfn.CONCAT("'3a) Board of Directors'!$K$11:$P$",$B$239)),
_xlpm.val,(INDEX(_xlpm.datCol,_extract!$H332,2)=TRUE)*1,
IF($B332="","",
IF(_xlpm.val="","",_xlpm.val)))</f>
        <v/>
      </c>
      <c r="P332" s="826" t="str" cm="1">
        <f t="array" aca="1" ref="P332" ca="1">_xlfn.LET(
_xlpm.datCol,INDIRECT(_xlfn.CONCAT("'3a) Board of Directors'!$K$11:$P$",$B$239)),
_xlpm.val,(INDEX(_xlpm.datCol,_extract!$H332,3)=TRUE)*1,
IF($B332="","",
IF(_xlpm.val="","",_xlpm.val)))</f>
        <v/>
      </c>
      <c r="Q332" s="826" t="str" cm="1">
        <f t="array" aca="1" ref="Q332" ca="1">_xlfn.LET(
_xlpm.datCol,INDIRECT(_xlfn.CONCAT("'3a) Board of Directors'!$K$11:$P$",$B$239)),
_xlpm.val,INDEX(_xlpm.datCol,_extract!$H332,4),
IF($B332="","",
IF(_xlpm.val="","",_xlpm.val)))</f>
        <v/>
      </c>
    </row>
    <row r="333" spans="2:17" x14ac:dyDescent="0.35">
      <c r="B333" s="89" t="str">
        <f t="shared" si="8"/>
        <v/>
      </c>
      <c r="C333" s="321"/>
      <c r="D333" s="834" t="str">
        <f>_xlfn.LET(
_xlpm.orgRow,MATCH(C333,_ref_data!$F$19:$F$167,0),
_xlpm.orgID,INDEX(_ref_data!$E$19:$E$167,_xlpm.orgRow),
IF(C333="","",_xlpm.orgID))</f>
        <v/>
      </c>
      <c r="E333" s="834" t="str">
        <f>_xlfn.LET(
_xlpm.orgRow,MATCH(C333,_ref_data!$F$19:$F$167,0),
_xlpm.EIN,SUBSTITUTE(INDEX(_ref_data!$G$19:$G$167,_xlpm.orgRow), "-", ""),
IF(C333="","",_xlpm.EIN))</f>
        <v/>
      </c>
      <c r="F333" s="834"/>
      <c r="G333" s="826"/>
      <c r="H333" s="840" t="str" cm="1">
        <f t="array" aca="1" ref="H333" ca="1">IF($C333="", "",
_xlfn.LET(
_xlpm.HCEnameCol,INDIRECT(_xlfn.CONCAT("'3a) Board of Directors'!$B$11:$B$",$B$239)),
_xlpm.HCEidCol,INDIRECT(_xlfn.CONCAT("'3a) Board of Directors'!$D$11:$D$",$B$239)),
_xlpm.mbrNameCol,INDIRECT(_xlfn.CONCAT("'3a) Board of Directors'!$E$11:$E$",$B$239)),
_xlpm.row, MATCH($C333 &amp; $F333 &amp; $G333,
    _xlpm.HCEnameCol &amp; _xlpm.HCEidCol &amp; _xlpm.mbrNameCol, 0),
_xlpm.row)
)</f>
        <v/>
      </c>
      <c r="I333" s="826"/>
      <c r="J333" s="826"/>
      <c r="K333" s="826"/>
      <c r="L333" s="826"/>
      <c r="M333" s="826"/>
      <c r="N333" s="826" t="str" cm="1">
        <f t="array" aca="1" ref="N333" ca="1">_xlfn.LET(
_xlpm.datCol,INDIRECT(_xlfn.CONCAT("'3a) Board of Directors'!$K$11:$P$",$B$239)),
_xlpm.val,(INDEX(_xlpm.datCol,_extract!$H333,1)=TRUE)*1,
IF($B333="","",
IF(_xlpm.val="","",_xlpm.val)))</f>
        <v/>
      </c>
      <c r="O333" s="826" t="str" cm="1">
        <f t="array" aca="1" ref="O333" ca="1">_xlfn.LET(
_xlpm.datCol,INDIRECT(_xlfn.CONCAT("'3a) Board of Directors'!$K$11:$P$",$B$239)),
_xlpm.val,(INDEX(_xlpm.datCol,_extract!$H333,2)=TRUE)*1,
IF($B333="","",
IF(_xlpm.val="","",_xlpm.val)))</f>
        <v/>
      </c>
      <c r="P333" s="826" t="str" cm="1">
        <f t="array" aca="1" ref="P333" ca="1">_xlfn.LET(
_xlpm.datCol,INDIRECT(_xlfn.CONCAT("'3a) Board of Directors'!$K$11:$P$",$B$239)),
_xlpm.val,(INDEX(_xlpm.datCol,_extract!$H333,3)=TRUE)*1,
IF($B333="","",
IF(_xlpm.val="","",_xlpm.val)))</f>
        <v/>
      </c>
      <c r="Q333" s="826" t="str" cm="1">
        <f t="array" aca="1" ref="Q333" ca="1">_xlfn.LET(
_xlpm.datCol,INDIRECT(_xlfn.CONCAT("'3a) Board of Directors'!$K$11:$P$",$B$239)),
_xlpm.val,INDEX(_xlpm.datCol,_extract!$H333,4),
IF($B333="","",
IF(_xlpm.val="","",_xlpm.val)))</f>
        <v/>
      </c>
    </row>
    <row r="334" spans="2:17" x14ac:dyDescent="0.35">
      <c r="B334" s="89" t="str">
        <f t="shared" si="8"/>
        <v/>
      </c>
      <c r="C334" s="321"/>
      <c r="D334" s="834" t="str">
        <f>_xlfn.LET(
_xlpm.orgRow,MATCH(C334,_ref_data!$F$19:$F$167,0),
_xlpm.orgID,INDEX(_ref_data!$E$19:$E$167,_xlpm.orgRow),
IF(C334="","",_xlpm.orgID))</f>
        <v/>
      </c>
      <c r="E334" s="834" t="str">
        <f>_xlfn.LET(
_xlpm.orgRow,MATCH(C334,_ref_data!$F$19:$F$167,0),
_xlpm.EIN,SUBSTITUTE(INDEX(_ref_data!$G$19:$G$167,_xlpm.orgRow), "-", ""),
IF(C334="","",_xlpm.EIN))</f>
        <v/>
      </c>
      <c r="F334" s="834"/>
      <c r="G334" s="826"/>
      <c r="H334" s="840" t="str" cm="1">
        <f t="array" aca="1" ref="H334" ca="1">IF($C334="", "",
_xlfn.LET(
_xlpm.HCEnameCol,INDIRECT(_xlfn.CONCAT("'3a) Board of Directors'!$B$11:$B$",$B$239)),
_xlpm.HCEidCol,INDIRECT(_xlfn.CONCAT("'3a) Board of Directors'!$D$11:$D$",$B$239)),
_xlpm.mbrNameCol,INDIRECT(_xlfn.CONCAT("'3a) Board of Directors'!$E$11:$E$",$B$239)),
_xlpm.row, MATCH($C334 &amp; $F334 &amp; $G334,
    _xlpm.HCEnameCol &amp; _xlpm.HCEidCol &amp; _xlpm.mbrNameCol, 0),
_xlpm.row)
)</f>
        <v/>
      </c>
      <c r="I334" s="826"/>
      <c r="J334" s="826"/>
      <c r="K334" s="826"/>
      <c r="L334" s="826"/>
      <c r="M334" s="826"/>
      <c r="N334" s="826" t="str" cm="1">
        <f t="array" aca="1" ref="N334" ca="1">_xlfn.LET(
_xlpm.datCol,INDIRECT(_xlfn.CONCAT("'3a) Board of Directors'!$K$11:$P$",$B$239)),
_xlpm.val,(INDEX(_xlpm.datCol,_extract!$H334,1)=TRUE)*1,
IF($B334="","",
IF(_xlpm.val="","",_xlpm.val)))</f>
        <v/>
      </c>
      <c r="O334" s="826" t="str" cm="1">
        <f t="array" aca="1" ref="O334" ca="1">_xlfn.LET(
_xlpm.datCol,INDIRECT(_xlfn.CONCAT("'3a) Board of Directors'!$K$11:$P$",$B$239)),
_xlpm.val,(INDEX(_xlpm.datCol,_extract!$H334,2)=TRUE)*1,
IF($B334="","",
IF(_xlpm.val="","",_xlpm.val)))</f>
        <v/>
      </c>
      <c r="P334" s="826" t="str" cm="1">
        <f t="array" aca="1" ref="P334" ca="1">_xlfn.LET(
_xlpm.datCol,INDIRECT(_xlfn.CONCAT("'3a) Board of Directors'!$K$11:$P$",$B$239)),
_xlpm.val,(INDEX(_xlpm.datCol,_extract!$H334,3)=TRUE)*1,
IF($B334="","",
IF(_xlpm.val="","",_xlpm.val)))</f>
        <v/>
      </c>
      <c r="Q334" s="826" t="str" cm="1">
        <f t="array" aca="1" ref="Q334" ca="1">_xlfn.LET(
_xlpm.datCol,INDIRECT(_xlfn.CONCAT("'3a) Board of Directors'!$K$11:$P$",$B$239)),
_xlpm.val,INDEX(_xlpm.datCol,_extract!$H334,4),
IF($B334="","",
IF(_xlpm.val="","",_xlpm.val)))</f>
        <v/>
      </c>
    </row>
    <row r="335" spans="2:17" x14ac:dyDescent="0.35">
      <c r="B335" s="89" t="str">
        <f t="shared" si="8"/>
        <v/>
      </c>
      <c r="C335" s="321"/>
      <c r="D335" s="834" t="str">
        <f>_xlfn.LET(
_xlpm.orgRow,MATCH(C335,_ref_data!$F$19:$F$167,0),
_xlpm.orgID,INDEX(_ref_data!$E$19:$E$167,_xlpm.orgRow),
IF(C335="","",_xlpm.orgID))</f>
        <v/>
      </c>
      <c r="E335" s="834" t="str">
        <f>_xlfn.LET(
_xlpm.orgRow,MATCH(C335,_ref_data!$F$19:$F$167,0),
_xlpm.EIN,SUBSTITUTE(INDEX(_ref_data!$G$19:$G$167,_xlpm.orgRow), "-", ""),
IF(C335="","",_xlpm.EIN))</f>
        <v/>
      </c>
      <c r="F335" s="834"/>
      <c r="G335" s="826"/>
      <c r="H335" s="840" t="str" cm="1">
        <f t="array" aca="1" ref="H335" ca="1">IF($C335="", "",
_xlfn.LET(
_xlpm.HCEnameCol,INDIRECT(_xlfn.CONCAT("'3a) Board of Directors'!$B$11:$B$",$B$239)),
_xlpm.HCEidCol,INDIRECT(_xlfn.CONCAT("'3a) Board of Directors'!$D$11:$D$",$B$239)),
_xlpm.mbrNameCol,INDIRECT(_xlfn.CONCAT("'3a) Board of Directors'!$E$11:$E$",$B$239)),
_xlpm.row, MATCH($C335 &amp; $F335 &amp; $G335,
    _xlpm.HCEnameCol &amp; _xlpm.HCEidCol &amp; _xlpm.mbrNameCol, 0),
_xlpm.row)
)</f>
        <v/>
      </c>
      <c r="I335" s="826"/>
      <c r="J335" s="826"/>
      <c r="K335" s="826"/>
      <c r="L335" s="826"/>
      <c r="M335" s="826"/>
      <c r="N335" s="826" t="str" cm="1">
        <f t="array" aca="1" ref="N335" ca="1">_xlfn.LET(
_xlpm.datCol,INDIRECT(_xlfn.CONCAT("'3a) Board of Directors'!$K$11:$P$",$B$239)),
_xlpm.val,(INDEX(_xlpm.datCol,_extract!$H335,1)=TRUE)*1,
IF($B335="","",
IF(_xlpm.val="","",_xlpm.val)))</f>
        <v/>
      </c>
      <c r="O335" s="826" t="str" cm="1">
        <f t="array" aca="1" ref="O335" ca="1">_xlfn.LET(
_xlpm.datCol,INDIRECT(_xlfn.CONCAT("'3a) Board of Directors'!$K$11:$P$",$B$239)),
_xlpm.val,(INDEX(_xlpm.datCol,_extract!$H335,2)=TRUE)*1,
IF($B335="","",
IF(_xlpm.val="","",_xlpm.val)))</f>
        <v/>
      </c>
      <c r="P335" s="826" t="str" cm="1">
        <f t="array" aca="1" ref="P335" ca="1">_xlfn.LET(
_xlpm.datCol,INDIRECT(_xlfn.CONCAT("'3a) Board of Directors'!$K$11:$P$",$B$239)),
_xlpm.val,(INDEX(_xlpm.datCol,_extract!$H335,3)=TRUE)*1,
IF($B335="","",
IF(_xlpm.val="","",_xlpm.val)))</f>
        <v/>
      </c>
      <c r="Q335" s="826" t="str" cm="1">
        <f t="array" aca="1" ref="Q335" ca="1">_xlfn.LET(
_xlpm.datCol,INDIRECT(_xlfn.CONCAT("'3a) Board of Directors'!$K$11:$P$",$B$239)),
_xlpm.val,INDEX(_xlpm.datCol,_extract!$H335,4),
IF($B335="","",
IF(_xlpm.val="","",_xlpm.val)))</f>
        <v/>
      </c>
    </row>
    <row r="336" spans="2:17" x14ac:dyDescent="0.35">
      <c r="B336" s="89" t="str">
        <f t="shared" si="8"/>
        <v/>
      </c>
      <c r="C336" s="321"/>
      <c r="D336" s="834" t="str">
        <f>_xlfn.LET(
_xlpm.orgRow,MATCH(C336,_ref_data!$F$19:$F$167,0),
_xlpm.orgID,INDEX(_ref_data!$E$19:$E$167,_xlpm.orgRow),
IF(C336="","",_xlpm.orgID))</f>
        <v/>
      </c>
      <c r="E336" s="834" t="str">
        <f>_xlfn.LET(
_xlpm.orgRow,MATCH(C336,_ref_data!$F$19:$F$167,0),
_xlpm.EIN,SUBSTITUTE(INDEX(_ref_data!$G$19:$G$167,_xlpm.orgRow), "-", ""),
IF(C336="","",_xlpm.EIN))</f>
        <v/>
      </c>
      <c r="F336" s="834"/>
      <c r="G336" s="826"/>
      <c r="H336" s="840" t="str" cm="1">
        <f t="array" aca="1" ref="H336" ca="1">IF($C336="", "",
_xlfn.LET(
_xlpm.HCEnameCol,INDIRECT(_xlfn.CONCAT("'3a) Board of Directors'!$B$11:$B$",$B$239)),
_xlpm.HCEidCol,INDIRECT(_xlfn.CONCAT("'3a) Board of Directors'!$D$11:$D$",$B$239)),
_xlpm.mbrNameCol,INDIRECT(_xlfn.CONCAT("'3a) Board of Directors'!$E$11:$E$",$B$239)),
_xlpm.row, MATCH($C336 &amp; $F336 &amp; $G336,
    _xlpm.HCEnameCol &amp; _xlpm.HCEidCol &amp; _xlpm.mbrNameCol, 0),
_xlpm.row)
)</f>
        <v/>
      </c>
      <c r="I336" s="826"/>
      <c r="J336" s="826"/>
      <c r="K336" s="826"/>
      <c r="L336" s="826"/>
      <c r="M336" s="826"/>
      <c r="N336" s="826" t="str" cm="1">
        <f t="array" aca="1" ref="N336" ca="1">_xlfn.LET(
_xlpm.datCol,INDIRECT(_xlfn.CONCAT("'3a) Board of Directors'!$K$11:$P$",$B$239)),
_xlpm.val,(INDEX(_xlpm.datCol,_extract!$H336,1)=TRUE)*1,
IF($B336="","",
IF(_xlpm.val="","",_xlpm.val)))</f>
        <v/>
      </c>
      <c r="O336" s="826" t="str" cm="1">
        <f t="array" aca="1" ref="O336" ca="1">_xlfn.LET(
_xlpm.datCol,INDIRECT(_xlfn.CONCAT("'3a) Board of Directors'!$K$11:$P$",$B$239)),
_xlpm.val,(INDEX(_xlpm.datCol,_extract!$H336,2)=TRUE)*1,
IF($B336="","",
IF(_xlpm.val="","",_xlpm.val)))</f>
        <v/>
      </c>
      <c r="P336" s="826" t="str" cm="1">
        <f t="array" aca="1" ref="P336" ca="1">_xlfn.LET(
_xlpm.datCol,INDIRECT(_xlfn.CONCAT("'3a) Board of Directors'!$K$11:$P$",$B$239)),
_xlpm.val,(INDEX(_xlpm.datCol,_extract!$H336,3)=TRUE)*1,
IF($B336="","",
IF(_xlpm.val="","",_xlpm.val)))</f>
        <v/>
      </c>
      <c r="Q336" s="826" t="str" cm="1">
        <f t="array" aca="1" ref="Q336" ca="1">_xlfn.LET(
_xlpm.datCol,INDIRECT(_xlfn.CONCAT("'3a) Board of Directors'!$K$11:$P$",$B$239)),
_xlpm.val,INDEX(_xlpm.datCol,_extract!$H336,4),
IF($B336="","",
IF(_xlpm.val="","",_xlpm.val)))</f>
        <v/>
      </c>
    </row>
    <row r="337" spans="2:17" x14ac:dyDescent="0.35">
      <c r="B337" s="89" t="str">
        <f t="shared" si="8"/>
        <v/>
      </c>
      <c r="C337" s="321"/>
      <c r="D337" s="834" t="str">
        <f>_xlfn.LET(
_xlpm.orgRow,MATCH(C337,_ref_data!$F$19:$F$167,0),
_xlpm.orgID,INDEX(_ref_data!$E$19:$E$167,_xlpm.orgRow),
IF(C337="","",_xlpm.orgID))</f>
        <v/>
      </c>
      <c r="E337" s="834" t="str">
        <f>_xlfn.LET(
_xlpm.orgRow,MATCH(C337,_ref_data!$F$19:$F$167,0),
_xlpm.EIN,SUBSTITUTE(INDEX(_ref_data!$G$19:$G$167,_xlpm.orgRow), "-", ""),
IF(C337="","",_xlpm.EIN))</f>
        <v/>
      </c>
      <c r="F337" s="834"/>
      <c r="G337" s="826"/>
      <c r="H337" s="840" t="str" cm="1">
        <f t="array" aca="1" ref="H337" ca="1">IF($C337="", "",
_xlfn.LET(
_xlpm.HCEnameCol,INDIRECT(_xlfn.CONCAT("'3a) Board of Directors'!$B$11:$B$",$B$239)),
_xlpm.HCEidCol,INDIRECT(_xlfn.CONCAT("'3a) Board of Directors'!$D$11:$D$",$B$239)),
_xlpm.mbrNameCol,INDIRECT(_xlfn.CONCAT("'3a) Board of Directors'!$E$11:$E$",$B$239)),
_xlpm.row, MATCH($C337 &amp; $F337 &amp; $G337,
    _xlpm.HCEnameCol &amp; _xlpm.HCEidCol &amp; _xlpm.mbrNameCol, 0),
_xlpm.row)
)</f>
        <v/>
      </c>
      <c r="I337" s="826"/>
      <c r="J337" s="826"/>
      <c r="K337" s="826"/>
      <c r="L337" s="826"/>
      <c r="M337" s="826"/>
      <c r="N337" s="826" t="str" cm="1">
        <f t="array" aca="1" ref="N337" ca="1">_xlfn.LET(
_xlpm.datCol,INDIRECT(_xlfn.CONCAT("'3a) Board of Directors'!$K$11:$P$",$B$239)),
_xlpm.val,(INDEX(_xlpm.datCol,_extract!$H337,1)=TRUE)*1,
IF($B337="","",
IF(_xlpm.val="","",_xlpm.val)))</f>
        <v/>
      </c>
      <c r="O337" s="826" t="str" cm="1">
        <f t="array" aca="1" ref="O337" ca="1">_xlfn.LET(
_xlpm.datCol,INDIRECT(_xlfn.CONCAT("'3a) Board of Directors'!$K$11:$P$",$B$239)),
_xlpm.val,(INDEX(_xlpm.datCol,_extract!$H337,2)=TRUE)*1,
IF($B337="","",
IF(_xlpm.val="","",_xlpm.val)))</f>
        <v/>
      </c>
      <c r="P337" s="826" t="str" cm="1">
        <f t="array" aca="1" ref="P337" ca="1">_xlfn.LET(
_xlpm.datCol,INDIRECT(_xlfn.CONCAT("'3a) Board of Directors'!$K$11:$P$",$B$239)),
_xlpm.val,(INDEX(_xlpm.datCol,_extract!$H337,3)=TRUE)*1,
IF($B337="","",
IF(_xlpm.val="","",_xlpm.val)))</f>
        <v/>
      </c>
      <c r="Q337" s="826" t="str" cm="1">
        <f t="array" aca="1" ref="Q337" ca="1">_xlfn.LET(
_xlpm.datCol,INDIRECT(_xlfn.CONCAT("'3a) Board of Directors'!$K$11:$P$",$B$239)),
_xlpm.val,INDEX(_xlpm.datCol,_extract!$H337,4),
IF($B337="","",
IF(_xlpm.val="","",_xlpm.val)))</f>
        <v/>
      </c>
    </row>
    <row r="338" spans="2:17" x14ac:dyDescent="0.35">
      <c r="B338" s="89" t="str">
        <f t="shared" si="8"/>
        <v/>
      </c>
      <c r="C338" s="321"/>
      <c r="D338" s="834" t="str">
        <f>_xlfn.LET(
_xlpm.orgRow,MATCH(C338,_ref_data!$F$19:$F$167,0),
_xlpm.orgID,INDEX(_ref_data!$E$19:$E$167,_xlpm.orgRow),
IF(C338="","",_xlpm.orgID))</f>
        <v/>
      </c>
      <c r="E338" s="834" t="str">
        <f>_xlfn.LET(
_xlpm.orgRow,MATCH(C338,_ref_data!$F$19:$F$167,0),
_xlpm.EIN,SUBSTITUTE(INDEX(_ref_data!$G$19:$G$167,_xlpm.orgRow), "-", ""),
IF(C338="","",_xlpm.EIN))</f>
        <v/>
      </c>
      <c r="F338" s="834"/>
      <c r="G338" s="826"/>
      <c r="H338" s="840" t="str" cm="1">
        <f t="array" aca="1" ref="H338" ca="1">IF($C338="", "",
_xlfn.LET(
_xlpm.HCEnameCol,INDIRECT(_xlfn.CONCAT("'3a) Board of Directors'!$B$11:$B$",$B$239)),
_xlpm.HCEidCol,INDIRECT(_xlfn.CONCAT("'3a) Board of Directors'!$D$11:$D$",$B$239)),
_xlpm.mbrNameCol,INDIRECT(_xlfn.CONCAT("'3a) Board of Directors'!$E$11:$E$",$B$239)),
_xlpm.row, MATCH($C338 &amp; $F338 &amp; $G338,
    _xlpm.HCEnameCol &amp; _xlpm.HCEidCol &amp; _xlpm.mbrNameCol, 0),
_xlpm.row)
)</f>
        <v/>
      </c>
      <c r="I338" s="826"/>
      <c r="J338" s="826"/>
      <c r="K338" s="826"/>
      <c r="L338" s="826"/>
      <c r="M338" s="826"/>
      <c r="N338" s="826" t="str" cm="1">
        <f t="array" aca="1" ref="N338" ca="1">_xlfn.LET(
_xlpm.datCol,INDIRECT(_xlfn.CONCAT("'3a) Board of Directors'!$K$11:$P$",$B$239)),
_xlpm.val,(INDEX(_xlpm.datCol,_extract!$H338,1)=TRUE)*1,
IF($B338="","",
IF(_xlpm.val="","",_xlpm.val)))</f>
        <v/>
      </c>
      <c r="O338" s="826" t="str" cm="1">
        <f t="array" aca="1" ref="O338" ca="1">_xlfn.LET(
_xlpm.datCol,INDIRECT(_xlfn.CONCAT("'3a) Board of Directors'!$K$11:$P$",$B$239)),
_xlpm.val,(INDEX(_xlpm.datCol,_extract!$H338,2)=TRUE)*1,
IF($B338="","",
IF(_xlpm.val="","",_xlpm.val)))</f>
        <v/>
      </c>
      <c r="P338" s="826" t="str" cm="1">
        <f t="array" aca="1" ref="P338" ca="1">_xlfn.LET(
_xlpm.datCol,INDIRECT(_xlfn.CONCAT("'3a) Board of Directors'!$K$11:$P$",$B$239)),
_xlpm.val,(INDEX(_xlpm.datCol,_extract!$H338,3)=TRUE)*1,
IF($B338="","",
IF(_xlpm.val="","",_xlpm.val)))</f>
        <v/>
      </c>
      <c r="Q338" s="826" t="str" cm="1">
        <f t="array" aca="1" ref="Q338" ca="1">_xlfn.LET(
_xlpm.datCol,INDIRECT(_xlfn.CONCAT("'3a) Board of Directors'!$K$11:$P$",$B$239)),
_xlpm.val,INDEX(_xlpm.datCol,_extract!$H338,4),
IF($B338="","",
IF(_xlpm.val="","",_xlpm.val)))</f>
        <v/>
      </c>
    </row>
    <row r="339" spans="2:17" x14ac:dyDescent="0.35">
      <c r="B339" s="89" t="str">
        <f t="shared" si="8"/>
        <v/>
      </c>
      <c r="C339" s="321"/>
      <c r="D339" s="834" t="str">
        <f>_xlfn.LET(
_xlpm.orgRow,MATCH(C339,_ref_data!$F$19:$F$167,0),
_xlpm.orgID,INDEX(_ref_data!$E$19:$E$167,_xlpm.orgRow),
IF(C339="","",_xlpm.orgID))</f>
        <v/>
      </c>
      <c r="E339" s="834" t="str">
        <f>_xlfn.LET(
_xlpm.orgRow,MATCH(C339,_ref_data!$F$19:$F$167,0),
_xlpm.EIN,SUBSTITUTE(INDEX(_ref_data!$G$19:$G$167,_xlpm.orgRow), "-", ""),
IF(C339="","",_xlpm.EIN))</f>
        <v/>
      </c>
      <c r="F339" s="834"/>
      <c r="G339" s="826"/>
      <c r="H339" s="840" t="str" cm="1">
        <f t="array" aca="1" ref="H339" ca="1">IF($C339="", "",
_xlfn.LET(
_xlpm.HCEnameCol,INDIRECT(_xlfn.CONCAT("'3a) Board of Directors'!$B$11:$B$",$B$239)),
_xlpm.HCEidCol,INDIRECT(_xlfn.CONCAT("'3a) Board of Directors'!$D$11:$D$",$B$239)),
_xlpm.mbrNameCol,INDIRECT(_xlfn.CONCAT("'3a) Board of Directors'!$E$11:$E$",$B$239)),
_xlpm.row, MATCH($C339 &amp; $F339 &amp; $G339,
    _xlpm.HCEnameCol &amp; _xlpm.HCEidCol &amp; _xlpm.mbrNameCol, 0),
_xlpm.row)
)</f>
        <v/>
      </c>
      <c r="I339" s="826"/>
      <c r="J339" s="826"/>
      <c r="K339" s="826"/>
      <c r="L339" s="826"/>
      <c r="M339" s="826"/>
      <c r="N339" s="826" t="str" cm="1">
        <f t="array" aca="1" ref="N339" ca="1">_xlfn.LET(
_xlpm.datCol,INDIRECT(_xlfn.CONCAT("'3a) Board of Directors'!$K$11:$P$",$B$239)),
_xlpm.val,(INDEX(_xlpm.datCol,_extract!$H339,1)=TRUE)*1,
IF($B339="","",
IF(_xlpm.val="","",_xlpm.val)))</f>
        <v/>
      </c>
      <c r="O339" s="826" t="str" cm="1">
        <f t="array" aca="1" ref="O339" ca="1">_xlfn.LET(
_xlpm.datCol,INDIRECT(_xlfn.CONCAT("'3a) Board of Directors'!$K$11:$P$",$B$239)),
_xlpm.val,(INDEX(_xlpm.datCol,_extract!$H339,2)=TRUE)*1,
IF($B339="","",
IF(_xlpm.val="","",_xlpm.val)))</f>
        <v/>
      </c>
      <c r="P339" s="826" t="str" cm="1">
        <f t="array" aca="1" ref="P339" ca="1">_xlfn.LET(
_xlpm.datCol,INDIRECT(_xlfn.CONCAT("'3a) Board of Directors'!$K$11:$P$",$B$239)),
_xlpm.val,(INDEX(_xlpm.datCol,_extract!$H339,3)=TRUE)*1,
IF($B339="","",
IF(_xlpm.val="","",_xlpm.val)))</f>
        <v/>
      </c>
      <c r="Q339" s="826" t="str" cm="1">
        <f t="array" aca="1" ref="Q339" ca="1">_xlfn.LET(
_xlpm.datCol,INDIRECT(_xlfn.CONCAT("'3a) Board of Directors'!$K$11:$P$",$B$239)),
_xlpm.val,INDEX(_xlpm.datCol,_extract!$H339,4),
IF($B339="","",
IF(_xlpm.val="","",_xlpm.val)))</f>
        <v/>
      </c>
    </row>
    <row r="340" spans="2:17" x14ac:dyDescent="0.35">
      <c r="B340" s="89" t="str">
        <f t="shared" si="8"/>
        <v/>
      </c>
      <c r="C340" s="321"/>
      <c r="D340" s="834" t="str">
        <f>_xlfn.LET(
_xlpm.orgRow,MATCH(C340,_ref_data!$F$19:$F$167,0),
_xlpm.orgID,INDEX(_ref_data!$E$19:$E$167,_xlpm.orgRow),
IF(C340="","",_xlpm.orgID))</f>
        <v/>
      </c>
      <c r="E340" s="834" t="str">
        <f>_xlfn.LET(
_xlpm.orgRow,MATCH(C340,_ref_data!$F$19:$F$167,0),
_xlpm.EIN,SUBSTITUTE(INDEX(_ref_data!$G$19:$G$167,_xlpm.orgRow), "-", ""),
IF(C340="","",_xlpm.EIN))</f>
        <v/>
      </c>
      <c r="F340" s="834"/>
      <c r="G340" s="826"/>
      <c r="H340" s="840" t="str" cm="1">
        <f t="array" aca="1" ref="H340" ca="1">IF($C340="", "",
_xlfn.LET(
_xlpm.HCEnameCol,INDIRECT(_xlfn.CONCAT("'3a) Board of Directors'!$B$11:$B$",$B$239)),
_xlpm.HCEidCol,INDIRECT(_xlfn.CONCAT("'3a) Board of Directors'!$D$11:$D$",$B$239)),
_xlpm.mbrNameCol,INDIRECT(_xlfn.CONCAT("'3a) Board of Directors'!$E$11:$E$",$B$239)),
_xlpm.row, MATCH($C340 &amp; $F340 &amp; $G340,
    _xlpm.HCEnameCol &amp; _xlpm.HCEidCol &amp; _xlpm.mbrNameCol, 0),
_xlpm.row)
)</f>
        <v/>
      </c>
      <c r="I340" s="826"/>
      <c r="J340" s="826"/>
      <c r="K340" s="826"/>
      <c r="L340" s="826"/>
      <c r="M340" s="826"/>
      <c r="N340" s="826" t="str" cm="1">
        <f t="array" aca="1" ref="N340" ca="1">_xlfn.LET(
_xlpm.datCol,INDIRECT(_xlfn.CONCAT("'3a) Board of Directors'!$K$11:$P$",$B$239)),
_xlpm.val,(INDEX(_xlpm.datCol,_extract!$H340,1)=TRUE)*1,
IF($B340="","",
IF(_xlpm.val="","",_xlpm.val)))</f>
        <v/>
      </c>
      <c r="O340" s="826" t="str" cm="1">
        <f t="array" aca="1" ref="O340" ca="1">_xlfn.LET(
_xlpm.datCol,INDIRECT(_xlfn.CONCAT("'3a) Board of Directors'!$K$11:$P$",$B$239)),
_xlpm.val,(INDEX(_xlpm.datCol,_extract!$H340,2)=TRUE)*1,
IF($B340="","",
IF(_xlpm.val="","",_xlpm.val)))</f>
        <v/>
      </c>
      <c r="P340" s="826" t="str" cm="1">
        <f t="array" aca="1" ref="P340" ca="1">_xlfn.LET(
_xlpm.datCol,INDIRECT(_xlfn.CONCAT("'3a) Board of Directors'!$K$11:$P$",$B$239)),
_xlpm.val,(INDEX(_xlpm.datCol,_extract!$H340,3)=TRUE)*1,
IF($B340="","",
IF(_xlpm.val="","",_xlpm.val)))</f>
        <v/>
      </c>
      <c r="Q340" s="826" t="str" cm="1">
        <f t="array" aca="1" ref="Q340" ca="1">_xlfn.LET(
_xlpm.datCol,INDIRECT(_xlfn.CONCAT("'3a) Board of Directors'!$K$11:$P$",$B$239)),
_xlpm.val,INDEX(_xlpm.datCol,_extract!$H340,4),
IF($B340="","",
IF(_xlpm.val="","",_xlpm.val)))</f>
        <v/>
      </c>
    </row>
    <row r="341" spans="2:17" x14ac:dyDescent="0.35">
      <c r="B341" s="89" t="str">
        <f t="shared" si="8"/>
        <v/>
      </c>
      <c r="C341" s="321"/>
      <c r="D341" s="834" t="str">
        <f>_xlfn.LET(
_xlpm.orgRow,MATCH(C341,_ref_data!$F$19:$F$167,0),
_xlpm.orgID,INDEX(_ref_data!$E$19:$E$167,_xlpm.orgRow),
IF(C341="","",_xlpm.orgID))</f>
        <v/>
      </c>
      <c r="E341" s="834" t="str">
        <f>_xlfn.LET(
_xlpm.orgRow,MATCH(C341,_ref_data!$F$19:$F$167,0),
_xlpm.EIN,SUBSTITUTE(INDEX(_ref_data!$G$19:$G$167,_xlpm.orgRow), "-", ""),
IF(C341="","",_xlpm.EIN))</f>
        <v/>
      </c>
      <c r="F341" s="834"/>
      <c r="G341" s="826"/>
      <c r="H341" s="840" t="str" cm="1">
        <f t="array" aca="1" ref="H341" ca="1">IF($C341="", "",
_xlfn.LET(
_xlpm.HCEnameCol,INDIRECT(_xlfn.CONCAT("'3a) Board of Directors'!$B$11:$B$",$B$239)),
_xlpm.HCEidCol,INDIRECT(_xlfn.CONCAT("'3a) Board of Directors'!$D$11:$D$",$B$239)),
_xlpm.mbrNameCol,INDIRECT(_xlfn.CONCAT("'3a) Board of Directors'!$E$11:$E$",$B$239)),
_xlpm.row, MATCH($C341 &amp; $F341 &amp; $G341,
    _xlpm.HCEnameCol &amp; _xlpm.HCEidCol &amp; _xlpm.mbrNameCol, 0),
_xlpm.row)
)</f>
        <v/>
      </c>
      <c r="I341" s="826"/>
      <c r="J341" s="826"/>
      <c r="K341" s="826"/>
      <c r="L341" s="826"/>
      <c r="M341" s="826"/>
      <c r="N341" s="826" t="str" cm="1">
        <f t="array" aca="1" ref="N341" ca="1">_xlfn.LET(
_xlpm.datCol,INDIRECT(_xlfn.CONCAT("'3a) Board of Directors'!$K$11:$P$",$B$239)),
_xlpm.val,(INDEX(_xlpm.datCol,_extract!$H341,1)=TRUE)*1,
IF($B341="","",
IF(_xlpm.val="","",_xlpm.val)))</f>
        <v/>
      </c>
      <c r="O341" s="826" t="str" cm="1">
        <f t="array" aca="1" ref="O341" ca="1">_xlfn.LET(
_xlpm.datCol,INDIRECT(_xlfn.CONCAT("'3a) Board of Directors'!$K$11:$P$",$B$239)),
_xlpm.val,(INDEX(_xlpm.datCol,_extract!$H341,2)=TRUE)*1,
IF($B341="","",
IF(_xlpm.val="","",_xlpm.val)))</f>
        <v/>
      </c>
      <c r="P341" s="826" t="str" cm="1">
        <f t="array" aca="1" ref="P341" ca="1">_xlfn.LET(
_xlpm.datCol,INDIRECT(_xlfn.CONCAT("'3a) Board of Directors'!$K$11:$P$",$B$239)),
_xlpm.val,(INDEX(_xlpm.datCol,_extract!$H341,3)=TRUE)*1,
IF($B341="","",
IF(_xlpm.val="","",_xlpm.val)))</f>
        <v/>
      </c>
      <c r="Q341" s="826" t="str" cm="1">
        <f t="array" aca="1" ref="Q341" ca="1">_xlfn.LET(
_xlpm.datCol,INDIRECT(_xlfn.CONCAT("'3a) Board of Directors'!$K$11:$P$",$B$239)),
_xlpm.val,INDEX(_xlpm.datCol,_extract!$H341,4),
IF($B341="","",
IF(_xlpm.val="","",_xlpm.val)))</f>
        <v/>
      </c>
    </row>
    <row r="342" spans="2:17" x14ac:dyDescent="0.35">
      <c r="B342" s="89" t="str">
        <f t="shared" si="8"/>
        <v/>
      </c>
      <c r="C342" s="321"/>
      <c r="D342" s="834" t="str">
        <f>_xlfn.LET(
_xlpm.orgRow,MATCH(C342,_ref_data!$F$19:$F$167,0),
_xlpm.orgID,INDEX(_ref_data!$E$19:$E$167,_xlpm.orgRow),
IF(C342="","",_xlpm.orgID))</f>
        <v/>
      </c>
      <c r="E342" s="834" t="str">
        <f>_xlfn.LET(
_xlpm.orgRow,MATCH(C342,_ref_data!$F$19:$F$167,0),
_xlpm.EIN,SUBSTITUTE(INDEX(_ref_data!$G$19:$G$167,_xlpm.orgRow), "-", ""),
IF(C342="","",_xlpm.EIN))</f>
        <v/>
      </c>
      <c r="F342" s="834"/>
      <c r="G342" s="826"/>
      <c r="H342" s="840" t="str" cm="1">
        <f t="array" aca="1" ref="H342" ca="1">IF($C342="", "",
_xlfn.LET(
_xlpm.HCEnameCol,INDIRECT(_xlfn.CONCAT("'3a) Board of Directors'!$B$11:$B$",$B$239)),
_xlpm.HCEidCol,INDIRECT(_xlfn.CONCAT("'3a) Board of Directors'!$D$11:$D$",$B$239)),
_xlpm.mbrNameCol,INDIRECT(_xlfn.CONCAT("'3a) Board of Directors'!$E$11:$E$",$B$239)),
_xlpm.row, MATCH($C342 &amp; $F342 &amp; $G342,
    _xlpm.HCEnameCol &amp; _xlpm.HCEidCol &amp; _xlpm.mbrNameCol, 0),
_xlpm.row)
)</f>
        <v/>
      </c>
      <c r="I342" s="826"/>
      <c r="J342" s="826"/>
      <c r="K342" s="826"/>
      <c r="L342" s="826"/>
      <c r="M342" s="826"/>
      <c r="N342" s="826" t="str" cm="1">
        <f t="array" aca="1" ref="N342" ca="1">_xlfn.LET(
_xlpm.datCol,INDIRECT(_xlfn.CONCAT("'3a) Board of Directors'!$K$11:$P$",$B$239)),
_xlpm.val,(INDEX(_xlpm.datCol,_extract!$H342,1)=TRUE)*1,
IF($B342="","",
IF(_xlpm.val="","",_xlpm.val)))</f>
        <v/>
      </c>
      <c r="O342" s="826" t="str" cm="1">
        <f t="array" aca="1" ref="O342" ca="1">_xlfn.LET(
_xlpm.datCol,INDIRECT(_xlfn.CONCAT("'3a) Board of Directors'!$K$11:$P$",$B$239)),
_xlpm.val,(INDEX(_xlpm.datCol,_extract!$H342,2)=TRUE)*1,
IF($B342="","",
IF(_xlpm.val="","",_xlpm.val)))</f>
        <v/>
      </c>
      <c r="P342" s="826" t="str" cm="1">
        <f t="array" aca="1" ref="P342" ca="1">_xlfn.LET(
_xlpm.datCol,INDIRECT(_xlfn.CONCAT("'3a) Board of Directors'!$K$11:$P$",$B$239)),
_xlpm.val,(INDEX(_xlpm.datCol,_extract!$H342,3)=TRUE)*1,
IF($B342="","",
IF(_xlpm.val="","",_xlpm.val)))</f>
        <v/>
      </c>
      <c r="Q342" s="826" t="str" cm="1">
        <f t="array" aca="1" ref="Q342" ca="1">_xlfn.LET(
_xlpm.datCol,INDIRECT(_xlfn.CONCAT("'3a) Board of Directors'!$K$11:$P$",$B$239)),
_xlpm.val,INDEX(_xlpm.datCol,_extract!$H342,4),
IF($B342="","",
IF(_xlpm.val="","",_xlpm.val)))</f>
        <v/>
      </c>
    </row>
    <row r="343" spans="2:17" x14ac:dyDescent="0.35">
      <c r="B343" s="89" t="str">
        <f t="shared" si="8"/>
        <v/>
      </c>
      <c r="C343" s="321"/>
      <c r="D343" s="834" t="str">
        <f>_xlfn.LET(
_xlpm.orgRow,MATCH(C343,_ref_data!$F$19:$F$167,0),
_xlpm.orgID,INDEX(_ref_data!$E$19:$E$167,_xlpm.orgRow),
IF(C343="","",_xlpm.orgID))</f>
        <v/>
      </c>
      <c r="E343" s="834" t="str">
        <f>_xlfn.LET(
_xlpm.orgRow,MATCH(C343,_ref_data!$F$19:$F$167,0),
_xlpm.EIN,SUBSTITUTE(INDEX(_ref_data!$G$19:$G$167,_xlpm.orgRow), "-", ""),
IF(C343="","",_xlpm.EIN))</f>
        <v/>
      </c>
      <c r="F343" s="834"/>
      <c r="G343" s="826"/>
      <c r="H343" s="840" t="str" cm="1">
        <f t="array" aca="1" ref="H343" ca="1">IF($C343="", "",
_xlfn.LET(
_xlpm.HCEnameCol,INDIRECT(_xlfn.CONCAT("'3a) Board of Directors'!$B$11:$B$",$B$239)),
_xlpm.HCEidCol,INDIRECT(_xlfn.CONCAT("'3a) Board of Directors'!$D$11:$D$",$B$239)),
_xlpm.mbrNameCol,INDIRECT(_xlfn.CONCAT("'3a) Board of Directors'!$E$11:$E$",$B$239)),
_xlpm.row, MATCH($C343 &amp; $F343 &amp; $G343,
    _xlpm.HCEnameCol &amp; _xlpm.HCEidCol &amp; _xlpm.mbrNameCol, 0),
_xlpm.row)
)</f>
        <v/>
      </c>
      <c r="I343" s="826"/>
      <c r="J343" s="826"/>
      <c r="K343" s="826"/>
      <c r="L343" s="826"/>
      <c r="M343" s="826"/>
      <c r="N343" s="826" t="str" cm="1">
        <f t="array" aca="1" ref="N343" ca="1">_xlfn.LET(
_xlpm.datCol,INDIRECT(_xlfn.CONCAT("'3a) Board of Directors'!$K$11:$P$",$B$239)),
_xlpm.val,(INDEX(_xlpm.datCol,_extract!$H343,1)=TRUE)*1,
IF($B343="","",
IF(_xlpm.val="","",_xlpm.val)))</f>
        <v/>
      </c>
      <c r="O343" s="826" t="str" cm="1">
        <f t="array" aca="1" ref="O343" ca="1">_xlfn.LET(
_xlpm.datCol,INDIRECT(_xlfn.CONCAT("'3a) Board of Directors'!$K$11:$P$",$B$239)),
_xlpm.val,(INDEX(_xlpm.datCol,_extract!$H343,2)=TRUE)*1,
IF($B343="","",
IF(_xlpm.val="","",_xlpm.val)))</f>
        <v/>
      </c>
      <c r="P343" s="826" t="str" cm="1">
        <f t="array" aca="1" ref="P343" ca="1">_xlfn.LET(
_xlpm.datCol,INDIRECT(_xlfn.CONCAT("'3a) Board of Directors'!$K$11:$P$",$B$239)),
_xlpm.val,(INDEX(_xlpm.datCol,_extract!$H343,3)=TRUE)*1,
IF($B343="","",
IF(_xlpm.val="","",_xlpm.val)))</f>
        <v/>
      </c>
      <c r="Q343" s="826" t="str" cm="1">
        <f t="array" aca="1" ref="Q343" ca="1">_xlfn.LET(
_xlpm.datCol,INDIRECT(_xlfn.CONCAT("'3a) Board of Directors'!$K$11:$P$",$B$239)),
_xlpm.val,INDEX(_xlpm.datCol,_extract!$H343,4),
IF($B343="","",
IF(_xlpm.val="","",_xlpm.val)))</f>
        <v/>
      </c>
    </row>
    <row r="344" spans="2:17" x14ac:dyDescent="0.35">
      <c r="B344" s="89" t="str">
        <f t="shared" si="8"/>
        <v/>
      </c>
      <c r="C344" s="321"/>
      <c r="D344" s="834" t="str">
        <f>_xlfn.LET(
_xlpm.orgRow,MATCH(C344,_ref_data!$F$19:$F$167,0),
_xlpm.orgID,INDEX(_ref_data!$E$19:$E$167,_xlpm.orgRow),
IF(C344="","",_xlpm.orgID))</f>
        <v/>
      </c>
      <c r="E344" s="834" t="str">
        <f>_xlfn.LET(
_xlpm.orgRow,MATCH(C344,_ref_data!$F$19:$F$167,0),
_xlpm.EIN,SUBSTITUTE(INDEX(_ref_data!$G$19:$G$167,_xlpm.orgRow), "-", ""),
IF(C344="","",_xlpm.EIN))</f>
        <v/>
      </c>
      <c r="F344" s="834"/>
      <c r="G344" s="826"/>
      <c r="H344" s="840" t="str" cm="1">
        <f t="array" aca="1" ref="H344" ca="1">IF($C344="", "",
_xlfn.LET(
_xlpm.HCEnameCol,INDIRECT(_xlfn.CONCAT("'3a) Board of Directors'!$B$11:$B$",$B$239)),
_xlpm.HCEidCol,INDIRECT(_xlfn.CONCAT("'3a) Board of Directors'!$D$11:$D$",$B$239)),
_xlpm.mbrNameCol,INDIRECT(_xlfn.CONCAT("'3a) Board of Directors'!$E$11:$E$",$B$239)),
_xlpm.row, MATCH($C344 &amp; $F344 &amp; $G344,
    _xlpm.HCEnameCol &amp; _xlpm.HCEidCol &amp; _xlpm.mbrNameCol, 0),
_xlpm.row)
)</f>
        <v/>
      </c>
      <c r="I344" s="826"/>
      <c r="J344" s="826"/>
      <c r="K344" s="826"/>
      <c r="L344" s="826"/>
      <c r="M344" s="826"/>
      <c r="N344" s="826" t="str" cm="1">
        <f t="array" aca="1" ref="N344" ca="1">_xlfn.LET(
_xlpm.datCol,INDIRECT(_xlfn.CONCAT("'3a) Board of Directors'!$K$11:$P$",$B$239)),
_xlpm.val,(INDEX(_xlpm.datCol,_extract!$H344,1)=TRUE)*1,
IF($B344="","",
IF(_xlpm.val="","",_xlpm.val)))</f>
        <v/>
      </c>
      <c r="O344" s="826" t="str" cm="1">
        <f t="array" aca="1" ref="O344" ca="1">_xlfn.LET(
_xlpm.datCol,INDIRECT(_xlfn.CONCAT("'3a) Board of Directors'!$K$11:$P$",$B$239)),
_xlpm.val,(INDEX(_xlpm.datCol,_extract!$H344,2)=TRUE)*1,
IF($B344="","",
IF(_xlpm.val="","",_xlpm.val)))</f>
        <v/>
      </c>
      <c r="P344" s="826" t="str" cm="1">
        <f t="array" aca="1" ref="P344" ca="1">_xlfn.LET(
_xlpm.datCol,INDIRECT(_xlfn.CONCAT("'3a) Board of Directors'!$K$11:$P$",$B$239)),
_xlpm.val,(INDEX(_xlpm.datCol,_extract!$H344,3)=TRUE)*1,
IF($B344="","",
IF(_xlpm.val="","",_xlpm.val)))</f>
        <v/>
      </c>
      <c r="Q344" s="826" t="str" cm="1">
        <f t="array" aca="1" ref="Q344" ca="1">_xlfn.LET(
_xlpm.datCol,INDIRECT(_xlfn.CONCAT("'3a) Board of Directors'!$K$11:$P$",$B$239)),
_xlpm.val,INDEX(_xlpm.datCol,_extract!$H344,4),
IF($B344="","",
IF(_xlpm.val="","",_xlpm.val)))</f>
        <v/>
      </c>
    </row>
    <row r="345" spans="2:17" x14ac:dyDescent="0.35">
      <c r="B345" s="89" t="str">
        <f t="shared" si="8"/>
        <v/>
      </c>
      <c r="C345" s="321"/>
      <c r="D345" s="834" t="str">
        <f>_xlfn.LET(
_xlpm.orgRow,MATCH(C345,_ref_data!$F$19:$F$167,0),
_xlpm.orgID,INDEX(_ref_data!$E$19:$E$167,_xlpm.orgRow),
IF(C345="","",_xlpm.orgID))</f>
        <v/>
      </c>
      <c r="E345" s="834" t="str">
        <f>_xlfn.LET(
_xlpm.orgRow,MATCH(C345,_ref_data!$F$19:$F$167,0),
_xlpm.EIN,SUBSTITUTE(INDEX(_ref_data!$G$19:$G$167,_xlpm.orgRow), "-", ""),
IF(C345="","",_xlpm.EIN))</f>
        <v/>
      </c>
      <c r="F345" s="834"/>
      <c r="G345" s="826"/>
      <c r="H345" s="840" t="str" cm="1">
        <f t="array" aca="1" ref="H345" ca="1">IF($C345="", "",
_xlfn.LET(
_xlpm.HCEnameCol,INDIRECT(_xlfn.CONCAT("'3a) Board of Directors'!$B$11:$B$",$B$239)),
_xlpm.HCEidCol,INDIRECT(_xlfn.CONCAT("'3a) Board of Directors'!$D$11:$D$",$B$239)),
_xlpm.mbrNameCol,INDIRECT(_xlfn.CONCAT("'3a) Board of Directors'!$E$11:$E$",$B$239)),
_xlpm.row, MATCH($C345 &amp; $F345 &amp; $G345,
    _xlpm.HCEnameCol &amp; _xlpm.HCEidCol &amp; _xlpm.mbrNameCol, 0),
_xlpm.row)
)</f>
        <v/>
      </c>
      <c r="I345" s="826"/>
      <c r="J345" s="826"/>
      <c r="K345" s="826"/>
      <c r="L345" s="826"/>
      <c r="M345" s="826"/>
      <c r="N345" s="826" t="str" cm="1">
        <f t="array" aca="1" ref="N345" ca="1">_xlfn.LET(
_xlpm.datCol,INDIRECT(_xlfn.CONCAT("'3a) Board of Directors'!$K$11:$P$",$B$239)),
_xlpm.val,(INDEX(_xlpm.datCol,_extract!$H345,1)=TRUE)*1,
IF($B345="","",
IF(_xlpm.val="","",_xlpm.val)))</f>
        <v/>
      </c>
      <c r="O345" s="826" t="str" cm="1">
        <f t="array" aca="1" ref="O345" ca="1">_xlfn.LET(
_xlpm.datCol,INDIRECT(_xlfn.CONCAT("'3a) Board of Directors'!$K$11:$P$",$B$239)),
_xlpm.val,(INDEX(_xlpm.datCol,_extract!$H345,2)=TRUE)*1,
IF($B345="","",
IF(_xlpm.val="","",_xlpm.val)))</f>
        <v/>
      </c>
      <c r="P345" s="826" t="str" cm="1">
        <f t="array" aca="1" ref="P345" ca="1">_xlfn.LET(
_xlpm.datCol,INDIRECT(_xlfn.CONCAT("'3a) Board of Directors'!$K$11:$P$",$B$239)),
_xlpm.val,(INDEX(_xlpm.datCol,_extract!$H345,3)=TRUE)*1,
IF($B345="","",
IF(_xlpm.val="","",_xlpm.val)))</f>
        <v/>
      </c>
      <c r="Q345" s="826" t="str" cm="1">
        <f t="array" aca="1" ref="Q345" ca="1">_xlfn.LET(
_xlpm.datCol,INDIRECT(_xlfn.CONCAT("'3a) Board of Directors'!$K$11:$P$",$B$239)),
_xlpm.val,INDEX(_xlpm.datCol,_extract!$H345,4),
IF($B345="","",
IF(_xlpm.val="","",_xlpm.val)))</f>
        <v/>
      </c>
    </row>
    <row r="346" spans="2:17" x14ac:dyDescent="0.35">
      <c r="B346" s="89" t="str">
        <f t="shared" si="8"/>
        <v/>
      </c>
      <c r="C346" s="321"/>
      <c r="D346" s="834" t="str">
        <f>_xlfn.LET(
_xlpm.orgRow,MATCH(C346,_ref_data!$F$19:$F$167,0),
_xlpm.orgID,INDEX(_ref_data!$E$19:$E$167,_xlpm.orgRow),
IF(C346="","",_xlpm.orgID))</f>
        <v/>
      </c>
      <c r="E346" s="834" t="str">
        <f>_xlfn.LET(
_xlpm.orgRow,MATCH(C346,_ref_data!$F$19:$F$167,0),
_xlpm.EIN,SUBSTITUTE(INDEX(_ref_data!$G$19:$G$167,_xlpm.orgRow), "-", ""),
IF(C346="","",_xlpm.EIN))</f>
        <v/>
      </c>
      <c r="F346" s="834"/>
      <c r="G346" s="826"/>
      <c r="H346" s="840" t="str" cm="1">
        <f t="array" aca="1" ref="H346" ca="1">IF($C346="", "",
_xlfn.LET(
_xlpm.HCEnameCol,INDIRECT(_xlfn.CONCAT("'3a) Board of Directors'!$B$11:$B$",$B$239)),
_xlpm.HCEidCol,INDIRECT(_xlfn.CONCAT("'3a) Board of Directors'!$D$11:$D$",$B$239)),
_xlpm.mbrNameCol,INDIRECT(_xlfn.CONCAT("'3a) Board of Directors'!$E$11:$E$",$B$239)),
_xlpm.row, MATCH($C346 &amp; $F346 &amp; $G346,
    _xlpm.HCEnameCol &amp; _xlpm.HCEidCol &amp; _xlpm.mbrNameCol, 0),
_xlpm.row)
)</f>
        <v/>
      </c>
      <c r="I346" s="826"/>
      <c r="J346" s="826"/>
      <c r="K346" s="826"/>
      <c r="L346" s="826"/>
      <c r="M346" s="826"/>
      <c r="N346" s="826" t="str" cm="1">
        <f t="array" aca="1" ref="N346" ca="1">_xlfn.LET(
_xlpm.datCol,INDIRECT(_xlfn.CONCAT("'3a) Board of Directors'!$K$11:$P$",$B$239)),
_xlpm.val,(INDEX(_xlpm.datCol,_extract!$H346,1)=TRUE)*1,
IF($B346="","",
IF(_xlpm.val="","",_xlpm.val)))</f>
        <v/>
      </c>
      <c r="O346" s="826" t="str" cm="1">
        <f t="array" aca="1" ref="O346" ca="1">_xlfn.LET(
_xlpm.datCol,INDIRECT(_xlfn.CONCAT("'3a) Board of Directors'!$K$11:$P$",$B$239)),
_xlpm.val,(INDEX(_xlpm.datCol,_extract!$H346,2)=TRUE)*1,
IF($B346="","",
IF(_xlpm.val="","",_xlpm.val)))</f>
        <v/>
      </c>
      <c r="P346" s="826" t="str" cm="1">
        <f t="array" aca="1" ref="P346" ca="1">_xlfn.LET(
_xlpm.datCol,INDIRECT(_xlfn.CONCAT("'3a) Board of Directors'!$K$11:$P$",$B$239)),
_xlpm.val,(INDEX(_xlpm.datCol,_extract!$H346,3)=TRUE)*1,
IF($B346="","",
IF(_xlpm.val="","",_xlpm.val)))</f>
        <v/>
      </c>
      <c r="Q346" s="826" t="str" cm="1">
        <f t="array" aca="1" ref="Q346" ca="1">_xlfn.LET(
_xlpm.datCol,INDIRECT(_xlfn.CONCAT("'3a) Board of Directors'!$K$11:$P$",$B$239)),
_xlpm.val,INDEX(_xlpm.datCol,_extract!$H346,4),
IF($B346="","",
IF(_xlpm.val="","",_xlpm.val)))</f>
        <v/>
      </c>
    </row>
    <row r="347" spans="2:17" x14ac:dyDescent="0.35">
      <c r="B347" s="89" t="str">
        <f t="shared" si="8"/>
        <v/>
      </c>
      <c r="C347" s="321"/>
      <c r="D347" s="834" t="str">
        <f>_xlfn.LET(
_xlpm.orgRow,MATCH(C347,_ref_data!$F$19:$F$167,0),
_xlpm.orgID,INDEX(_ref_data!$E$19:$E$167,_xlpm.orgRow),
IF(C347="","",_xlpm.orgID))</f>
        <v/>
      </c>
      <c r="E347" s="834" t="str">
        <f>_xlfn.LET(
_xlpm.orgRow,MATCH(C347,_ref_data!$F$19:$F$167,0),
_xlpm.EIN,SUBSTITUTE(INDEX(_ref_data!$G$19:$G$167,_xlpm.orgRow), "-", ""),
IF(C347="","",_xlpm.EIN))</f>
        <v/>
      </c>
      <c r="F347" s="834"/>
      <c r="G347" s="826"/>
      <c r="H347" s="840" t="str" cm="1">
        <f t="array" aca="1" ref="H347" ca="1">IF($C347="", "",
_xlfn.LET(
_xlpm.HCEnameCol,INDIRECT(_xlfn.CONCAT("'3a) Board of Directors'!$B$11:$B$",$B$239)),
_xlpm.HCEidCol,INDIRECT(_xlfn.CONCAT("'3a) Board of Directors'!$D$11:$D$",$B$239)),
_xlpm.mbrNameCol,INDIRECT(_xlfn.CONCAT("'3a) Board of Directors'!$E$11:$E$",$B$239)),
_xlpm.row, MATCH($C347 &amp; $F347 &amp; $G347,
    _xlpm.HCEnameCol &amp; _xlpm.HCEidCol &amp; _xlpm.mbrNameCol, 0),
_xlpm.row)
)</f>
        <v/>
      </c>
      <c r="I347" s="826"/>
      <c r="J347" s="826"/>
      <c r="K347" s="826"/>
      <c r="L347" s="826"/>
      <c r="M347" s="826"/>
      <c r="N347" s="826" t="str" cm="1">
        <f t="array" aca="1" ref="N347" ca="1">_xlfn.LET(
_xlpm.datCol,INDIRECT(_xlfn.CONCAT("'3a) Board of Directors'!$K$11:$P$",$B$239)),
_xlpm.val,(INDEX(_xlpm.datCol,_extract!$H347,1)=TRUE)*1,
IF($B347="","",
IF(_xlpm.val="","",_xlpm.val)))</f>
        <v/>
      </c>
      <c r="O347" s="826" t="str" cm="1">
        <f t="array" aca="1" ref="O347" ca="1">_xlfn.LET(
_xlpm.datCol,INDIRECT(_xlfn.CONCAT("'3a) Board of Directors'!$K$11:$P$",$B$239)),
_xlpm.val,(INDEX(_xlpm.datCol,_extract!$H347,2)=TRUE)*1,
IF($B347="","",
IF(_xlpm.val="","",_xlpm.val)))</f>
        <v/>
      </c>
      <c r="P347" s="826" t="str" cm="1">
        <f t="array" aca="1" ref="P347" ca="1">_xlfn.LET(
_xlpm.datCol,INDIRECT(_xlfn.CONCAT("'3a) Board of Directors'!$K$11:$P$",$B$239)),
_xlpm.val,(INDEX(_xlpm.datCol,_extract!$H347,3)=TRUE)*1,
IF($B347="","",
IF(_xlpm.val="","",_xlpm.val)))</f>
        <v/>
      </c>
      <c r="Q347" s="826" t="str" cm="1">
        <f t="array" aca="1" ref="Q347" ca="1">_xlfn.LET(
_xlpm.datCol,INDIRECT(_xlfn.CONCAT("'3a) Board of Directors'!$K$11:$P$",$B$239)),
_xlpm.val,INDEX(_xlpm.datCol,_extract!$H347,4),
IF($B347="","",
IF(_xlpm.val="","",_xlpm.val)))</f>
        <v/>
      </c>
    </row>
    <row r="348" spans="2:17" x14ac:dyDescent="0.35">
      <c r="B348" s="89" t="str">
        <f t="shared" si="8"/>
        <v/>
      </c>
      <c r="C348" s="321"/>
      <c r="D348" s="834" t="str">
        <f>_xlfn.LET(
_xlpm.orgRow,MATCH(C348,_ref_data!$F$19:$F$167,0),
_xlpm.orgID,INDEX(_ref_data!$E$19:$E$167,_xlpm.orgRow),
IF(C348="","",_xlpm.orgID))</f>
        <v/>
      </c>
      <c r="E348" s="834" t="str">
        <f>_xlfn.LET(
_xlpm.orgRow,MATCH(C348,_ref_data!$F$19:$F$167,0),
_xlpm.EIN,SUBSTITUTE(INDEX(_ref_data!$G$19:$G$167,_xlpm.orgRow), "-", ""),
IF(C348="","",_xlpm.EIN))</f>
        <v/>
      </c>
      <c r="F348" s="834"/>
      <c r="G348" s="826"/>
      <c r="H348" s="840" t="str" cm="1">
        <f t="array" aca="1" ref="H348" ca="1">IF($C348="", "",
_xlfn.LET(
_xlpm.HCEnameCol,INDIRECT(_xlfn.CONCAT("'3a) Board of Directors'!$B$11:$B$",$B$239)),
_xlpm.HCEidCol,INDIRECT(_xlfn.CONCAT("'3a) Board of Directors'!$D$11:$D$",$B$239)),
_xlpm.mbrNameCol,INDIRECT(_xlfn.CONCAT("'3a) Board of Directors'!$E$11:$E$",$B$239)),
_xlpm.row, MATCH($C348 &amp; $F348 &amp; $G348,
    _xlpm.HCEnameCol &amp; _xlpm.HCEidCol &amp; _xlpm.mbrNameCol, 0),
_xlpm.row)
)</f>
        <v/>
      </c>
      <c r="I348" s="826"/>
      <c r="J348" s="826"/>
      <c r="K348" s="826"/>
      <c r="L348" s="826"/>
      <c r="M348" s="826"/>
      <c r="N348" s="826" t="str" cm="1">
        <f t="array" aca="1" ref="N348" ca="1">_xlfn.LET(
_xlpm.datCol,INDIRECT(_xlfn.CONCAT("'3a) Board of Directors'!$K$11:$P$",$B$239)),
_xlpm.val,(INDEX(_xlpm.datCol,_extract!$H348,1)=TRUE)*1,
IF($B348="","",
IF(_xlpm.val="","",_xlpm.val)))</f>
        <v/>
      </c>
      <c r="O348" s="826" t="str" cm="1">
        <f t="array" aca="1" ref="O348" ca="1">_xlfn.LET(
_xlpm.datCol,INDIRECT(_xlfn.CONCAT("'3a) Board of Directors'!$K$11:$P$",$B$239)),
_xlpm.val,(INDEX(_xlpm.datCol,_extract!$H348,2)=TRUE)*1,
IF($B348="","",
IF(_xlpm.val="","",_xlpm.val)))</f>
        <v/>
      </c>
      <c r="P348" s="826" t="str" cm="1">
        <f t="array" aca="1" ref="P348" ca="1">_xlfn.LET(
_xlpm.datCol,INDIRECT(_xlfn.CONCAT("'3a) Board of Directors'!$K$11:$P$",$B$239)),
_xlpm.val,(INDEX(_xlpm.datCol,_extract!$H348,3)=TRUE)*1,
IF($B348="","",
IF(_xlpm.val="","",_xlpm.val)))</f>
        <v/>
      </c>
      <c r="Q348" s="826" t="str" cm="1">
        <f t="array" aca="1" ref="Q348" ca="1">_xlfn.LET(
_xlpm.datCol,INDIRECT(_xlfn.CONCAT("'3a) Board of Directors'!$K$11:$P$",$B$239)),
_xlpm.val,INDEX(_xlpm.datCol,_extract!$H348,4),
IF($B348="","",
IF(_xlpm.val="","",_xlpm.val)))</f>
        <v/>
      </c>
    </row>
    <row r="349" spans="2:17" x14ac:dyDescent="0.35">
      <c r="B349" s="89" t="str">
        <f t="shared" si="8"/>
        <v/>
      </c>
      <c r="C349" s="321"/>
      <c r="D349" s="834" t="str">
        <f>_xlfn.LET(
_xlpm.orgRow,MATCH(C349,_ref_data!$F$19:$F$167,0),
_xlpm.orgID,INDEX(_ref_data!$E$19:$E$167,_xlpm.orgRow),
IF(C349="","",_xlpm.orgID))</f>
        <v/>
      </c>
      <c r="E349" s="834" t="str">
        <f>_xlfn.LET(
_xlpm.orgRow,MATCH(C349,_ref_data!$F$19:$F$167,0),
_xlpm.EIN,SUBSTITUTE(INDEX(_ref_data!$G$19:$G$167,_xlpm.orgRow), "-", ""),
IF(C349="","",_xlpm.EIN))</f>
        <v/>
      </c>
      <c r="F349" s="834"/>
      <c r="G349" s="826"/>
      <c r="H349" s="840" t="str" cm="1">
        <f t="array" aca="1" ref="H349" ca="1">IF($C349="", "",
_xlfn.LET(
_xlpm.HCEnameCol,INDIRECT(_xlfn.CONCAT("'3a) Board of Directors'!$B$11:$B$",$B$239)),
_xlpm.HCEidCol,INDIRECT(_xlfn.CONCAT("'3a) Board of Directors'!$D$11:$D$",$B$239)),
_xlpm.mbrNameCol,INDIRECT(_xlfn.CONCAT("'3a) Board of Directors'!$E$11:$E$",$B$239)),
_xlpm.row, MATCH($C349 &amp; $F349 &amp; $G349,
    _xlpm.HCEnameCol &amp; _xlpm.HCEidCol &amp; _xlpm.mbrNameCol, 0),
_xlpm.row)
)</f>
        <v/>
      </c>
      <c r="I349" s="826"/>
      <c r="J349" s="826"/>
      <c r="K349" s="826"/>
      <c r="L349" s="826"/>
      <c r="M349" s="826"/>
      <c r="N349" s="826" t="str" cm="1">
        <f t="array" aca="1" ref="N349" ca="1">_xlfn.LET(
_xlpm.datCol,INDIRECT(_xlfn.CONCAT("'3a) Board of Directors'!$K$11:$P$",$B$239)),
_xlpm.val,(INDEX(_xlpm.datCol,_extract!$H349,1)=TRUE)*1,
IF($B349="","",
IF(_xlpm.val="","",_xlpm.val)))</f>
        <v/>
      </c>
      <c r="O349" s="826" t="str" cm="1">
        <f t="array" aca="1" ref="O349" ca="1">_xlfn.LET(
_xlpm.datCol,INDIRECT(_xlfn.CONCAT("'3a) Board of Directors'!$K$11:$P$",$B$239)),
_xlpm.val,(INDEX(_xlpm.datCol,_extract!$H349,2)=TRUE)*1,
IF($B349="","",
IF(_xlpm.val="","",_xlpm.val)))</f>
        <v/>
      </c>
      <c r="P349" s="826" t="str" cm="1">
        <f t="array" aca="1" ref="P349" ca="1">_xlfn.LET(
_xlpm.datCol,INDIRECT(_xlfn.CONCAT("'3a) Board of Directors'!$K$11:$P$",$B$239)),
_xlpm.val,(INDEX(_xlpm.datCol,_extract!$H349,3)=TRUE)*1,
IF($B349="","",
IF(_xlpm.val="","",_xlpm.val)))</f>
        <v/>
      </c>
      <c r="Q349" s="826" t="str" cm="1">
        <f t="array" aca="1" ref="Q349" ca="1">_xlfn.LET(
_xlpm.datCol,INDIRECT(_xlfn.CONCAT("'3a) Board of Directors'!$K$11:$P$",$B$239)),
_xlpm.val,INDEX(_xlpm.datCol,_extract!$H349,4),
IF($B349="","",
IF(_xlpm.val="","",_xlpm.val)))</f>
        <v/>
      </c>
    </row>
    <row r="350" spans="2:17" x14ac:dyDescent="0.35">
      <c r="B350" s="89" t="str">
        <f t="shared" si="8"/>
        <v/>
      </c>
      <c r="C350" s="321"/>
      <c r="D350" s="834" t="str">
        <f>_xlfn.LET(
_xlpm.orgRow,MATCH(C350,_ref_data!$F$19:$F$167,0),
_xlpm.orgID,INDEX(_ref_data!$E$19:$E$167,_xlpm.orgRow),
IF(C350="","",_xlpm.orgID))</f>
        <v/>
      </c>
      <c r="E350" s="834" t="str">
        <f>_xlfn.LET(
_xlpm.orgRow,MATCH(C350,_ref_data!$F$19:$F$167,0),
_xlpm.EIN,SUBSTITUTE(INDEX(_ref_data!$G$19:$G$167,_xlpm.orgRow), "-", ""),
IF(C350="","",_xlpm.EIN))</f>
        <v/>
      </c>
      <c r="F350" s="834"/>
      <c r="G350" s="826"/>
      <c r="H350" s="840" t="str" cm="1">
        <f t="array" aca="1" ref="H350" ca="1">IF($C350="", "",
_xlfn.LET(
_xlpm.HCEnameCol,INDIRECT(_xlfn.CONCAT("'3a) Board of Directors'!$B$11:$B$",$B$239)),
_xlpm.HCEidCol,INDIRECT(_xlfn.CONCAT("'3a) Board of Directors'!$D$11:$D$",$B$239)),
_xlpm.mbrNameCol,INDIRECT(_xlfn.CONCAT("'3a) Board of Directors'!$E$11:$E$",$B$239)),
_xlpm.row, MATCH($C350 &amp; $F350 &amp; $G350,
    _xlpm.HCEnameCol &amp; _xlpm.HCEidCol &amp; _xlpm.mbrNameCol, 0),
_xlpm.row)
)</f>
        <v/>
      </c>
      <c r="I350" s="826"/>
      <c r="J350" s="826"/>
      <c r="K350" s="826"/>
      <c r="L350" s="826"/>
      <c r="M350" s="826"/>
      <c r="N350" s="826" t="str" cm="1">
        <f t="array" aca="1" ref="N350" ca="1">_xlfn.LET(
_xlpm.datCol,INDIRECT(_xlfn.CONCAT("'3a) Board of Directors'!$K$11:$P$",$B$239)),
_xlpm.val,(INDEX(_xlpm.datCol,_extract!$H350,1)=TRUE)*1,
IF($B350="","",
IF(_xlpm.val="","",_xlpm.val)))</f>
        <v/>
      </c>
      <c r="O350" s="826" t="str" cm="1">
        <f t="array" aca="1" ref="O350" ca="1">_xlfn.LET(
_xlpm.datCol,INDIRECT(_xlfn.CONCAT("'3a) Board of Directors'!$K$11:$P$",$B$239)),
_xlpm.val,(INDEX(_xlpm.datCol,_extract!$H350,2)=TRUE)*1,
IF($B350="","",
IF(_xlpm.val="","",_xlpm.val)))</f>
        <v/>
      </c>
      <c r="P350" s="826" t="str" cm="1">
        <f t="array" aca="1" ref="P350" ca="1">_xlfn.LET(
_xlpm.datCol,INDIRECT(_xlfn.CONCAT("'3a) Board of Directors'!$K$11:$P$",$B$239)),
_xlpm.val,(INDEX(_xlpm.datCol,_extract!$H350,3)=TRUE)*1,
IF($B350="","",
IF(_xlpm.val="","",_xlpm.val)))</f>
        <v/>
      </c>
      <c r="Q350" s="826" t="str" cm="1">
        <f t="array" aca="1" ref="Q350" ca="1">_xlfn.LET(
_xlpm.datCol,INDIRECT(_xlfn.CONCAT("'3a) Board of Directors'!$K$11:$P$",$B$239)),
_xlpm.val,INDEX(_xlpm.datCol,_extract!$H350,4),
IF($B350="","",
IF(_xlpm.val="","",_xlpm.val)))</f>
        <v/>
      </c>
    </row>
    <row r="351" spans="2:17" x14ac:dyDescent="0.35">
      <c r="B351" s="89" t="str">
        <f t="shared" si="8"/>
        <v/>
      </c>
      <c r="C351" s="321"/>
      <c r="D351" s="834" t="str">
        <f>_xlfn.LET(
_xlpm.orgRow,MATCH(C351,_ref_data!$F$19:$F$167,0),
_xlpm.orgID,INDEX(_ref_data!$E$19:$E$167,_xlpm.orgRow),
IF(C351="","",_xlpm.orgID))</f>
        <v/>
      </c>
      <c r="E351" s="834" t="str">
        <f>_xlfn.LET(
_xlpm.orgRow,MATCH(C351,_ref_data!$F$19:$F$167,0),
_xlpm.EIN,SUBSTITUTE(INDEX(_ref_data!$G$19:$G$167,_xlpm.orgRow), "-", ""),
IF(C351="","",_xlpm.EIN))</f>
        <v/>
      </c>
      <c r="F351" s="834"/>
      <c r="G351" s="826"/>
      <c r="H351" s="840" t="str" cm="1">
        <f t="array" aca="1" ref="H351" ca="1">IF($C351="", "",
_xlfn.LET(
_xlpm.HCEnameCol,INDIRECT(_xlfn.CONCAT("'3a) Board of Directors'!$B$11:$B$",$B$239)),
_xlpm.HCEidCol,INDIRECT(_xlfn.CONCAT("'3a) Board of Directors'!$D$11:$D$",$B$239)),
_xlpm.mbrNameCol,INDIRECT(_xlfn.CONCAT("'3a) Board of Directors'!$E$11:$E$",$B$239)),
_xlpm.row, MATCH($C351 &amp; $F351 &amp; $G351,
    _xlpm.HCEnameCol &amp; _xlpm.HCEidCol &amp; _xlpm.mbrNameCol, 0),
_xlpm.row)
)</f>
        <v/>
      </c>
      <c r="I351" s="826"/>
      <c r="J351" s="826"/>
      <c r="K351" s="826"/>
      <c r="L351" s="826"/>
      <c r="M351" s="826"/>
      <c r="N351" s="826" t="str" cm="1">
        <f t="array" aca="1" ref="N351" ca="1">_xlfn.LET(
_xlpm.datCol,INDIRECT(_xlfn.CONCAT("'3a) Board of Directors'!$K$11:$P$",$B$239)),
_xlpm.val,(INDEX(_xlpm.datCol,_extract!$H351,1)=TRUE)*1,
IF($B351="","",
IF(_xlpm.val="","",_xlpm.val)))</f>
        <v/>
      </c>
      <c r="O351" s="826" t="str" cm="1">
        <f t="array" aca="1" ref="O351" ca="1">_xlfn.LET(
_xlpm.datCol,INDIRECT(_xlfn.CONCAT("'3a) Board of Directors'!$K$11:$P$",$B$239)),
_xlpm.val,(INDEX(_xlpm.datCol,_extract!$H351,2)=TRUE)*1,
IF($B351="","",
IF(_xlpm.val="","",_xlpm.val)))</f>
        <v/>
      </c>
      <c r="P351" s="826" t="str" cm="1">
        <f t="array" aca="1" ref="P351" ca="1">_xlfn.LET(
_xlpm.datCol,INDIRECT(_xlfn.CONCAT("'3a) Board of Directors'!$K$11:$P$",$B$239)),
_xlpm.val,(INDEX(_xlpm.datCol,_extract!$H351,3)=TRUE)*1,
IF($B351="","",
IF(_xlpm.val="","",_xlpm.val)))</f>
        <v/>
      </c>
      <c r="Q351" s="826" t="str" cm="1">
        <f t="array" aca="1" ref="Q351" ca="1">_xlfn.LET(
_xlpm.datCol,INDIRECT(_xlfn.CONCAT("'3a) Board of Directors'!$K$11:$P$",$B$239)),
_xlpm.val,INDEX(_xlpm.datCol,_extract!$H351,4),
IF($B351="","",
IF(_xlpm.val="","",_xlpm.val)))</f>
        <v/>
      </c>
    </row>
    <row r="352" spans="2:17" x14ac:dyDescent="0.35">
      <c r="B352" s="89" t="str">
        <f t="shared" si="8"/>
        <v/>
      </c>
      <c r="C352" s="321"/>
      <c r="D352" s="834" t="str">
        <f>_xlfn.LET(
_xlpm.orgRow,MATCH(C352,_ref_data!$F$19:$F$167,0),
_xlpm.orgID,INDEX(_ref_data!$E$19:$E$167,_xlpm.orgRow),
IF(C352="","",_xlpm.orgID))</f>
        <v/>
      </c>
      <c r="E352" s="834" t="str">
        <f>_xlfn.LET(
_xlpm.orgRow,MATCH(C352,_ref_data!$F$19:$F$167,0),
_xlpm.EIN,SUBSTITUTE(INDEX(_ref_data!$G$19:$G$167,_xlpm.orgRow), "-", ""),
IF(C352="","",_xlpm.EIN))</f>
        <v/>
      </c>
      <c r="F352" s="834"/>
      <c r="G352" s="826"/>
      <c r="H352" s="840" t="str" cm="1">
        <f t="array" aca="1" ref="H352" ca="1">IF($C352="", "",
_xlfn.LET(
_xlpm.HCEnameCol,INDIRECT(_xlfn.CONCAT("'3a) Board of Directors'!$B$11:$B$",$B$239)),
_xlpm.HCEidCol,INDIRECT(_xlfn.CONCAT("'3a) Board of Directors'!$D$11:$D$",$B$239)),
_xlpm.mbrNameCol,INDIRECT(_xlfn.CONCAT("'3a) Board of Directors'!$E$11:$E$",$B$239)),
_xlpm.row, MATCH($C352 &amp; $F352 &amp; $G352,
    _xlpm.HCEnameCol &amp; _xlpm.HCEidCol &amp; _xlpm.mbrNameCol, 0),
_xlpm.row)
)</f>
        <v/>
      </c>
      <c r="I352" s="826"/>
      <c r="J352" s="826"/>
      <c r="K352" s="826"/>
      <c r="L352" s="826"/>
      <c r="M352" s="826"/>
      <c r="N352" s="826" t="str" cm="1">
        <f t="array" aca="1" ref="N352" ca="1">_xlfn.LET(
_xlpm.datCol,INDIRECT(_xlfn.CONCAT("'3a) Board of Directors'!$K$11:$P$",$B$239)),
_xlpm.val,(INDEX(_xlpm.datCol,_extract!$H352,1)=TRUE)*1,
IF($B352="","",
IF(_xlpm.val="","",_xlpm.val)))</f>
        <v/>
      </c>
      <c r="O352" s="826" t="str" cm="1">
        <f t="array" aca="1" ref="O352" ca="1">_xlfn.LET(
_xlpm.datCol,INDIRECT(_xlfn.CONCAT("'3a) Board of Directors'!$K$11:$P$",$B$239)),
_xlpm.val,(INDEX(_xlpm.datCol,_extract!$H352,2)=TRUE)*1,
IF($B352="","",
IF(_xlpm.val="","",_xlpm.val)))</f>
        <v/>
      </c>
      <c r="P352" s="826" t="str" cm="1">
        <f t="array" aca="1" ref="P352" ca="1">_xlfn.LET(
_xlpm.datCol,INDIRECT(_xlfn.CONCAT("'3a) Board of Directors'!$K$11:$P$",$B$239)),
_xlpm.val,(INDEX(_xlpm.datCol,_extract!$H352,3)=TRUE)*1,
IF($B352="","",
IF(_xlpm.val="","",_xlpm.val)))</f>
        <v/>
      </c>
      <c r="Q352" s="826" t="str" cm="1">
        <f t="array" aca="1" ref="Q352" ca="1">_xlfn.LET(
_xlpm.datCol,INDIRECT(_xlfn.CONCAT("'3a) Board of Directors'!$K$11:$P$",$B$239)),
_xlpm.val,INDEX(_xlpm.datCol,_extract!$H352,4),
IF($B352="","",
IF(_xlpm.val="","",_xlpm.val)))</f>
        <v/>
      </c>
    </row>
    <row r="353" spans="2:17" x14ac:dyDescent="0.35">
      <c r="B353" s="89" t="str">
        <f t="shared" si="8"/>
        <v/>
      </c>
      <c r="C353" s="321"/>
      <c r="D353" s="834" t="str">
        <f>_xlfn.LET(
_xlpm.orgRow,MATCH(C353,_ref_data!$F$19:$F$167,0),
_xlpm.orgID,INDEX(_ref_data!$E$19:$E$167,_xlpm.orgRow),
IF(C353="","",_xlpm.orgID))</f>
        <v/>
      </c>
      <c r="E353" s="834" t="str">
        <f>_xlfn.LET(
_xlpm.orgRow,MATCH(C353,_ref_data!$F$19:$F$167,0),
_xlpm.EIN,SUBSTITUTE(INDEX(_ref_data!$G$19:$G$167,_xlpm.orgRow), "-", ""),
IF(C353="","",_xlpm.EIN))</f>
        <v/>
      </c>
      <c r="F353" s="834"/>
      <c r="G353" s="826"/>
      <c r="H353" s="840" t="str" cm="1">
        <f t="array" aca="1" ref="H353" ca="1">IF($C353="", "",
_xlfn.LET(
_xlpm.HCEnameCol,INDIRECT(_xlfn.CONCAT("'3a) Board of Directors'!$B$11:$B$",$B$239)),
_xlpm.HCEidCol,INDIRECT(_xlfn.CONCAT("'3a) Board of Directors'!$D$11:$D$",$B$239)),
_xlpm.mbrNameCol,INDIRECT(_xlfn.CONCAT("'3a) Board of Directors'!$E$11:$E$",$B$239)),
_xlpm.row, MATCH($C353 &amp; $F353 &amp; $G353,
    _xlpm.HCEnameCol &amp; _xlpm.HCEidCol &amp; _xlpm.mbrNameCol, 0),
_xlpm.row)
)</f>
        <v/>
      </c>
      <c r="I353" s="826"/>
      <c r="J353" s="826"/>
      <c r="K353" s="826"/>
      <c r="L353" s="826"/>
      <c r="M353" s="826"/>
      <c r="N353" s="826" t="str" cm="1">
        <f t="array" aca="1" ref="N353" ca="1">_xlfn.LET(
_xlpm.datCol,INDIRECT(_xlfn.CONCAT("'3a) Board of Directors'!$K$11:$P$",$B$239)),
_xlpm.val,(INDEX(_xlpm.datCol,_extract!$H353,1)=TRUE)*1,
IF($B353="","",
IF(_xlpm.val="","",_xlpm.val)))</f>
        <v/>
      </c>
      <c r="O353" s="826" t="str" cm="1">
        <f t="array" aca="1" ref="O353" ca="1">_xlfn.LET(
_xlpm.datCol,INDIRECT(_xlfn.CONCAT("'3a) Board of Directors'!$K$11:$P$",$B$239)),
_xlpm.val,(INDEX(_xlpm.datCol,_extract!$H353,2)=TRUE)*1,
IF($B353="","",
IF(_xlpm.val="","",_xlpm.val)))</f>
        <v/>
      </c>
      <c r="P353" s="826" t="str" cm="1">
        <f t="array" aca="1" ref="P353" ca="1">_xlfn.LET(
_xlpm.datCol,INDIRECT(_xlfn.CONCAT("'3a) Board of Directors'!$K$11:$P$",$B$239)),
_xlpm.val,(INDEX(_xlpm.datCol,_extract!$H353,3)=TRUE)*1,
IF($B353="","",
IF(_xlpm.val="","",_xlpm.val)))</f>
        <v/>
      </c>
      <c r="Q353" s="826" t="str" cm="1">
        <f t="array" aca="1" ref="Q353" ca="1">_xlfn.LET(
_xlpm.datCol,INDIRECT(_xlfn.CONCAT("'3a) Board of Directors'!$K$11:$P$",$B$239)),
_xlpm.val,INDEX(_xlpm.datCol,_extract!$H353,4),
IF($B353="","",
IF(_xlpm.val="","",_xlpm.val)))</f>
        <v/>
      </c>
    </row>
    <row r="354" spans="2:17" x14ac:dyDescent="0.35">
      <c r="B354" s="89" t="str">
        <f t="shared" si="8"/>
        <v/>
      </c>
      <c r="C354" s="321"/>
      <c r="D354" s="834" t="str">
        <f>_xlfn.LET(
_xlpm.orgRow,MATCH(C354,_ref_data!$F$19:$F$167,0),
_xlpm.orgID,INDEX(_ref_data!$E$19:$E$167,_xlpm.orgRow),
IF(C354="","",_xlpm.orgID))</f>
        <v/>
      </c>
      <c r="E354" s="834" t="str">
        <f>_xlfn.LET(
_xlpm.orgRow,MATCH(C354,_ref_data!$F$19:$F$167,0),
_xlpm.EIN,SUBSTITUTE(INDEX(_ref_data!$G$19:$G$167,_xlpm.orgRow), "-", ""),
IF(C354="","",_xlpm.EIN))</f>
        <v/>
      </c>
      <c r="F354" s="834"/>
      <c r="G354" s="826"/>
      <c r="H354" s="840" t="str" cm="1">
        <f t="array" aca="1" ref="H354" ca="1">IF($C354="", "",
_xlfn.LET(
_xlpm.HCEnameCol,INDIRECT(_xlfn.CONCAT("'3a) Board of Directors'!$B$11:$B$",$B$239)),
_xlpm.HCEidCol,INDIRECT(_xlfn.CONCAT("'3a) Board of Directors'!$D$11:$D$",$B$239)),
_xlpm.mbrNameCol,INDIRECT(_xlfn.CONCAT("'3a) Board of Directors'!$E$11:$E$",$B$239)),
_xlpm.row, MATCH($C354 &amp; $F354 &amp; $G354,
    _xlpm.HCEnameCol &amp; _xlpm.HCEidCol &amp; _xlpm.mbrNameCol, 0),
_xlpm.row)
)</f>
        <v/>
      </c>
      <c r="I354" s="826"/>
      <c r="J354" s="826"/>
      <c r="K354" s="826"/>
      <c r="L354" s="826"/>
      <c r="M354" s="826"/>
      <c r="N354" s="826" t="str" cm="1">
        <f t="array" aca="1" ref="N354" ca="1">_xlfn.LET(
_xlpm.datCol,INDIRECT(_xlfn.CONCAT("'3a) Board of Directors'!$K$11:$P$",$B$239)),
_xlpm.val,(INDEX(_xlpm.datCol,_extract!$H354,1)=TRUE)*1,
IF($B354="","",
IF(_xlpm.val="","",_xlpm.val)))</f>
        <v/>
      </c>
      <c r="O354" s="826" t="str" cm="1">
        <f t="array" aca="1" ref="O354" ca="1">_xlfn.LET(
_xlpm.datCol,INDIRECT(_xlfn.CONCAT("'3a) Board of Directors'!$K$11:$P$",$B$239)),
_xlpm.val,(INDEX(_xlpm.datCol,_extract!$H354,2)=TRUE)*1,
IF($B354="","",
IF(_xlpm.val="","",_xlpm.val)))</f>
        <v/>
      </c>
      <c r="P354" s="826" t="str" cm="1">
        <f t="array" aca="1" ref="P354" ca="1">_xlfn.LET(
_xlpm.datCol,INDIRECT(_xlfn.CONCAT("'3a) Board of Directors'!$K$11:$P$",$B$239)),
_xlpm.val,(INDEX(_xlpm.datCol,_extract!$H354,3)=TRUE)*1,
IF($B354="","",
IF(_xlpm.val="","",_xlpm.val)))</f>
        <v/>
      </c>
      <c r="Q354" s="826" t="str" cm="1">
        <f t="array" aca="1" ref="Q354" ca="1">_xlfn.LET(
_xlpm.datCol,INDIRECT(_xlfn.CONCAT("'3a) Board of Directors'!$K$11:$P$",$B$239)),
_xlpm.val,INDEX(_xlpm.datCol,_extract!$H354,4),
IF($B354="","",
IF(_xlpm.val="","",_xlpm.val)))</f>
        <v/>
      </c>
    </row>
    <row r="355" spans="2:17" x14ac:dyDescent="0.35">
      <c r="B355" s="89" t="str">
        <f t="shared" si="8"/>
        <v/>
      </c>
      <c r="C355" s="321"/>
      <c r="D355" s="834" t="str">
        <f>_xlfn.LET(
_xlpm.orgRow,MATCH(C355,_ref_data!$F$19:$F$167,0),
_xlpm.orgID,INDEX(_ref_data!$E$19:$E$167,_xlpm.orgRow),
IF(C355="","",_xlpm.orgID))</f>
        <v/>
      </c>
      <c r="E355" s="834" t="str">
        <f>_xlfn.LET(
_xlpm.orgRow,MATCH(C355,_ref_data!$F$19:$F$167,0),
_xlpm.EIN,SUBSTITUTE(INDEX(_ref_data!$G$19:$G$167,_xlpm.orgRow), "-", ""),
IF(C355="","",_xlpm.EIN))</f>
        <v/>
      </c>
      <c r="F355" s="834"/>
      <c r="G355" s="826"/>
      <c r="H355" s="840" t="str" cm="1">
        <f t="array" aca="1" ref="H355" ca="1">IF($C355="", "",
_xlfn.LET(
_xlpm.HCEnameCol,INDIRECT(_xlfn.CONCAT("'3a) Board of Directors'!$B$11:$B$",$B$239)),
_xlpm.HCEidCol,INDIRECT(_xlfn.CONCAT("'3a) Board of Directors'!$D$11:$D$",$B$239)),
_xlpm.mbrNameCol,INDIRECT(_xlfn.CONCAT("'3a) Board of Directors'!$E$11:$E$",$B$239)),
_xlpm.row, MATCH($C355 &amp; $F355 &amp; $G355,
    _xlpm.HCEnameCol &amp; _xlpm.HCEidCol &amp; _xlpm.mbrNameCol, 0),
_xlpm.row)
)</f>
        <v/>
      </c>
      <c r="I355" s="826"/>
      <c r="J355" s="826"/>
      <c r="K355" s="826"/>
      <c r="L355" s="826"/>
      <c r="M355" s="826"/>
      <c r="N355" s="826" t="str" cm="1">
        <f t="array" aca="1" ref="N355" ca="1">_xlfn.LET(
_xlpm.datCol,INDIRECT(_xlfn.CONCAT("'3a) Board of Directors'!$K$11:$P$",$B$239)),
_xlpm.val,(INDEX(_xlpm.datCol,_extract!$H355,1)=TRUE)*1,
IF($B355="","",
IF(_xlpm.val="","",_xlpm.val)))</f>
        <v/>
      </c>
      <c r="O355" s="826" t="str" cm="1">
        <f t="array" aca="1" ref="O355" ca="1">_xlfn.LET(
_xlpm.datCol,INDIRECT(_xlfn.CONCAT("'3a) Board of Directors'!$K$11:$P$",$B$239)),
_xlpm.val,(INDEX(_xlpm.datCol,_extract!$H355,2)=TRUE)*1,
IF($B355="","",
IF(_xlpm.val="","",_xlpm.val)))</f>
        <v/>
      </c>
      <c r="P355" s="826" t="str" cm="1">
        <f t="array" aca="1" ref="P355" ca="1">_xlfn.LET(
_xlpm.datCol,INDIRECT(_xlfn.CONCAT("'3a) Board of Directors'!$K$11:$P$",$B$239)),
_xlpm.val,(INDEX(_xlpm.datCol,_extract!$H355,3)=TRUE)*1,
IF($B355="","",
IF(_xlpm.val="","",_xlpm.val)))</f>
        <v/>
      </c>
      <c r="Q355" s="826" t="str" cm="1">
        <f t="array" aca="1" ref="Q355" ca="1">_xlfn.LET(
_xlpm.datCol,INDIRECT(_xlfn.CONCAT("'3a) Board of Directors'!$K$11:$P$",$B$239)),
_xlpm.val,INDEX(_xlpm.datCol,_extract!$H355,4),
IF($B355="","",
IF(_xlpm.val="","",_xlpm.val)))</f>
        <v/>
      </c>
    </row>
    <row r="356" spans="2:17" x14ac:dyDescent="0.35">
      <c r="B356" s="89" t="str">
        <f t="shared" si="8"/>
        <v/>
      </c>
      <c r="C356" s="321"/>
      <c r="D356" s="834" t="str">
        <f>_xlfn.LET(
_xlpm.orgRow,MATCH(C356,_ref_data!$F$19:$F$167,0),
_xlpm.orgID,INDEX(_ref_data!$E$19:$E$167,_xlpm.orgRow),
IF(C356="","",_xlpm.orgID))</f>
        <v/>
      </c>
      <c r="E356" s="834" t="str">
        <f>_xlfn.LET(
_xlpm.orgRow,MATCH(C356,_ref_data!$F$19:$F$167,0),
_xlpm.EIN,SUBSTITUTE(INDEX(_ref_data!$G$19:$G$167,_xlpm.orgRow), "-", ""),
IF(C356="","",_xlpm.EIN))</f>
        <v/>
      </c>
      <c r="F356" s="834"/>
      <c r="G356" s="826"/>
      <c r="H356" s="840" t="str" cm="1">
        <f t="array" aca="1" ref="H356" ca="1">IF($C356="", "",
_xlfn.LET(
_xlpm.HCEnameCol,INDIRECT(_xlfn.CONCAT("'3a) Board of Directors'!$B$11:$B$",$B$239)),
_xlpm.HCEidCol,INDIRECT(_xlfn.CONCAT("'3a) Board of Directors'!$D$11:$D$",$B$239)),
_xlpm.mbrNameCol,INDIRECT(_xlfn.CONCAT("'3a) Board of Directors'!$E$11:$E$",$B$239)),
_xlpm.row, MATCH($C356 &amp; $F356 &amp; $G356,
    _xlpm.HCEnameCol &amp; _xlpm.HCEidCol &amp; _xlpm.mbrNameCol, 0),
_xlpm.row)
)</f>
        <v/>
      </c>
      <c r="I356" s="826"/>
      <c r="J356" s="826"/>
      <c r="K356" s="826"/>
      <c r="L356" s="826"/>
      <c r="M356" s="826"/>
      <c r="N356" s="826" t="str" cm="1">
        <f t="array" aca="1" ref="N356" ca="1">_xlfn.LET(
_xlpm.datCol,INDIRECT(_xlfn.CONCAT("'3a) Board of Directors'!$K$11:$P$",$B$239)),
_xlpm.val,(INDEX(_xlpm.datCol,_extract!$H356,1)=TRUE)*1,
IF($B356="","",
IF(_xlpm.val="","",_xlpm.val)))</f>
        <v/>
      </c>
      <c r="O356" s="826" t="str" cm="1">
        <f t="array" aca="1" ref="O356" ca="1">_xlfn.LET(
_xlpm.datCol,INDIRECT(_xlfn.CONCAT("'3a) Board of Directors'!$K$11:$P$",$B$239)),
_xlpm.val,(INDEX(_xlpm.datCol,_extract!$H356,2)=TRUE)*1,
IF($B356="","",
IF(_xlpm.val="","",_xlpm.val)))</f>
        <v/>
      </c>
      <c r="P356" s="826" t="str" cm="1">
        <f t="array" aca="1" ref="P356" ca="1">_xlfn.LET(
_xlpm.datCol,INDIRECT(_xlfn.CONCAT("'3a) Board of Directors'!$K$11:$P$",$B$239)),
_xlpm.val,(INDEX(_xlpm.datCol,_extract!$H356,3)=TRUE)*1,
IF($B356="","",
IF(_xlpm.val="","",_xlpm.val)))</f>
        <v/>
      </c>
      <c r="Q356" s="826" t="str" cm="1">
        <f t="array" aca="1" ref="Q356" ca="1">_xlfn.LET(
_xlpm.datCol,INDIRECT(_xlfn.CONCAT("'3a) Board of Directors'!$K$11:$P$",$B$239)),
_xlpm.val,INDEX(_xlpm.datCol,_extract!$H356,4),
IF($B356="","",
IF(_xlpm.val="","",_xlpm.val)))</f>
        <v/>
      </c>
    </row>
    <row r="357" spans="2:17" x14ac:dyDescent="0.35">
      <c r="B357" s="89" t="str">
        <f t="shared" si="8"/>
        <v/>
      </c>
      <c r="C357" s="321"/>
      <c r="D357" s="834" t="str">
        <f>_xlfn.LET(
_xlpm.orgRow,MATCH(C357,_ref_data!$F$19:$F$167,0),
_xlpm.orgID,INDEX(_ref_data!$E$19:$E$167,_xlpm.orgRow),
IF(C357="","",_xlpm.orgID))</f>
        <v/>
      </c>
      <c r="E357" s="834" t="str">
        <f>_xlfn.LET(
_xlpm.orgRow,MATCH(C357,_ref_data!$F$19:$F$167,0),
_xlpm.EIN,SUBSTITUTE(INDEX(_ref_data!$G$19:$G$167,_xlpm.orgRow), "-", ""),
IF(C357="","",_xlpm.EIN))</f>
        <v/>
      </c>
      <c r="F357" s="834"/>
      <c r="G357" s="826"/>
      <c r="H357" s="840" t="str" cm="1">
        <f t="array" aca="1" ref="H357" ca="1">IF($C357="", "",
_xlfn.LET(
_xlpm.HCEnameCol,INDIRECT(_xlfn.CONCAT("'3a) Board of Directors'!$B$11:$B$",$B$239)),
_xlpm.HCEidCol,INDIRECT(_xlfn.CONCAT("'3a) Board of Directors'!$D$11:$D$",$B$239)),
_xlpm.mbrNameCol,INDIRECT(_xlfn.CONCAT("'3a) Board of Directors'!$E$11:$E$",$B$239)),
_xlpm.row, MATCH($C357 &amp; $F357 &amp; $G357,
    _xlpm.HCEnameCol &amp; _xlpm.HCEidCol &amp; _xlpm.mbrNameCol, 0),
_xlpm.row)
)</f>
        <v/>
      </c>
      <c r="I357" s="826"/>
      <c r="J357" s="826"/>
      <c r="K357" s="826"/>
      <c r="L357" s="826"/>
      <c r="M357" s="826"/>
      <c r="N357" s="826" t="str" cm="1">
        <f t="array" aca="1" ref="N357" ca="1">_xlfn.LET(
_xlpm.datCol,INDIRECT(_xlfn.CONCAT("'3a) Board of Directors'!$K$11:$P$",$B$239)),
_xlpm.val,(INDEX(_xlpm.datCol,_extract!$H357,1)=TRUE)*1,
IF($B357="","",
IF(_xlpm.val="","",_xlpm.val)))</f>
        <v/>
      </c>
      <c r="O357" s="826" t="str" cm="1">
        <f t="array" aca="1" ref="O357" ca="1">_xlfn.LET(
_xlpm.datCol,INDIRECT(_xlfn.CONCAT("'3a) Board of Directors'!$K$11:$P$",$B$239)),
_xlpm.val,(INDEX(_xlpm.datCol,_extract!$H357,2)=TRUE)*1,
IF($B357="","",
IF(_xlpm.val="","",_xlpm.val)))</f>
        <v/>
      </c>
      <c r="P357" s="826" t="str" cm="1">
        <f t="array" aca="1" ref="P357" ca="1">_xlfn.LET(
_xlpm.datCol,INDIRECT(_xlfn.CONCAT("'3a) Board of Directors'!$K$11:$P$",$B$239)),
_xlpm.val,(INDEX(_xlpm.datCol,_extract!$H357,3)=TRUE)*1,
IF($B357="","",
IF(_xlpm.val="","",_xlpm.val)))</f>
        <v/>
      </c>
      <c r="Q357" s="826" t="str" cm="1">
        <f t="array" aca="1" ref="Q357" ca="1">_xlfn.LET(
_xlpm.datCol,INDIRECT(_xlfn.CONCAT("'3a) Board of Directors'!$K$11:$P$",$B$239)),
_xlpm.val,INDEX(_xlpm.datCol,_extract!$H357,4),
IF($B357="","",
IF(_xlpm.val="","",_xlpm.val)))</f>
        <v/>
      </c>
    </row>
    <row r="358" spans="2:17" x14ac:dyDescent="0.35">
      <c r="B358" s="89" t="str">
        <f t="shared" si="8"/>
        <v/>
      </c>
      <c r="C358" s="321"/>
      <c r="D358" s="834" t="str">
        <f>_xlfn.LET(
_xlpm.orgRow,MATCH(C358,_ref_data!$F$19:$F$167,0),
_xlpm.orgID,INDEX(_ref_data!$E$19:$E$167,_xlpm.orgRow),
IF(C358="","",_xlpm.orgID))</f>
        <v/>
      </c>
      <c r="E358" s="834" t="str">
        <f>_xlfn.LET(
_xlpm.orgRow,MATCH(C358,_ref_data!$F$19:$F$167,0),
_xlpm.EIN,SUBSTITUTE(INDEX(_ref_data!$G$19:$G$167,_xlpm.orgRow), "-", ""),
IF(C358="","",_xlpm.EIN))</f>
        <v/>
      </c>
      <c r="F358" s="834"/>
      <c r="G358" s="826"/>
      <c r="H358" s="840" t="str" cm="1">
        <f t="array" aca="1" ref="H358" ca="1">IF($C358="", "",
_xlfn.LET(
_xlpm.HCEnameCol,INDIRECT(_xlfn.CONCAT("'3a) Board of Directors'!$B$11:$B$",$B$239)),
_xlpm.HCEidCol,INDIRECT(_xlfn.CONCAT("'3a) Board of Directors'!$D$11:$D$",$B$239)),
_xlpm.mbrNameCol,INDIRECT(_xlfn.CONCAT("'3a) Board of Directors'!$E$11:$E$",$B$239)),
_xlpm.row, MATCH($C358 &amp; $F358 &amp; $G358,
    _xlpm.HCEnameCol &amp; _xlpm.HCEidCol &amp; _xlpm.mbrNameCol, 0),
_xlpm.row)
)</f>
        <v/>
      </c>
      <c r="I358" s="826"/>
      <c r="J358" s="826"/>
      <c r="K358" s="826"/>
      <c r="L358" s="826"/>
      <c r="M358" s="826"/>
      <c r="N358" s="826" t="str" cm="1">
        <f t="array" aca="1" ref="N358" ca="1">_xlfn.LET(
_xlpm.datCol,INDIRECT(_xlfn.CONCAT("'3a) Board of Directors'!$K$11:$P$",$B$239)),
_xlpm.val,(INDEX(_xlpm.datCol,_extract!$H358,1)=TRUE)*1,
IF($B358="","",
IF(_xlpm.val="","",_xlpm.val)))</f>
        <v/>
      </c>
      <c r="O358" s="826" t="str" cm="1">
        <f t="array" aca="1" ref="O358" ca="1">_xlfn.LET(
_xlpm.datCol,INDIRECT(_xlfn.CONCAT("'3a) Board of Directors'!$K$11:$P$",$B$239)),
_xlpm.val,(INDEX(_xlpm.datCol,_extract!$H358,2)=TRUE)*1,
IF($B358="","",
IF(_xlpm.val="","",_xlpm.val)))</f>
        <v/>
      </c>
      <c r="P358" s="826" t="str" cm="1">
        <f t="array" aca="1" ref="P358" ca="1">_xlfn.LET(
_xlpm.datCol,INDIRECT(_xlfn.CONCAT("'3a) Board of Directors'!$K$11:$P$",$B$239)),
_xlpm.val,(INDEX(_xlpm.datCol,_extract!$H358,3)=TRUE)*1,
IF($B358="","",
IF(_xlpm.val="","",_xlpm.val)))</f>
        <v/>
      </c>
      <c r="Q358" s="826" t="str" cm="1">
        <f t="array" aca="1" ref="Q358" ca="1">_xlfn.LET(
_xlpm.datCol,INDIRECT(_xlfn.CONCAT("'3a) Board of Directors'!$K$11:$P$",$B$239)),
_xlpm.val,INDEX(_xlpm.datCol,_extract!$H358,4),
IF($B358="","",
IF(_xlpm.val="","",_xlpm.val)))</f>
        <v/>
      </c>
    </row>
    <row r="359" spans="2:17" x14ac:dyDescent="0.35">
      <c r="B359" s="89" t="str">
        <f t="shared" si="8"/>
        <v/>
      </c>
      <c r="C359" s="321"/>
      <c r="D359" s="834" t="str">
        <f>_xlfn.LET(
_xlpm.orgRow,MATCH(C359,_ref_data!$F$19:$F$167,0),
_xlpm.orgID,INDEX(_ref_data!$E$19:$E$167,_xlpm.orgRow),
IF(C359="","",_xlpm.orgID))</f>
        <v/>
      </c>
      <c r="E359" s="834" t="str">
        <f>_xlfn.LET(
_xlpm.orgRow,MATCH(C359,_ref_data!$F$19:$F$167,0),
_xlpm.EIN,SUBSTITUTE(INDEX(_ref_data!$G$19:$G$167,_xlpm.orgRow), "-", ""),
IF(C359="","",_xlpm.EIN))</f>
        <v/>
      </c>
      <c r="F359" s="834"/>
      <c r="G359" s="826"/>
      <c r="H359" s="840" t="str" cm="1">
        <f t="array" aca="1" ref="H359" ca="1">IF($C359="", "",
_xlfn.LET(
_xlpm.HCEnameCol,INDIRECT(_xlfn.CONCAT("'3a) Board of Directors'!$B$11:$B$",$B$239)),
_xlpm.HCEidCol,INDIRECT(_xlfn.CONCAT("'3a) Board of Directors'!$D$11:$D$",$B$239)),
_xlpm.mbrNameCol,INDIRECT(_xlfn.CONCAT("'3a) Board of Directors'!$E$11:$E$",$B$239)),
_xlpm.row, MATCH($C359 &amp; $F359 &amp; $G359,
    _xlpm.HCEnameCol &amp; _xlpm.HCEidCol &amp; _xlpm.mbrNameCol, 0),
_xlpm.row)
)</f>
        <v/>
      </c>
      <c r="I359" s="826"/>
      <c r="J359" s="826"/>
      <c r="K359" s="826"/>
      <c r="L359" s="826"/>
      <c r="M359" s="826"/>
      <c r="N359" s="826" t="str" cm="1">
        <f t="array" aca="1" ref="N359" ca="1">_xlfn.LET(
_xlpm.datCol,INDIRECT(_xlfn.CONCAT("'3a) Board of Directors'!$K$11:$P$",$B$239)),
_xlpm.val,(INDEX(_xlpm.datCol,_extract!$H359,1)=TRUE)*1,
IF($B359="","",
IF(_xlpm.val="","",_xlpm.val)))</f>
        <v/>
      </c>
      <c r="O359" s="826" t="str" cm="1">
        <f t="array" aca="1" ref="O359" ca="1">_xlfn.LET(
_xlpm.datCol,INDIRECT(_xlfn.CONCAT("'3a) Board of Directors'!$K$11:$P$",$B$239)),
_xlpm.val,(INDEX(_xlpm.datCol,_extract!$H359,2)=TRUE)*1,
IF($B359="","",
IF(_xlpm.val="","",_xlpm.val)))</f>
        <v/>
      </c>
      <c r="P359" s="826" t="str" cm="1">
        <f t="array" aca="1" ref="P359" ca="1">_xlfn.LET(
_xlpm.datCol,INDIRECT(_xlfn.CONCAT("'3a) Board of Directors'!$K$11:$P$",$B$239)),
_xlpm.val,(INDEX(_xlpm.datCol,_extract!$H359,3)=TRUE)*1,
IF($B359="","",
IF(_xlpm.val="","",_xlpm.val)))</f>
        <v/>
      </c>
      <c r="Q359" s="826" t="str" cm="1">
        <f t="array" aca="1" ref="Q359" ca="1">_xlfn.LET(
_xlpm.datCol,INDIRECT(_xlfn.CONCAT("'3a) Board of Directors'!$K$11:$P$",$B$239)),
_xlpm.val,INDEX(_xlpm.datCol,_extract!$H359,4),
IF($B359="","",
IF(_xlpm.val="","",_xlpm.val)))</f>
        <v/>
      </c>
    </row>
    <row r="360" spans="2:17" x14ac:dyDescent="0.35">
      <c r="B360" s="89" t="str">
        <f t="shared" si="8"/>
        <v/>
      </c>
      <c r="C360" s="321"/>
      <c r="D360" s="834" t="str">
        <f>_xlfn.LET(
_xlpm.orgRow,MATCH(C360,_ref_data!$F$19:$F$167,0),
_xlpm.orgID,INDEX(_ref_data!$E$19:$E$167,_xlpm.orgRow),
IF(C360="","",_xlpm.orgID))</f>
        <v/>
      </c>
      <c r="E360" s="834" t="str">
        <f>_xlfn.LET(
_xlpm.orgRow,MATCH(C360,_ref_data!$F$19:$F$167,0),
_xlpm.EIN,SUBSTITUTE(INDEX(_ref_data!$G$19:$G$167,_xlpm.orgRow), "-", ""),
IF(C360="","",_xlpm.EIN))</f>
        <v/>
      </c>
      <c r="F360" s="834"/>
      <c r="G360" s="826"/>
      <c r="H360" s="840" t="str" cm="1">
        <f t="array" aca="1" ref="H360" ca="1">IF($C360="", "",
_xlfn.LET(
_xlpm.HCEnameCol,INDIRECT(_xlfn.CONCAT("'3a) Board of Directors'!$B$11:$B$",$B$239)),
_xlpm.HCEidCol,INDIRECT(_xlfn.CONCAT("'3a) Board of Directors'!$D$11:$D$",$B$239)),
_xlpm.mbrNameCol,INDIRECT(_xlfn.CONCAT("'3a) Board of Directors'!$E$11:$E$",$B$239)),
_xlpm.row, MATCH($C360 &amp; $F360 &amp; $G360,
    _xlpm.HCEnameCol &amp; _xlpm.HCEidCol &amp; _xlpm.mbrNameCol, 0),
_xlpm.row)
)</f>
        <v/>
      </c>
      <c r="I360" s="826"/>
      <c r="J360" s="826"/>
      <c r="K360" s="826"/>
      <c r="L360" s="826"/>
      <c r="M360" s="826"/>
      <c r="N360" s="826" t="str" cm="1">
        <f t="array" aca="1" ref="N360" ca="1">_xlfn.LET(
_xlpm.datCol,INDIRECT(_xlfn.CONCAT("'3a) Board of Directors'!$K$11:$P$",$B$239)),
_xlpm.val,(INDEX(_xlpm.datCol,_extract!$H360,1)=TRUE)*1,
IF($B360="","",
IF(_xlpm.val="","",_xlpm.val)))</f>
        <v/>
      </c>
      <c r="O360" s="826" t="str" cm="1">
        <f t="array" aca="1" ref="O360" ca="1">_xlfn.LET(
_xlpm.datCol,INDIRECT(_xlfn.CONCAT("'3a) Board of Directors'!$K$11:$P$",$B$239)),
_xlpm.val,(INDEX(_xlpm.datCol,_extract!$H360,2)=TRUE)*1,
IF($B360="","",
IF(_xlpm.val="","",_xlpm.val)))</f>
        <v/>
      </c>
      <c r="P360" s="826" t="str" cm="1">
        <f t="array" aca="1" ref="P360" ca="1">_xlfn.LET(
_xlpm.datCol,INDIRECT(_xlfn.CONCAT("'3a) Board of Directors'!$K$11:$P$",$B$239)),
_xlpm.val,(INDEX(_xlpm.datCol,_extract!$H360,3)=TRUE)*1,
IF($B360="","",
IF(_xlpm.val="","",_xlpm.val)))</f>
        <v/>
      </c>
      <c r="Q360" s="826" t="str" cm="1">
        <f t="array" aca="1" ref="Q360" ca="1">_xlfn.LET(
_xlpm.datCol,INDIRECT(_xlfn.CONCAT("'3a) Board of Directors'!$K$11:$P$",$B$239)),
_xlpm.val,INDEX(_xlpm.datCol,_extract!$H360,4),
IF($B360="","",
IF(_xlpm.val="","",_xlpm.val)))</f>
        <v/>
      </c>
    </row>
    <row r="361" spans="2:17" x14ac:dyDescent="0.35">
      <c r="B361" s="89" t="str">
        <f t="shared" si="8"/>
        <v/>
      </c>
      <c r="C361" s="321"/>
      <c r="D361" s="834" t="str">
        <f>_xlfn.LET(
_xlpm.orgRow,MATCH(C361,_ref_data!$F$19:$F$167,0),
_xlpm.orgID,INDEX(_ref_data!$E$19:$E$167,_xlpm.orgRow),
IF(C361="","",_xlpm.orgID))</f>
        <v/>
      </c>
      <c r="E361" s="834" t="str">
        <f>_xlfn.LET(
_xlpm.orgRow,MATCH(C361,_ref_data!$F$19:$F$167,0),
_xlpm.EIN,SUBSTITUTE(INDEX(_ref_data!$G$19:$G$167,_xlpm.orgRow), "-", ""),
IF(C361="","",_xlpm.EIN))</f>
        <v/>
      </c>
      <c r="F361" s="834"/>
      <c r="G361" s="826"/>
      <c r="H361" s="840" t="str" cm="1">
        <f t="array" aca="1" ref="H361" ca="1">IF($C361="", "",
_xlfn.LET(
_xlpm.HCEnameCol,INDIRECT(_xlfn.CONCAT("'3a) Board of Directors'!$B$11:$B$",$B$239)),
_xlpm.HCEidCol,INDIRECT(_xlfn.CONCAT("'3a) Board of Directors'!$D$11:$D$",$B$239)),
_xlpm.mbrNameCol,INDIRECT(_xlfn.CONCAT("'3a) Board of Directors'!$E$11:$E$",$B$239)),
_xlpm.row, MATCH($C361 &amp; $F361 &amp; $G361,
    _xlpm.HCEnameCol &amp; _xlpm.HCEidCol &amp; _xlpm.mbrNameCol, 0),
_xlpm.row)
)</f>
        <v/>
      </c>
      <c r="I361" s="826"/>
      <c r="J361" s="826"/>
      <c r="K361" s="826"/>
      <c r="L361" s="826"/>
      <c r="M361" s="826"/>
      <c r="N361" s="826" t="str" cm="1">
        <f t="array" aca="1" ref="N361" ca="1">_xlfn.LET(
_xlpm.datCol,INDIRECT(_xlfn.CONCAT("'3a) Board of Directors'!$K$11:$P$",$B$239)),
_xlpm.val,(INDEX(_xlpm.datCol,_extract!$H361,1)=TRUE)*1,
IF($B361="","",
IF(_xlpm.val="","",_xlpm.val)))</f>
        <v/>
      </c>
      <c r="O361" s="826" t="str" cm="1">
        <f t="array" aca="1" ref="O361" ca="1">_xlfn.LET(
_xlpm.datCol,INDIRECT(_xlfn.CONCAT("'3a) Board of Directors'!$K$11:$P$",$B$239)),
_xlpm.val,(INDEX(_xlpm.datCol,_extract!$H361,2)=TRUE)*1,
IF($B361="","",
IF(_xlpm.val="","",_xlpm.val)))</f>
        <v/>
      </c>
      <c r="P361" s="826" t="str" cm="1">
        <f t="array" aca="1" ref="P361" ca="1">_xlfn.LET(
_xlpm.datCol,INDIRECT(_xlfn.CONCAT("'3a) Board of Directors'!$K$11:$P$",$B$239)),
_xlpm.val,(INDEX(_xlpm.datCol,_extract!$H361,3)=TRUE)*1,
IF($B361="","",
IF(_xlpm.val="","",_xlpm.val)))</f>
        <v/>
      </c>
      <c r="Q361" s="826" t="str" cm="1">
        <f t="array" aca="1" ref="Q361" ca="1">_xlfn.LET(
_xlpm.datCol,INDIRECT(_xlfn.CONCAT("'3a) Board of Directors'!$K$11:$P$",$B$239)),
_xlpm.val,INDEX(_xlpm.datCol,_extract!$H361,4),
IF($B361="","",
IF(_xlpm.val="","",_xlpm.val)))</f>
        <v/>
      </c>
    </row>
    <row r="362" spans="2:17" x14ac:dyDescent="0.35">
      <c r="B362" s="89" t="str">
        <f t="shared" si="8"/>
        <v/>
      </c>
      <c r="C362" s="321"/>
      <c r="D362" s="834" t="str">
        <f>_xlfn.LET(
_xlpm.orgRow,MATCH(C362,_ref_data!$F$19:$F$167,0),
_xlpm.orgID,INDEX(_ref_data!$E$19:$E$167,_xlpm.orgRow),
IF(C362="","",_xlpm.orgID))</f>
        <v/>
      </c>
      <c r="E362" s="834" t="str">
        <f>_xlfn.LET(
_xlpm.orgRow,MATCH(C362,_ref_data!$F$19:$F$167,0),
_xlpm.EIN,SUBSTITUTE(INDEX(_ref_data!$G$19:$G$167,_xlpm.orgRow), "-", ""),
IF(C362="","",_xlpm.EIN))</f>
        <v/>
      </c>
      <c r="F362" s="834"/>
      <c r="G362" s="826"/>
      <c r="H362" s="840" t="str" cm="1">
        <f t="array" aca="1" ref="H362" ca="1">IF($C362="", "",
_xlfn.LET(
_xlpm.HCEnameCol,INDIRECT(_xlfn.CONCAT("'3a) Board of Directors'!$B$11:$B$",$B$239)),
_xlpm.HCEidCol,INDIRECT(_xlfn.CONCAT("'3a) Board of Directors'!$D$11:$D$",$B$239)),
_xlpm.mbrNameCol,INDIRECT(_xlfn.CONCAT("'3a) Board of Directors'!$E$11:$E$",$B$239)),
_xlpm.row, MATCH($C362 &amp; $F362 &amp; $G362,
    _xlpm.HCEnameCol &amp; _xlpm.HCEidCol &amp; _xlpm.mbrNameCol, 0),
_xlpm.row)
)</f>
        <v/>
      </c>
      <c r="I362" s="826"/>
      <c r="J362" s="826"/>
      <c r="K362" s="826"/>
      <c r="L362" s="826"/>
      <c r="M362" s="826"/>
      <c r="N362" s="826" t="str" cm="1">
        <f t="array" aca="1" ref="N362" ca="1">_xlfn.LET(
_xlpm.datCol,INDIRECT(_xlfn.CONCAT("'3a) Board of Directors'!$K$11:$P$",$B$239)),
_xlpm.val,(INDEX(_xlpm.datCol,_extract!$H362,1)=TRUE)*1,
IF($B362="","",
IF(_xlpm.val="","",_xlpm.val)))</f>
        <v/>
      </c>
      <c r="O362" s="826" t="str" cm="1">
        <f t="array" aca="1" ref="O362" ca="1">_xlfn.LET(
_xlpm.datCol,INDIRECT(_xlfn.CONCAT("'3a) Board of Directors'!$K$11:$P$",$B$239)),
_xlpm.val,(INDEX(_xlpm.datCol,_extract!$H362,2)=TRUE)*1,
IF($B362="","",
IF(_xlpm.val="","",_xlpm.val)))</f>
        <v/>
      </c>
      <c r="P362" s="826" t="str" cm="1">
        <f t="array" aca="1" ref="P362" ca="1">_xlfn.LET(
_xlpm.datCol,INDIRECT(_xlfn.CONCAT("'3a) Board of Directors'!$K$11:$P$",$B$239)),
_xlpm.val,(INDEX(_xlpm.datCol,_extract!$H362,3)=TRUE)*1,
IF($B362="","",
IF(_xlpm.val="","",_xlpm.val)))</f>
        <v/>
      </c>
      <c r="Q362" s="826" t="str" cm="1">
        <f t="array" aca="1" ref="Q362" ca="1">_xlfn.LET(
_xlpm.datCol,INDIRECT(_xlfn.CONCAT("'3a) Board of Directors'!$K$11:$P$",$B$239)),
_xlpm.val,INDEX(_xlpm.datCol,_extract!$H362,4),
IF($B362="","",
IF(_xlpm.val="","",_xlpm.val)))</f>
        <v/>
      </c>
    </row>
    <row r="363" spans="2:17" x14ac:dyDescent="0.35">
      <c r="B363" s="89" t="str">
        <f t="shared" si="8"/>
        <v/>
      </c>
      <c r="C363" s="321"/>
      <c r="D363" s="834" t="str">
        <f>_xlfn.LET(
_xlpm.orgRow,MATCH(C363,_ref_data!$F$19:$F$167,0),
_xlpm.orgID,INDEX(_ref_data!$E$19:$E$167,_xlpm.orgRow),
IF(C363="","",_xlpm.orgID))</f>
        <v/>
      </c>
      <c r="E363" s="834" t="str">
        <f>_xlfn.LET(
_xlpm.orgRow,MATCH(C363,_ref_data!$F$19:$F$167,0),
_xlpm.EIN,SUBSTITUTE(INDEX(_ref_data!$G$19:$G$167,_xlpm.orgRow), "-", ""),
IF(C363="","",_xlpm.EIN))</f>
        <v/>
      </c>
      <c r="F363" s="834"/>
      <c r="G363" s="826"/>
      <c r="H363" s="840" t="str" cm="1">
        <f t="array" aca="1" ref="H363" ca="1">IF($C363="", "",
_xlfn.LET(
_xlpm.HCEnameCol,INDIRECT(_xlfn.CONCAT("'3a) Board of Directors'!$B$11:$B$",$B$239)),
_xlpm.HCEidCol,INDIRECT(_xlfn.CONCAT("'3a) Board of Directors'!$D$11:$D$",$B$239)),
_xlpm.mbrNameCol,INDIRECT(_xlfn.CONCAT("'3a) Board of Directors'!$E$11:$E$",$B$239)),
_xlpm.row, MATCH($C363 &amp; $F363 &amp; $G363,
    _xlpm.HCEnameCol &amp; _xlpm.HCEidCol &amp; _xlpm.mbrNameCol, 0),
_xlpm.row)
)</f>
        <v/>
      </c>
      <c r="I363" s="826"/>
      <c r="J363" s="826"/>
      <c r="K363" s="826"/>
      <c r="L363" s="826"/>
      <c r="M363" s="826"/>
      <c r="N363" s="826" t="str" cm="1">
        <f t="array" aca="1" ref="N363" ca="1">_xlfn.LET(
_xlpm.datCol,INDIRECT(_xlfn.CONCAT("'3a) Board of Directors'!$K$11:$P$",$B$239)),
_xlpm.val,(INDEX(_xlpm.datCol,_extract!$H363,1)=TRUE)*1,
IF($B363="","",
IF(_xlpm.val="","",_xlpm.val)))</f>
        <v/>
      </c>
      <c r="O363" s="826" t="str" cm="1">
        <f t="array" aca="1" ref="O363" ca="1">_xlfn.LET(
_xlpm.datCol,INDIRECT(_xlfn.CONCAT("'3a) Board of Directors'!$K$11:$P$",$B$239)),
_xlpm.val,(INDEX(_xlpm.datCol,_extract!$H363,2)=TRUE)*1,
IF($B363="","",
IF(_xlpm.val="","",_xlpm.val)))</f>
        <v/>
      </c>
      <c r="P363" s="826" t="str" cm="1">
        <f t="array" aca="1" ref="P363" ca="1">_xlfn.LET(
_xlpm.datCol,INDIRECT(_xlfn.CONCAT("'3a) Board of Directors'!$K$11:$P$",$B$239)),
_xlpm.val,(INDEX(_xlpm.datCol,_extract!$H363,3)=TRUE)*1,
IF($B363="","",
IF(_xlpm.val="","",_xlpm.val)))</f>
        <v/>
      </c>
      <c r="Q363" s="826" t="str" cm="1">
        <f t="array" aca="1" ref="Q363" ca="1">_xlfn.LET(
_xlpm.datCol,INDIRECT(_xlfn.CONCAT("'3a) Board of Directors'!$K$11:$P$",$B$239)),
_xlpm.val,INDEX(_xlpm.datCol,_extract!$H363,4),
IF($B363="","",
IF(_xlpm.val="","",_xlpm.val)))</f>
        <v/>
      </c>
    </row>
    <row r="364" spans="2:17" x14ac:dyDescent="0.35">
      <c r="B364" s="89" t="str">
        <f t="shared" si="8"/>
        <v/>
      </c>
      <c r="C364" s="321"/>
      <c r="D364" s="834" t="str">
        <f>_xlfn.LET(
_xlpm.orgRow,MATCH(C364,_ref_data!$F$19:$F$167,0),
_xlpm.orgID,INDEX(_ref_data!$E$19:$E$167,_xlpm.orgRow),
IF(C364="","",_xlpm.orgID))</f>
        <v/>
      </c>
      <c r="E364" s="834" t="str">
        <f>_xlfn.LET(
_xlpm.orgRow,MATCH(C364,_ref_data!$F$19:$F$167,0),
_xlpm.EIN,SUBSTITUTE(INDEX(_ref_data!$G$19:$G$167,_xlpm.orgRow), "-", ""),
IF(C364="","",_xlpm.EIN))</f>
        <v/>
      </c>
      <c r="F364" s="834"/>
      <c r="G364" s="826"/>
      <c r="H364" s="840" t="str" cm="1">
        <f t="array" aca="1" ref="H364" ca="1">IF($C364="", "",
_xlfn.LET(
_xlpm.HCEnameCol,INDIRECT(_xlfn.CONCAT("'3a) Board of Directors'!$B$11:$B$",$B$239)),
_xlpm.HCEidCol,INDIRECT(_xlfn.CONCAT("'3a) Board of Directors'!$D$11:$D$",$B$239)),
_xlpm.mbrNameCol,INDIRECT(_xlfn.CONCAT("'3a) Board of Directors'!$E$11:$E$",$B$239)),
_xlpm.row, MATCH($C364 &amp; $F364 &amp; $G364,
    _xlpm.HCEnameCol &amp; _xlpm.HCEidCol &amp; _xlpm.mbrNameCol, 0),
_xlpm.row)
)</f>
        <v/>
      </c>
      <c r="I364" s="826"/>
      <c r="J364" s="826"/>
      <c r="K364" s="826"/>
      <c r="L364" s="826"/>
      <c r="M364" s="826"/>
      <c r="N364" s="826" t="str" cm="1">
        <f t="array" aca="1" ref="N364" ca="1">_xlfn.LET(
_xlpm.datCol,INDIRECT(_xlfn.CONCAT("'3a) Board of Directors'!$K$11:$P$",$B$239)),
_xlpm.val,(INDEX(_xlpm.datCol,_extract!$H364,1)=TRUE)*1,
IF($B364="","",
IF(_xlpm.val="","",_xlpm.val)))</f>
        <v/>
      </c>
      <c r="O364" s="826" t="str" cm="1">
        <f t="array" aca="1" ref="O364" ca="1">_xlfn.LET(
_xlpm.datCol,INDIRECT(_xlfn.CONCAT("'3a) Board of Directors'!$K$11:$P$",$B$239)),
_xlpm.val,(INDEX(_xlpm.datCol,_extract!$H364,2)=TRUE)*1,
IF($B364="","",
IF(_xlpm.val="","",_xlpm.val)))</f>
        <v/>
      </c>
      <c r="P364" s="826" t="str" cm="1">
        <f t="array" aca="1" ref="P364" ca="1">_xlfn.LET(
_xlpm.datCol,INDIRECT(_xlfn.CONCAT("'3a) Board of Directors'!$K$11:$P$",$B$239)),
_xlpm.val,(INDEX(_xlpm.datCol,_extract!$H364,3)=TRUE)*1,
IF($B364="","",
IF(_xlpm.val="","",_xlpm.val)))</f>
        <v/>
      </c>
      <c r="Q364" s="826" t="str" cm="1">
        <f t="array" aca="1" ref="Q364" ca="1">_xlfn.LET(
_xlpm.datCol,INDIRECT(_xlfn.CONCAT("'3a) Board of Directors'!$K$11:$P$",$B$239)),
_xlpm.val,INDEX(_xlpm.datCol,_extract!$H364,4),
IF($B364="","",
IF(_xlpm.val="","",_xlpm.val)))</f>
        <v/>
      </c>
    </row>
    <row r="365" spans="2:17" x14ac:dyDescent="0.35">
      <c r="B365" s="89" t="str">
        <f t="shared" si="8"/>
        <v/>
      </c>
      <c r="C365" s="321"/>
      <c r="D365" s="834" t="str">
        <f>_xlfn.LET(
_xlpm.orgRow,MATCH(C365,_ref_data!$F$19:$F$167,0),
_xlpm.orgID,INDEX(_ref_data!$E$19:$E$167,_xlpm.orgRow),
IF(C365="","",_xlpm.orgID))</f>
        <v/>
      </c>
      <c r="E365" s="834" t="str">
        <f>_xlfn.LET(
_xlpm.orgRow,MATCH(C365,_ref_data!$F$19:$F$167,0),
_xlpm.EIN,SUBSTITUTE(INDEX(_ref_data!$G$19:$G$167,_xlpm.orgRow), "-", ""),
IF(C365="","",_xlpm.EIN))</f>
        <v/>
      </c>
      <c r="F365" s="834"/>
      <c r="G365" s="826"/>
      <c r="H365" s="840" t="str" cm="1">
        <f t="array" aca="1" ref="H365" ca="1">IF($C365="", "",
_xlfn.LET(
_xlpm.HCEnameCol,INDIRECT(_xlfn.CONCAT("'3a) Board of Directors'!$B$11:$B$",$B$239)),
_xlpm.HCEidCol,INDIRECT(_xlfn.CONCAT("'3a) Board of Directors'!$D$11:$D$",$B$239)),
_xlpm.mbrNameCol,INDIRECT(_xlfn.CONCAT("'3a) Board of Directors'!$E$11:$E$",$B$239)),
_xlpm.row, MATCH($C365 &amp; $F365 &amp; $G365,
    _xlpm.HCEnameCol &amp; _xlpm.HCEidCol &amp; _xlpm.mbrNameCol, 0),
_xlpm.row)
)</f>
        <v/>
      </c>
      <c r="I365" s="826"/>
      <c r="J365" s="826"/>
      <c r="K365" s="826"/>
      <c r="L365" s="826"/>
      <c r="M365" s="826"/>
      <c r="N365" s="826" t="str" cm="1">
        <f t="array" aca="1" ref="N365" ca="1">_xlfn.LET(
_xlpm.datCol,INDIRECT(_xlfn.CONCAT("'3a) Board of Directors'!$K$11:$P$",$B$239)),
_xlpm.val,(INDEX(_xlpm.datCol,_extract!$H365,1)=TRUE)*1,
IF($B365="","",
IF(_xlpm.val="","",_xlpm.val)))</f>
        <v/>
      </c>
      <c r="O365" s="826" t="str" cm="1">
        <f t="array" aca="1" ref="O365" ca="1">_xlfn.LET(
_xlpm.datCol,INDIRECT(_xlfn.CONCAT("'3a) Board of Directors'!$K$11:$P$",$B$239)),
_xlpm.val,(INDEX(_xlpm.datCol,_extract!$H365,2)=TRUE)*1,
IF($B365="","",
IF(_xlpm.val="","",_xlpm.val)))</f>
        <v/>
      </c>
      <c r="P365" s="826" t="str" cm="1">
        <f t="array" aca="1" ref="P365" ca="1">_xlfn.LET(
_xlpm.datCol,INDIRECT(_xlfn.CONCAT("'3a) Board of Directors'!$K$11:$P$",$B$239)),
_xlpm.val,(INDEX(_xlpm.datCol,_extract!$H365,3)=TRUE)*1,
IF($B365="","",
IF(_xlpm.val="","",_xlpm.val)))</f>
        <v/>
      </c>
      <c r="Q365" s="826" t="str" cm="1">
        <f t="array" aca="1" ref="Q365" ca="1">_xlfn.LET(
_xlpm.datCol,INDIRECT(_xlfn.CONCAT("'3a) Board of Directors'!$K$11:$P$",$B$239)),
_xlpm.val,INDEX(_xlpm.datCol,_extract!$H365,4),
IF($B365="","",
IF(_xlpm.val="","",_xlpm.val)))</f>
        <v/>
      </c>
    </row>
    <row r="366" spans="2:17" x14ac:dyDescent="0.35">
      <c r="B366" s="89" t="str">
        <f t="shared" si="8"/>
        <v/>
      </c>
      <c r="C366" s="321"/>
      <c r="D366" s="834" t="str">
        <f>_xlfn.LET(
_xlpm.orgRow,MATCH(C366,_ref_data!$F$19:$F$167,0),
_xlpm.orgID,INDEX(_ref_data!$E$19:$E$167,_xlpm.orgRow),
IF(C366="","",_xlpm.orgID))</f>
        <v/>
      </c>
      <c r="E366" s="834" t="str">
        <f>_xlfn.LET(
_xlpm.orgRow,MATCH(C366,_ref_data!$F$19:$F$167,0),
_xlpm.EIN,SUBSTITUTE(INDEX(_ref_data!$G$19:$G$167,_xlpm.orgRow), "-", ""),
IF(C366="","",_xlpm.EIN))</f>
        <v/>
      </c>
      <c r="F366" s="834"/>
      <c r="G366" s="826"/>
      <c r="H366" s="840" t="str" cm="1">
        <f t="array" aca="1" ref="H366" ca="1">IF($C366="", "",
_xlfn.LET(
_xlpm.HCEnameCol,INDIRECT(_xlfn.CONCAT("'3a) Board of Directors'!$B$11:$B$",$B$239)),
_xlpm.HCEidCol,INDIRECT(_xlfn.CONCAT("'3a) Board of Directors'!$D$11:$D$",$B$239)),
_xlpm.mbrNameCol,INDIRECT(_xlfn.CONCAT("'3a) Board of Directors'!$E$11:$E$",$B$239)),
_xlpm.row, MATCH($C366 &amp; $F366 &amp; $G366,
    _xlpm.HCEnameCol &amp; _xlpm.HCEidCol &amp; _xlpm.mbrNameCol, 0),
_xlpm.row)
)</f>
        <v/>
      </c>
      <c r="I366" s="826"/>
      <c r="J366" s="826"/>
      <c r="K366" s="826"/>
      <c r="L366" s="826"/>
      <c r="M366" s="826"/>
      <c r="N366" s="826" t="str" cm="1">
        <f t="array" aca="1" ref="N366" ca="1">_xlfn.LET(
_xlpm.datCol,INDIRECT(_xlfn.CONCAT("'3a) Board of Directors'!$K$11:$P$",$B$239)),
_xlpm.val,(INDEX(_xlpm.datCol,_extract!$H366,1)=TRUE)*1,
IF($B366="","",
IF(_xlpm.val="","",_xlpm.val)))</f>
        <v/>
      </c>
      <c r="O366" s="826" t="str" cm="1">
        <f t="array" aca="1" ref="O366" ca="1">_xlfn.LET(
_xlpm.datCol,INDIRECT(_xlfn.CONCAT("'3a) Board of Directors'!$K$11:$P$",$B$239)),
_xlpm.val,(INDEX(_xlpm.datCol,_extract!$H366,2)=TRUE)*1,
IF($B366="","",
IF(_xlpm.val="","",_xlpm.val)))</f>
        <v/>
      </c>
      <c r="P366" s="826" t="str" cm="1">
        <f t="array" aca="1" ref="P366" ca="1">_xlfn.LET(
_xlpm.datCol,INDIRECT(_xlfn.CONCAT("'3a) Board of Directors'!$K$11:$P$",$B$239)),
_xlpm.val,(INDEX(_xlpm.datCol,_extract!$H366,3)=TRUE)*1,
IF($B366="","",
IF(_xlpm.val="","",_xlpm.val)))</f>
        <v/>
      </c>
      <c r="Q366" s="826" t="str" cm="1">
        <f t="array" aca="1" ref="Q366" ca="1">_xlfn.LET(
_xlpm.datCol,INDIRECT(_xlfn.CONCAT("'3a) Board of Directors'!$K$11:$P$",$B$239)),
_xlpm.val,INDEX(_xlpm.datCol,_extract!$H366,4),
IF($B366="","",
IF(_xlpm.val="","",_xlpm.val)))</f>
        <v/>
      </c>
    </row>
    <row r="367" spans="2:17" x14ac:dyDescent="0.35">
      <c r="B367" s="89" t="str">
        <f t="shared" si="8"/>
        <v/>
      </c>
      <c r="C367" s="321"/>
      <c r="D367" s="834" t="str">
        <f>_xlfn.LET(
_xlpm.orgRow,MATCH(C367,_ref_data!$F$19:$F$167,0),
_xlpm.orgID,INDEX(_ref_data!$E$19:$E$167,_xlpm.orgRow),
IF(C367="","",_xlpm.orgID))</f>
        <v/>
      </c>
      <c r="E367" s="834" t="str">
        <f>_xlfn.LET(
_xlpm.orgRow,MATCH(C367,_ref_data!$F$19:$F$167,0),
_xlpm.EIN,SUBSTITUTE(INDEX(_ref_data!$G$19:$G$167,_xlpm.orgRow), "-", ""),
IF(C367="","",_xlpm.EIN))</f>
        <v/>
      </c>
      <c r="F367" s="834"/>
      <c r="G367" s="826"/>
      <c r="H367" s="840" t="str" cm="1">
        <f t="array" aca="1" ref="H367" ca="1">IF($C367="", "",
_xlfn.LET(
_xlpm.HCEnameCol,INDIRECT(_xlfn.CONCAT("'3a) Board of Directors'!$B$11:$B$",$B$239)),
_xlpm.HCEidCol,INDIRECT(_xlfn.CONCAT("'3a) Board of Directors'!$D$11:$D$",$B$239)),
_xlpm.mbrNameCol,INDIRECT(_xlfn.CONCAT("'3a) Board of Directors'!$E$11:$E$",$B$239)),
_xlpm.row, MATCH($C367 &amp; $F367 &amp; $G367,
    _xlpm.HCEnameCol &amp; _xlpm.HCEidCol &amp; _xlpm.mbrNameCol, 0),
_xlpm.row)
)</f>
        <v/>
      </c>
      <c r="I367" s="826"/>
      <c r="J367" s="826"/>
      <c r="K367" s="826"/>
      <c r="L367" s="826"/>
      <c r="M367" s="826"/>
      <c r="N367" s="826" t="str" cm="1">
        <f t="array" aca="1" ref="N367" ca="1">_xlfn.LET(
_xlpm.datCol,INDIRECT(_xlfn.CONCAT("'3a) Board of Directors'!$K$11:$P$",$B$239)),
_xlpm.val,(INDEX(_xlpm.datCol,_extract!$H367,1)=TRUE)*1,
IF($B367="","",
IF(_xlpm.val="","",_xlpm.val)))</f>
        <v/>
      </c>
      <c r="O367" s="826" t="str" cm="1">
        <f t="array" aca="1" ref="O367" ca="1">_xlfn.LET(
_xlpm.datCol,INDIRECT(_xlfn.CONCAT("'3a) Board of Directors'!$K$11:$P$",$B$239)),
_xlpm.val,(INDEX(_xlpm.datCol,_extract!$H367,2)=TRUE)*1,
IF($B367="","",
IF(_xlpm.val="","",_xlpm.val)))</f>
        <v/>
      </c>
      <c r="P367" s="826" t="str" cm="1">
        <f t="array" aca="1" ref="P367" ca="1">_xlfn.LET(
_xlpm.datCol,INDIRECT(_xlfn.CONCAT("'3a) Board of Directors'!$K$11:$P$",$B$239)),
_xlpm.val,(INDEX(_xlpm.datCol,_extract!$H367,3)=TRUE)*1,
IF($B367="","",
IF(_xlpm.val="","",_xlpm.val)))</f>
        <v/>
      </c>
      <c r="Q367" s="826" t="str" cm="1">
        <f t="array" aca="1" ref="Q367" ca="1">_xlfn.LET(
_xlpm.datCol,INDIRECT(_xlfn.CONCAT("'3a) Board of Directors'!$K$11:$P$",$B$239)),
_xlpm.val,INDEX(_xlpm.datCol,_extract!$H367,4),
IF($B367="","",
IF(_xlpm.val="","",_xlpm.val)))</f>
        <v/>
      </c>
    </row>
    <row r="368" spans="2:17" x14ac:dyDescent="0.35">
      <c r="B368" s="89" t="str">
        <f t="shared" si="8"/>
        <v/>
      </c>
      <c r="C368" s="321"/>
      <c r="D368" s="834" t="str">
        <f>_xlfn.LET(
_xlpm.orgRow,MATCH(C368,_ref_data!$F$19:$F$167,0),
_xlpm.orgID,INDEX(_ref_data!$E$19:$E$167,_xlpm.orgRow),
IF(C368="","",_xlpm.orgID))</f>
        <v/>
      </c>
      <c r="E368" s="834" t="str">
        <f>_xlfn.LET(
_xlpm.orgRow,MATCH(C368,_ref_data!$F$19:$F$167,0),
_xlpm.EIN,SUBSTITUTE(INDEX(_ref_data!$G$19:$G$167,_xlpm.orgRow), "-", ""),
IF(C368="","",_xlpm.EIN))</f>
        <v/>
      </c>
      <c r="F368" s="834"/>
      <c r="G368" s="826"/>
      <c r="H368" s="840" t="str" cm="1">
        <f t="array" aca="1" ref="H368" ca="1">IF($C368="", "",
_xlfn.LET(
_xlpm.HCEnameCol,INDIRECT(_xlfn.CONCAT("'3a) Board of Directors'!$B$11:$B$",$B$239)),
_xlpm.HCEidCol,INDIRECT(_xlfn.CONCAT("'3a) Board of Directors'!$D$11:$D$",$B$239)),
_xlpm.mbrNameCol,INDIRECT(_xlfn.CONCAT("'3a) Board of Directors'!$E$11:$E$",$B$239)),
_xlpm.row, MATCH($C368 &amp; $F368 &amp; $G368,
    _xlpm.HCEnameCol &amp; _xlpm.HCEidCol &amp; _xlpm.mbrNameCol, 0),
_xlpm.row)
)</f>
        <v/>
      </c>
      <c r="I368" s="826"/>
      <c r="J368" s="826"/>
      <c r="K368" s="826"/>
      <c r="L368" s="826"/>
      <c r="M368" s="826"/>
      <c r="N368" s="826" t="str" cm="1">
        <f t="array" aca="1" ref="N368" ca="1">_xlfn.LET(
_xlpm.datCol,INDIRECT(_xlfn.CONCAT("'3a) Board of Directors'!$K$11:$P$",$B$239)),
_xlpm.val,(INDEX(_xlpm.datCol,_extract!$H368,1)=TRUE)*1,
IF($B368="","",
IF(_xlpm.val="","",_xlpm.val)))</f>
        <v/>
      </c>
      <c r="O368" s="826" t="str" cm="1">
        <f t="array" aca="1" ref="O368" ca="1">_xlfn.LET(
_xlpm.datCol,INDIRECT(_xlfn.CONCAT("'3a) Board of Directors'!$K$11:$P$",$B$239)),
_xlpm.val,(INDEX(_xlpm.datCol,_extract!$H368,2)=TRUE)*1,
IF($B368="","",
IF(_xlpm.val="","",_xlpm.val)))</f>
        <v/>
      </c>
      <c r="P368" s="826" t="str" cm="1">
        <f t="array" aca="1" ref="P368" ca="1">_xlfn.LET(
_xlpm.datCol,INDIRECT(_xlfn.CONCAT("'3a) Board of Directors'!$K$11:$P$",$B$239)),
_xlpm.val,(INDEX(_xlpm.datCol,_extract!$H368,3)=TRUE)*1,
IF($B368="","",
IF(_xlpm.val="","",_xlpm.val)))</f>
        <v/>
      </c>
      <c r="Q368" s="826" t="str" cm="1">
        <f t="array" aca="1" ref="Q368" ca="1">_xlfn.LET(
_xlpm.datCol,INDIRECT(_xlfn.CONCAT("'3a) Board of Directors'!$K$11:$P$",$B$239)),
_xlpm.val,INDEX(_xlpm.datCol,_extract!$H368,4),
IF($B368="","",
IF(_xlpm.val="","",_xlpm.val)))</f>
        <v/>
      </c>
    </row>
    <row r="369" spans="2:17" x14ac:dyDescent="0.35">
      <c r="B369" s="89" t="str">
        <f t="shared" si="8"/>
        <v/>
      </c>
      <c r="C369" s="321"/>
      <c r="D369" s="834" t="str">
        <f>_xlfn.LET(
_xlpm.orgRow,MATCH(C369,_ref_data!$F$19:$F$167,0),
_xlpm.orgID,INDEX(_ref_data!$E$19:$E$167,_xlpm.orgRow),
IF(C369="","",_xlpm.orgID))</f>
        <v/>
      </c>
      <c r="E369" s="834" t="str">
        <f>_xlfn.LET(
_xlpm.orgRow,MATCH(C369,_ref_data!$F$19:$F$167,0),
_xlpm.EIN,SUBSTITUTE(INDEX(_ref_data!$G$19:$G$167,_xlpm.orgRow), "-", ""),
IF(C369="","",_xlpm.EIN))</f>
        <v/>
      </c>
      <c r="F369" s="834"/>
      <c r="G369" s="826"/>
      <c r="H369" s="840" t="str" cm="1">
        <f t="array" aca="1" ref="H369" ca="1">IF($C369="", "",
_xlfn.LET(
_xlpm.HCEnameCol,INDIRECT(_xlfn.CONCAT("'3a) Board of Directors'!$B$11:$B$",$B$239)),
_xlpm.HCEidCol,INDIRECT(_xlfn.CONCAT("'3a) Board of Directors'!$D$11:$D$",$B$239)),
_xlpm.mbrNameCol,INDIRECT(_xlfn.CONCAT("'3a) Board of Directors'!$E$11:$E$",$B$239)),
_xlpm.row, MATCH($C369 &amp; $F369 &amp; $G369,
    _xlpm.HCEnameCol &amp; _xlpm.HCEidCol &amp; _xlpm.mbrNameCol, 0),
_xlpm.row)
)</f>
        <v/>
      </c>
      <c r="I369" s="826"/>
      <c r="J369" s="826"/>
      <c r="K369" s="826"/>
      <c r="L369" s="826"/>
      <c r="M369" s="826"/>
      <c r="N369" s="826" t="str" cm="1">
        <f t="array" aca="1" ref="N369" ca="1">_xlfn.LET(
_xlpm.datCol,INDIRECT(_xlfn.CONCAT("'3a) Board of Directors'!$K$11:$P$",$B$239)),
_xlpm.val,(INDEX(_xlpm.datCol,_extract!$H369,1)=TRUE)*1,
IF($B369="","",
IF(_xlpm.val="","",_xlpm.val)))</f>
        <v/>
      </c>
      <c r="O369" s="826" t="str" cm="1">
        <f t="array" aca="1" ref="O369" ca="1">_xlfn.LET(
_xlpm.datCol,INDIRECT(_xlfn.CONCAT("'3a) Board of Directors'!$K$11:$P$",$B$239)),
_xlpm.val,(INDEX(_xlpm.datCol,_extract!$H369,2)=TRUE)*1,
IF($B369="","",
IF(_xlpm.val="","",_xlpm.val)))</f>
        <v/>
      </c>
      <c r="P369" s="826" t="str" cm="1">
        <f t="array" aca="1" ref="P369" ca="1">_xlfn.LET(
_xlpm.datCol,INDIRECT(_xlfn.CONCAT("'3a) Board of Directors'!$K$11:$P$",$B$239)),
_xlpm.val,(INDEX(_xlpm.datCol,_extract!$H369,3)=TRUE)*1,
IF($B369="","",
IF(_xlpm.val="","",_xlpm.val)))</f>
        <v/>
      </c>
      <c r="Q369" s="826" t="str" cm="1">
        <f t="array" aca="1" ref="Q369" ca="1">_xlfn.LET(
_xlpm.datCol,INDIRECT(_xlfn.CONCAT("'3a) Board of Directors'!$K$11:$P$",$B$239)),
_xlpm.val,INDEX(_xlpm.datCol,_extract!$H369,4),
IF($B369="","",
IF(_xlpm.val="","",_xlpm.val)))</f>
        <v/>
      </c>
    </row>
    <row r="370" spans="2:17" x14ac:dyDescent="0.35">
      <c r="B370" s="89" t="str">
        <f t="shared" ref="B370:B433" si="9">IF($G370="", "", 3.5)</f>
        <v/>
      </c>
      <c r="C370" s="321"/>
      <c r="D370" s="834" t="str">
        <f>_xlfn.LET(
_xlpm.orgRow,MATCH(C370,_ref_data!$F$19:$F$167,0),
_xlpm.orgID,INDEX(_ref_data!$E$19:$E$167,_xlpm.orgRow),
IF(C370="","",_xlpm.orgID))</f>
        <v/>
      </c>
      <c r="E370" s="834" t="str">
        <f>_xlfn.LET(
_xlpm.orgRow,MATCH(C370,_ref_data!$F$19:$F$167,0),
_xlpm.EIN,SUBSTITUTE(INDEX(_ref_data!$G$19:$G$167,_xlpm.orgRow), "-", ""),
IF(C370="","",_xlpm.EIN))</f>
        <v/>
      </c>
      <c r="F370" s="834"/>
      <c r="G370" s="826"/>
      <c r="H370" s="840" t="str" cm="1">
        <f t="array" aca="1" ref="H370" ca="1">IF($C370="", "",
_xlfn.LET(
_xlpm.HCEnameCol,INDIRECT(_xlfn.CONCAT("'3a) Board of Directors'!$B$11:$B$",$B$239)),
_xlpm.HCEidCol,INDIRECT(_xlfn.CONCAT("'3a) Board of Directors'!$D$11:$D$",$B$239)),
_xlpm.mbrNameCol,INDIRECT(_xlfn.CONCAT("'3a) Board of Directors'!$E$11:$E$",$B$239)),
_xlpm.row, MATCH($C370 &amp; $F370 &amp; $G370,
    _xlpm.HCEnameCol &amp; _xlpm.HCEidCol &amp; _xlpm.mbrNameCol, 0),
_xlpm.row)
)</f>
        <v/>
      </c>
      <c r="I370" s="826"/>
      <c r="J370" s="826"/>
      <c r="K370" s="826"/>
      <c r="L370" s="826"/>
      <c r="M370" s="826"/>
      <c r="N370" s="826" t="str" cm="1">
        <f t="array" aca="1" ref="N370" ca="1">_xlfn.LET(
_xlpm.datCol,INDIRECT(_xlfn.CONCAT("'3a) Board of Directors'!$K$11:$P$",$B$239)),
_xlpm.val,(INDEX(_xlpm.datCol,_extract!$H370,1)=TRUE)*1,
IF($B370="","",
IF(_xlpm.val="","",_xlpm.val)))</f>
        <v/>
      </c>
      <c r="O370" s="826" t="str" cm="1">
        <f t="array" aca="1" ref="O370" ca="1">_xlfn.LET(
_xlpm.datCol,INDIRECT(_xlfn.CONCAT("'3a) Board of Directors'!$K$11:$P$",$B$239)),
_xlpm.val,(INDEX(_xlpm.datCol,_extract!$H370,2)=TRUE)*1,
IF($B370="","",
IF(_xlpm.val="","",_xlpm.val)))</f>
        <v/>
      </c>
      <c r="P370" s="826" t="str" cm="1">
        <f t="array" aca="1" ref="P370" ca="1">_xlfn.LET(
_xlpm.datCol,INDIRECT(_xlfn.CONCAT("'3a) Board of Directors'!$K$11:$P$",$B$239)),
_xlpm.val,(INDEX(_xlpm.datCol,_extract!$H370,3)=TRUE)*1,
IF($B370="","",
IF(_xlpm.val="","",_xlpm.val)))</f>
        <v/>
      </c>
      <c r="Q370" s="826" t="str" cm="1">
        <f t="array" aca="1" ref="Q370" ca="1">_xlfn.LET(
_xlpm.datCol,INDIRECT(_xlfn.CONCAT("'3a) Board of Directors'!$K$11:$P$",$B$239)),
_xlpm.val,INDEX(_xlpm.datCol,_extract!$H370,4),
IF($B370="","",
IF(_xlpm.val="","",_xlpm.val)))</f>
        <v/>
      </c>
    </row>
    <row r="371" spans="2:17" x14ac:dyDescent="0.35">
      <c r="B371" s="89" t="str">
        <f t="shared" si="9"/>
        <v/>
      </c>
      <c r="C371" s="321"/>
      <c r="D371" s="834" t="str">
        <f>_xlfn.LET(
_xlpm.orgRow,MATCH(C371,_ref_data!$F$19:$F$167,0),
_xlpm.orgID,INDEX(_ref_data!$E$19:$E$167,_xlpm.orgRow),
IF(C371="","",_xlpm.orgID))</f>
        <v/>
      </c>
      <c r="E371" s="834" t="str">
        <f>_xlfn.LET(
_xlpm.orgRow,MATCH(C371,_ref_data!$F$19:$F$167,0),
_xlpm.EIN,SUBSTITUTE(INDEX(_ref_data!$G$19:$G$167,_xlpm.orgRow), "-", ""),
IF(C371="","",_xlpm.EIN))</f>
        <v/>
      </c>
      <c r="F371" s="834"/>
      <c r="G371" s="826"/>
      <c r="H371" s="840" t="str" cm="1">
        <f t="array" aca="1" ref="H371" ca="1">IF($C371="", "",
_xlfn.LET(
_xlpm.HCEnameCol,INDIRECT(_xlfn.CONCAT("'3a) Board of Directors'!$B$11:$B$",$B$239)),
_xlpm.HCEidCol,INDIRECT(_xlfn.CONCAT("'3a) Board of Directors'!$D$11:$D$",$B$239)),
_xlpm.mbrNameCol,INDIRECT(_xlfn.CONCAT("'3a) Board of Directors'!$E$11:$E$",$B$239)),
_xlpm.row, MATCH($C371 &amp; $F371 &amp; $G371,
    _xlpm.HCEnameCol &amp; _xlpm.HCEidCol &amp; _xlpm.mbrNameCol, 0),
_xlpm.row)
)</f>
        <v/>
      </c>
      <c r="I371" s="826"/>
      <c r="J371" s="826"/>
      <c r="K371" s="826"/>
      <c r="L371" s="826"/>
      <c r="M371" s="826"/>
      <c r="N371" s="826" t="str" cm="1">
        <f t="array" aca="1" ref="N371" ca="1">_xlfn.LET(
_xlpm.datCol,INDIRECT(_xlfn.CONCAT("'3a) Board of Directors'!$K$11:$P$",$B$239)),
_xlpm.val,(INDEX(_xlpm.datCol,_extract!$H371,1)=TRUE)*1,
IF($B371="","",
IF(_xlpm.val="","",_xlpm.val)))</f>
        <v/>
      </c>
      <c r="O371" s="826" t="str" cm="1">
        <f t="array" aca="1" ref="O371" ca="1">_xlfn.LET(
_xlpm.datCol,INDIRECT(_xlfn.CONCAT("'3a) Board of Directors'!$K$11:$P$",$B$239)),
_xlpm.val,(INDEX(_xlpm.datCol,_extract!$H371,2)=TRUE)*1,
IF($B371="","",
IF(_xlpm.val="","",_xlpm.val)))</f>
        <v/>
      </c>
      <c r="P371" s="826" t="str" cm="1">
        <f t="array" aca="1" ref="P371" ca="1">_xlfn.LET(
_xlpm.datCol,INDIRECT(_xlfn.CONCAT("'3a) Board of Directors'!$K$11:$P$",$B$239)),
_xlpm.val,(INDEX(_xlpm.datCol,_extract!$H371,3)=TRUE)*1,
IF($B371="","",
IF(_xlpm.val="","",_xlpm.val)))</f>
        <v/>
      </c>
      <c r="Q371" s="826" t="str" cm="1">
        <f t="array" aca="1" ref="Q371" ca="1">_xlfn.LET(
_xlpm.datCol,INDIRECT(_xlfn.CONCAT("'3a) Board of Directors'!$K$11:$P$",$B$239)),
_xlpm.val,INDEX(_xlpm.datCol,_extract!$H371,4),
IF($B371="","",
IF(_xlpm.val="","",_xlpm.val)))</f>
        <v/>
      </c>
    </row>
    <row r="372" spans="2:17" x14ac:dyDescent="0.35">
      <c r="B372" s="89" t="str">
        <f t="shared" si="9"/>
        <v/>
      </c>
      <c r="C372" s="321"/>
      <c r="D372" s="834" t="str">
        <f>_xlfn.LET(
_xlpm.orgRow,MATCH(C372,_ref_data!$F$19:$F$167,0),
_xlpm.orgID,INDEX(_ref_data!$E$19:$E$167,_xlpm.orgRow),
IF(C372="","",_xlpm.orgID))</f>
        <v/>
      </c>
      <c r="E372" s="834" t="str">
        <f>_xlfn.LET(
_xlpm.orgRow,MATCH(C372,_ref_data!$F$19:$F$167,0),
_xlpm.EIN,SUBSTITUTE(INDEX(_ref_data!$G$19:$G$167,_xlpm.orgRow), "-", ""),
IF(C372="","",_xlpm.EIN))</f>
        <v/>
      </c>
      <c r="F372" s="834"/>
      <c r="G372" s="826"/>
      <c r="H372" s="840" t="str" cm="1">
        <f t="array" aca="1" ref="H372" ca="1">IF($C372="", "",
_xlfn.LET(
_xlpm.HCEnameCol,INDIRECT(_xlfn.CONCAT("'3a) Board of Directors'!$B$11:$B$",$B$239)),
_xlpm.HCEidCol,INDIRECT(_xlfn.CONCAT("'3a) Board of Directors'!$D$11:$D$",$B$239)),
_xlpm.mbrNameCol,INDIRECT(_xlfn.CONCAT("'3a) Board of Directors'!$E$11:$E$",$B$239)),
_xlpm.row, MATCH($C372 &amp; $F372 &amp; $G372,
    _xlpm.HCEnameCol &amp; _xlpm.HCEidCol &amp; _xlpm.mbrNameCol, 0),
_xlpm.row)
)</f>
        <v/>
      </c>
      <c r="I372" s="826"/>
      <c r="J372" s="826"/>
      <c r="K372" s="826"/>
      <c r="L372" s="826"/>
      <c r="M372" s="826"/>
      <c r="N372" s="826" t="str" cm="1">
        <f t="array" aca="1" ref="N372" ca="1">_xlfn.LET(
_xlpm.datCol,INDIRECT(_xlfn.CONCAT("'3a) Board of Directors'!$K$11:$P$",$B$239)),
_xlpm.val,(INDEX(_xlpm.datCol,_extract!$H372,1)=TRUE)*1,
IF($B372="","",
IF(_xlpm.val="","",_xlpm.val)))</f>
        <v/>
      </c>
      <c r="O372" s="826" t="str" cm="1">
        <f t="array" aca="1" ref="O372" ca="1">_xlfn.LET(
_xlpm.datCol,INDIRECT(_xlfn.CONCAT("'3a) Board of Directors'!$K$11:$P$",$B$239)),
_xlpm.val,(INDEX(_xlpm.datCol,_extract!$H372,2)=TRUE)*1,
IF($B372="","",
IF(_xlpm.val="","",_xlpm.val)))</f>
        <v/>
      </c>
      <c r="P372" s="826" t="str" cm="1">
        <f t="array" aca="1" ref="P372" ca="1">_xlfn.LET(
_xlpm.datCol,INDIRECT(_xlfn.CONCAT("'3a) Board of Directors'!$K$11:$P$",$B$239)),
_xlpm.val,(INDEX(_xlpm.datCol,_extract!$H372,3)=TRUE)*1,
IF($B372="","",
IF(_xlpm.val="","",_xlpm.val)))</f>
        <v/>
      </c>
      <c r="Q372" s="826" t="str" cm="1">
        <f t="array" aca="1" ref="Q372" ca="1">_xlfn.LET(
_xlpm.datCol,INDIRECT(_xlfn.CONCAT("'3a) Board of Directors'!$K$11:$P$",$B$239)),
_xlpm.val,INDEX(_xlpm.datCol,_extract!$H372,4),
IF($B372="","",
IF(_xlpm.val="","",_xlpm.val)))</f>
        <v/>
      </c>
    </row>
    <row r="373" spans="2:17" x14ac:dyDescent="0.35">
      <c r="B373" s="89" t="str">
        <f t="shared" si="9"/>
        <v/>
      </c>
      <c r="C373" s="321"/>
      <c r="D373" s="834" t="str">
        <f>_xlfn.LET(
_xlpm.orgRow,MATCH(C373,_ref_data!$F$19:$F$167,0),
_xlpm.orgID,INDEX(_ref_data!$E$19:$E$167,_xlpm.orgRow),
IF(C373="","",_xlpm.orgID))</f>
        <v/>
      </c>
      <c r="E373" s="834" t="str">
        <f>_xlfn.LET(
_xlpm.orgRow,MATCH(C373,_ref_data!$F$19:$F$167,0),
_xlpm.EIN,SUBSTITUTE(INDEX(_ref_data!$G$19:$G$167,_xlpm.orgRow), "-", ""),
IF(C373="","",_xlpm.EIN))</f>
        <v/>
      </c>
      <c r="F373" s="834"/>
      <c r="G373" s="826"/>
      <c r="H373" s="840" t="str" cm="1">
        <f t="array" aca="1" ref="H373" ca="1">IF($C373="", "",
_xlfn.LET(
_xlpm.HCEnameCol,INDIRECT(_xlfn.CONCAT("'3a) Board of Directors'!$B$11:$B$",$B$239)),
_xlpm.HCEidCol,INDIRECT(_xlfn.CONCAT("'3a) Board of Directors'!$D$11:$D$",$B$239)),
_xlpm.mbrNameCol,INDIRECT(_xlfn.CONCAT("'3a) Board of Directors'!$E$11:$E$",$B$239)),
_xlpm.row, MATCH($C373 &amp; $F373 &amp; $G373,
    _xlpm.HCEnameCol &amp; _xlpm.HCEidCol &amp; _xlpm.mbrNameCol, 0),
_xlpm.row)
)</f>
        <v/>
      </c>
      <c r="I373" s="826"/>
      <c r="J373" s="826"/>
      <c r="K373" s="826"/>
      <c r="L373" s="826"/>
      <c r="M373" s="826"/>
      <c r="N373" s="826" t="str" cm="1">
        <f t="array" aca="1" ref="N373" ca="1">_xlfn.LET(
_xlpm.datCol,INDIRECT(_xlfn.CONCAT("'3a) Board of Directors'!$K$11:$P$",$B$239)),
_xlpm.val,(INDEX(_xlpm.datCol,_extract!$H373,1)=TRUE)*1,
IF($B373="","",
IF(_xlpm.val="","",_xlpm.val)))</f>
        <v/>
      </c>
      <c r="O373" s="826" t="str" cm="1">
        <f t="array" aca="1" ref="O373" ca="1">_xlfn.LET(
_xlpm.datCol,INDIRECT(_xlfn.CONCAT("'3a) Board of Directors'!$K$11:$P$",$B$239)),
_xlpm.val,(INDEX(_xlpm.datCol,_extract!$H373,2)=TRUE)*1,
IF($B373="","",
IF(_xlpm.val="","",_xlpm.val)))</f>
        <v/>
      </c>
      <c r="P373" s="826" t="str" cm="1">
        <f t="array" aca="1" ref="P373" ca="1">_xlfn.LET(
_xlpm.datCol,INDIRECT(_xlfn.CONCAT("'3a) Board of Directors'!$K$11:$P$",$B$239)),
_xlpm.val,(INDEX(_xlpm.datCol,_extract!$H373,3)=TRUE)*1,
IF($B373="","",
IF(_xlpm.val="","",_xlpm.val)))</f>
        <v/>
      </c>
      <c r="Q373" s="826" t="str" cm="1">
        <f t="array" aca="1" ref="Q373" ca="1">_xlfn.LET(
_xlpm.datCol,INDIRECT(_xlfn.CONCAT("'3a) Board of Directors'!$K$11:$P$",$B$239)),
_xlpm.val,INDEX(_xlpm.datCol,_extract!$H373,4),
IF($B373="","",
IF(_xlpm.val="","",_xlpm.val)))</f>
        <v/>
      </c>
    </row>
    <row r="374" spans="2:17" x14ac:dyDescent="0.35">
      <c r="B374" s="89" t="str">
        <f t="shared" si="9"/>
        <v/>
      </c>
      <c r="C374" s="321"/>
      <c r="D374" s="834" t="str">
        <f>_xlfn.LET(
_xlpm.orgRow,MATCH(C374,_ref_data!$F$19:$F$167,0),
_xlpm.orgID,INDEX(_ref_data!$E$19:$E$167,_xlpm.orgRow),
IF(C374="","",_xlpm.orgID))</f>
        <v/>
      </c>
      <c r="E374" s="834" t="str">
        <f>_xlfn.LET(
_xlpm.orgRow,MATCH(C374,_ref_data!$F$19:$F$167,0),
_xlpm.EIN,SUBSTITUTE(INDEX(_ref_data!$G$19:$G$167,_xlpm.orgRow), "-", ""),
IF(C374="","",_xlpm.EIN))</f>
        <v/>
      </c>
      <c r="F374" s="834"/>
      <c r="G374" s="826"/>
      <c r="H374" s="840" t="str" cm="1">
        <f t="array" aca="1" ref="H374" ca="1">IF($C374="", "",
_xlfn.LET(
_xlpm.HCEnameCol,INDIRECT(_xlfn.CONCAT("'3a) Board of Directors'!$B$11:$B$",$B$239)),
_xlpm.HCEidCol,INDIRECT(_xlfn.CONCAT("'3a) Board of Directors'!$D$11:$D$",$B$239)),
_xlpm.mbrNameCol,INDIRECT(_xlfn.CONCAT("'3a) Board of Directors'!$E$11:$E$",$B$239)),
_xlpm.row, MATCH($C374 &amp; $F374 &amp; $G374,
    _xlpm.HCEnameCol &amp; _xlpm.HCEidCol &amp; _xlpm.mbrNameCol, 0),
_xlpm.row)
)</f>
        <v/>
      </c>
      <c r="I374" s="826"/>
      <c r="J374" s="826"/>
      <c r="K374" s="826"/>
      <c r="L374" s="826"/>
      <c r="M374" s="826"/>
      <c r="N374" s="826" t="str" cm="1">
        <f t="array" aca="1" ref="N374" ca="1">_xlfn.LET(
_xlpm.datCol,INDIRECT(_xlfn.CONCAT("'3a) Board of Directors'!$K$11:$P$",$B$239)),
_xlpm.val,(INDEX(_xlpm.datCol,_extract!$H374,1)=TRUE)*1,
IF($B374="","",
IF(_xlpm.val="","",_xlpm.val)))</f>
        <v/>
      </c>
      <c r="O374" s="826" t="str" cm="1">
        <f t="array" aca="1" ref="O374" ca="1">_xlfn.LET(
_xlpm.datCol,INDIRECT(_xlfn.CONCAT("'3a) Board of Directors'!$K$11:$P$",$B$239)),
_xlpm.val,(INDEX(_xlpm.datCol,_extract!$H374,2)=TRUE)*1,
IF($B374="","",
IF(_xlpm.val="","",_xlpm.val)))</f>
        <v/>
      </c>
      <c r="P374" s="826" t="str" cm="1">
        <f t="array" aca="1" ref="P374" ca="1">_xlfn.LET(
_xlpm.datCol,INDIRECT(_xlfn.CONCAT("'3a) Board of Directors'!$K$11:$P$",$B$239)),
_xlpm.val,(INDEX(_xlpm.datCol,_extract!$H374,3)=TRUE)*1,
IF($B374="","",
IF(_xlpm.val="","",_xlpm.val)))</f>
        <v/>
      </c>
      <c r="Q374" s="826" t="str" cm="1">
        <f t="array" aca="1" ref="Q374" ca="1">_xlfn.LET(
_xlpm.datCol,INDIRECT(_xlfn.CONCAT("'3a) Board of Directors'!$K$11:$P$",$B$239)),
_xlpm.val,INDEX(_xlpm.datCol,_extract!$H374,4),
IF($B374="","",
IF(_xlpm.val="","",_xlpm.val)))</f>
        <v/>
      </c>
    </row>
    <row r="375" spans="2:17" x14ac:dyDescent="0.35">
      <c r="B375" s="89" t="str">
        <f t="shared" si="9"/>
        <v/>
      </c>
      <c r="C375" s="321"/>
      <c r="D375" s="834" t="str">
        <f>_xlfn.LET(
_xlpm.orgRow,MATCH(C375,_ref_data!$F$19:$F$167,0),
_xlpm.orgID,INDEX(_ref_data!$E$19:$E$167,_xlpm.orgRow),
IF(C375="","",_xlpm.orgID))</f>
        <v/>
      </c>
      <c r="E375" s="834" t="str">
        <f>_xlfn.LET(
_xlpm.orgRow,MATCH(C375,_ref_data!$F$19:$F$167,0),
_xlpm.EIN,SUBSTITUTE(INDEX(_ref_data!$G$19:$G$167,_xlpm.orgRow), "-", ""),
IF(C375="","",_xlpm.EIN))</f>
        <v/>
      </c>
      <c r="F375" s="834"/>
      <c r="G375" s="826"/>
      <c r="H375" s="840" t="str" cm="1">
        <f t="array" aca="1" ref="H375" ca="1">IF($C375="", "",
_xlfn.LET(
_xlpm.HCEnameCol,INDIRECT(_xlfn.CONCAT("'3a) Board of Directors'!$B$11:$B$",$B$239)),
_xlpm.HCEidCol,INDIRECT(_xlfn.CONCAT("'3a) Board of Directors'!$D$11:$D$",$B$239)),
_xlpm.mbrNameCol,INDIRECT(_xlfn.CONCAT("'3a) Board of Directors'!$E$11:$E$",$B$239)),
_xlpm.row, MATCH($C375 &amp; $F375 &amp; $G375,
    _xlpm.HCEnameCol &amp; _xlpm.HCEidCol &amp; _xlpm.mbrNameCol, 0),
_xlpm.row)
)</f>
        <v/>
      </c>
      <c r="I375" s="826"/>
      <c r="J375" s="826"/>
      <c r="K375" s="826"/>
      <c r="L375" s="826"/>
      <c r="M375" s="826"/>
      <c r="N375" s="826" t="str" cm="1">
        <f t="array" aca="1" ref="N375" ca="1">_xlfn.LET(
_xlpm.datCol,INDIRECT(_xlfn.CONCAT("'3a) Board of Directors'!$K$11:$P$",$B$239)),
_xlpm.val,(INDEX(_xlpm.datCol,_extract!$H375,1)=TRUE)*1,
IF($B375="","",
IF(_xlpm.val="","",_xlpm.val)))</f>
        <v/>
      </c>
      <c r="O375" s="826" t="str" cm="1">
        <f t="array" aca="1" ref="O375" ca="1">_xlfn.LET(
_xlpm.datCol,INDIRECT(_xlfn.CONCAT("'3a) Board of Directors'!$K$11:$P$",$B$239)),
_xlpm.val,(INDEX(_xlpm.datCol,_extract!$H375,2)=TRUE)*1,
IF($B375="","",
IF(_xlpm.val="","",_xlpm.val)))</f>
        <v/>
      </c>
      <c r="P375" s="826" t="str" cm="1">
        <f t="array" aca="1" ref="P375" ca="1">_xlfn.LET(
_xlpm.datCol,INDIRECT(_xlfn.CONCAT("'3a) Board of Directors'!$K$11:$P$",$B$239)),
_xlpm.val,(INDEX(_xlpm.datCol,_extract!$H375,3)=TRUE)*1,
IF($B375="","",
IF(_xlpm.val="","",_xlpm.val)))</f>
        <v/>
      </c>
      <c r="Q375" s="826" t="str" cm="1">
        <f t="array" aca="1" ref="Q375" ca="1">_xlfn.LET(
_xlpm.datCol,INDIRECT(_xlfn.CONCAT("'3a) Board of Directors'!$K$11:$P$",$B$239)),
_xlpm.val,INDEX(_xlpm.datCol,_extract!$H375,4),
IF($B375="","",
IF(_xlpm.val="","",_xlpm.val)))</f>
        <v/>
      </c>
    </row>
    <row r="376" spans="2:17" x14ac:dyDescent="0.35">
      <c r="B376" s="89" t="str">
        <f t="shared" si="9"/>
        <v/>
      </c>
      <c r="C376" s="321"/>
      <c r="D376" s="834" t="str">
        <f>_xlfn.LET(
_xlpm.orgRow,MATCH(C376,_ref_data!$F$19:$F$167,0),
_xlpm.orgID,INDEX(_ref_data!$E$19:$E$167,_xlpm.orgRow),
IF(C376="","",_xlpm.orgID))</f>
        <v/>
      </c>
      <c r="E376" s="834" t="str">
        <f>_xlfn.LET(
_xlpm.orgRow,MATCH(C376,_ref_data!$F$19:$F$167,0),
_xlpm.EIN,SUBSTITUTE(INDEX(_ref_data!$G$19:$G$167,_xlpm.orgRow), "-", ""),
IF(C376="","",_xlpm.EIN))</f>
        <v/>
      </c>
      <c r="F376" s="834"/>
      <c r="G376" s="826"/>
      <c r="H376" s="840" t="str" cm="1">
        <f t="array" aca="1" ref="H376" ca="1">IF($C376="", "",
_xlfn.LET(
_xlpm.HCEnameCol,INDIRECT(_xlfn.CONCAT("'3a) Board of Directors'!$B$11:$B$",$B$239)),
_xlpm.HCEidCol,INDIRECT(_xlfn.CONCAT("'3a) Board of Directors'!$D$11:$D$",$B$239)),
_xlpm.mbrNameCol,INDIRECT(_xlfn.CONCAT("'3a) Board of Directors'!$E$11:$E$",$B$239)),
_xlpm.row, MATCH($C376 &amp; $F376 &amp; $G376,
    _xlpm.HCEnameCol &amp; _xlpm.HCEidCol &amp; _xlpm.mbrNameCol, 0),
_xlpm.row)
)</f>
        <v/>
      </c>
      <c r="I376" s="826"/>
      <c r="J376" s="826"/>
      <c r="K376" s="826"/>
      <c r="L376" s="826"/>
      <c r="M376" s="826"/>
      <c r="N376" s="826" t="str" cm="1">
        <f t="array" aca="1" ref="N376" ca="1">_xlfn.LET(
_xlpm.datCol,INDIRECT(_xlfn.CONCAT("'3a) Board of Directors'!$K$11:$P$",$B$239)),
_xlpm.val,(INDEX(_xlpm.datCol,_extract!$H376,1)=TRUE)*1,
IF($B376="","",
IF(_xlpm.val="","",_xlpm.val)))</f>
        <v/>
      </c>
      <c r="O376" s="826" t="str" cm="1">
        <f t="array" aca="1" ref="O376" ca="1">_xlfn.LET(
_xlpm.datCol,INDIRECT(_xlfn.CONCAT("'3a) Board of Directors'!$K$11:$P$",$B$239)),
_xlpm.val,(INDEX(_xlpm.datCol,_extract!$H376,2)=TRUE)*1,
IF($B376="","",
IF(_xlpm.val="","",_xlpm.val)))</f>
        <v/>
      </c>
      <c r="P376" s="826" t="str" cm="1">
        <f t="array" aca="1" ref="P376" ca="1">_xlfn.LET(
_xlpm.datCol,INDIRECT(_xlfn.CONCAT("'3a) Board of Directors'!$K$11:$P$",$B$239)),
_xlpm.val,(INDEX(_xlpm.datCol,_extract!$H376,3)=TRUE)*1,
IF($B376="","",
IF(_xlpm.val="","",_xlpm.val)))</f>
        <v/>
      </c>
      <c r="Q376" s="826" t="str" cm="1">
        <f t="array" aca="1" ref="Q376" ca="1">_xlfn.LET(
_xlpm.datCol,INDIRECT(_xlfn.CONCAT("'3a) Board of Directors'!$K$11:$P$",$B$239)),
_xlpm.val,INDEX(_xlpm.datCol,_extract!$H376,4),
IF($B376="","",
IF(_xlpm.val="","",_xlpm.val)))</f>
        <v/>
      </c>
    </row>
    <row r="377" spans="2:17" x14ac:dyDescent="0.35">
      <c r="B377" s="89" t="str">
        <f t="shared" si="9"/>
        <v/>
      </c>
      <c r="C377" s="321"/>
      <c r="D377" s="834" t="str">
        <f>_xlfn.LET(
_xlpm.orgRow,MATCH(C377,_ref_data!$F$19:$F$167,0),
_xlpm.orgID,INDEX(_ref_data!$E$19:$E$167,_xlpm.orgRow),
IF(C377="","",_xlpm.orgID))</f>
        <v/>
      </c>
      <c r="E377" s="834" t="str">
        <f>_xlfn.LET(
_xlpm.orgRow,MATCH(C377,_ref_data!$F$19:$F$167,0),
_xlpm.EIN,SUBSTITUTE(INDEX(_ref_data!$G$19:$G$167,_xlpm.orgRow), "-", ""),
IF(C377="","",_xlpm.EIN))</f>
        <v/>
      </c>
      <c r="F377" s="834"/>
      <c r="G377" s="826"/>
      <c r="H377" s="840" t="str" cm="1">
        <f t="array" aca="1" ref="H377" ca="1">IF($C377="", "",
_xlfn.LET(
_xlpm.HCEnameCol,INDIRECT(_xlfn.CONCAT("'3a) Board of Directors'!$B$11:$B$",$B$239)),
_xlpm.HCEidCol,INDIRECT(_xlfn.CONCAT("'3a) Board of Directors'!$D$11:$D$",$B$239)),
_xlpm.mbrNameCol,INDIRECT(_xlfn.CONCAT("'3a) Board of Directors'!$E$11:$E$",$B$239)),
_xlpm.row, MATCH($C377 &amp; $F377 &amp; $G377,
    _xlpm.HCEnameCol &amp; _xlpm.HCEidCol &amp; _xlpm.mbrNameCol, 0),
_xlpm.row)
)</f>
        <v/>
      </c>
      <c r="I377" s="826"/>
      <c r="J377" s="826"/>
      <c r="K377" s="826"/>
      <c r="L377" s="826"/>
      <c r="M377" s="826"/>
      <c r="N377" s="826" t="str" cm="1">
        <f t="array" aca="1" ref="N377" ca="1">_xlfn.LET(
_xlpm.datCol,INDIRECT(_xlfn.CONCAT("'3a) Board of Directors'!$K$11:$P$",$B$239)),
_xlpm.val,(INDEX(_xlpm.datCol,_extract!$H377,1)=TRUE)*1,
IF($B377="","",
IF(_xlpm.val="","",_xlpm.val)))</f>
        <v/>
      </c>
      <c r="O377" s="826" t="str" cm="1">
        <f t="array" aca="1" ref="O377" ca="1">_xlfn.LET(
_xlpm.datCol,INDIRECT(_xlfn.CONCAT("'3a) Board of Directors'!$K$11:$P$",$B$239)),
_xlpm.val,(INDEX(_xlpm.datCol,_extract!$H377,2)=TRUE)*1,
IF($B377="","",
IF(_xlpm.val="","",_xlpm.val)))</f>
        <v/>
      </c>
      <c r="P377" s="826" t="str" cm="1">
        <f t="array" aca="1" ref="P377" ca="1">_xlfn.LET(
_xlpm.datCol,INDIRECT(_xlfn.CONCAT("'3a) Board of Directors'!$K$11:$P$",$B$239)),
_xlpm.val,(INDEX(_xlpm.datCol,_extract!$H377,3)=TRUE)*1,
IF($B377="","",
IF(_xlpm.val="","",_xlpm.val)))</f>
        <v/>
      </c>
      <c r="Q377" s="826" t="str" cm="1">
        <f t="array" aca="1" ref="Q377" ca="1">_xlfn.LET(
_xlpm.datCol,INDIRECT(_xlfn.CONCAT("'3a) Board of Directors'!$K$11:$P$",$B$239)),
_xlpm.val,INDEX(_xlpm.datCol,_extract!$H377,4),
IF($B377="","",
IF(_xlpm.val="","",_xlpm.val)))</f>
        <v/>
      </c>
    </row>
    <row r="378" spans="2:17" x14ac:dyDescent="0.35">
      <c r="B378" s="89" t="str">
        <f t="shared" si="9"/>
        <v/>
      </c>
      <c r="C378" s="321"/>
      <c r="D378" s="834" t="str">
        <f>_xlfn.LET(
_xlpm.orgRow,MATCH(C378,_ref_data!$F$19:$F$167,0),
_xlpm.orgID,INDEX(_ref_data!$E$19:$E$167,_xlpm.orgRow),
IF(C378="","",_xlpm.orgID))</f>
        <v/>
      </c>
      <c r="E378" s="834" t="str">
        <f>_xlfn.LET(
_xlpm.orgRow,MATCH(C378,_ref_data!$F$19:$F$167,0),
_xlpm.EIN,SUBSTITUTE(INDEX(_ref_data!$G$19:$G$167,_xlpm.orgRow), "-", ""),
IF(C378="","",_xlpm.EIN))</f>
        <v/>
      </c>
      <c r="F378" s="834"/>
      <c r="G378" s="826"/>
      <c r="H378" s="840" t="str" cm="1">
        <f t="array" aca="1" ref="H378" ca="1">IF($C378="", "",
_xlfn.LET(
_xlpm.HCEnameCol,INDIRECT(_xlfn.CONCAT("'3a) Board of Directors'!$B$11:$B$",$B$239)),
_xlpm.HCEidCol,INDIRECT(_xlfn.CONCAT("'3a) Board of Directors'!$D$11:$D$",$B$239)),
_xlpm.mbrNameCol,INDIRECT(_xlfn.CONCAT("'3a) Board of Directors'!$E$11:$E$",$B$239)),
_xlpm.row, MATCH($C378 &amp; $F378 &amp; $G378,
    _xlpm.HCEnameCol &amp; _xlpm.HCEidCol &amp; _xlpm.mbrNameCol, 0),
_xlpm.row)
)</f>
        <v/>
      </c>
      <c r="I378" s="826"/>
      <c r="J378" s="826"/>
      <c r="K378" s="826"/>
      <c r="L378" s="826"/>
      <c r="M378" s="826"/>
      <c r="N378" s="826" t="str" cm="1">
        <f t="array" aca="1" ref="N378" ca="1">_xlfn.LET(
_xlpm.datCol,INDIRECT(_xlfn.CONCAT("'3a) Board of Directors'!$K$11:$P$",$B$239)),
_xlpm.val,(INDEX(_xlpm.datCol,_extract!$H378,1)=TRUE)*1,
IF($B378="","",
IF(_xlpm.val="","",_xlpm.val)))</f>
        <v/>
      </c>
      <c r="O378" s="826" t="str" cm="1">
        <f t="array" aca="1" ref="O378" ca="1">_xlfn.LET(
_xlpm.datCol,INDIRECT(_xlfn.CONCAT("'3a) Board of Directors'!$K$11:$P$",$B$239)),
_xlpm.val,(INDEX(_xlpm.datCol,_extract!$H378,2)=TRUE)*1,
IF($B378="","",
IF(_xlpm.val="","",_xlpm.val)))</f>
        <v/>
      </c>
      <c r="P378" s="826" t="str" cm="1">
        <f t="array" aca="1" ref="P378" ca="1">_xlfn.LET(
_xlpm.datCol,INDIRECT(_xlfn.CONCAT("'3a) Board of Directors'!$K$11:$P$",$B$239)),
_xlpm.val,(INDEX(_xlpm.datCol,_extract!$H378,3)=TRUE)*1,
IF($B378="","",
IF(_xlpm.val="","",_xlpm.val)))</f>
        <v/>
      </c>
      <c r="Q378" s="826" t="str" cm="1">
        <f t="array" aca="1" ref="Q378" ca="1">_xlfn.LET(
_xlpm.datCol,INDIRECT(_xlfn.CONCAT("'3a) Board of Directors'!$K$11:$P$",$B$239)),
_xlpm.val,INDEX(_xlpm.datCol,_extract!$H378,4),
IF($B378="","",
IF(_xlpm.val="","",_xlpm.val)))</f>
        <v/>
      </c>
    </row>
    <row r="379" spans="2:17" x14ac:dyDescent="0.35">
      <c r="B379" s="89" t="str">
        <f t="shared" si="9"/>
        <v/>
      </c>
      <c r="C379" s="321"/>
      <c r="D379" s="834" t="str">
        <f>_xlfn.LET(
_xlpm.orgRow,MATCH(C379,_ref_data!$F$19:$F$167,0),
_xlpm.orgID,INDEX(_ref_data!$E$19:$E$167,_xlpm.orgRow),
IF(C379="","",_xlpm.orgID))</f>
        <v/>
      </c>
      <c r="E379" s="834" t="str">
        <f>_xlfn.LET(
_xlpm.orgRow,MATCH(C379,_ref_data!$F$19:$F$167,0),
_xlpm.EIN,SUBSTITUTE(INDEX(_ref_data!$G$19:$G$167,_xlpm.orgRow), "-", ""),
IF(C379="","",_xlpm.EIN))</f>
        <v/>
      </c>
      <c r="F379" s="834"/>
      <c r="G379" s="826"/>
      <c r="H379" s="840" t="str" cm="1">
        <f t="array" aca="1" ref="H379" ca="1">IF($C379="", "",
_xlfn.LET(
_xlpm.HCEnameCol,INDIRECT(_xlfn.CONCAT("'3a) Board of Directors'!$B$11:$B$",$B$239)),
_xlpm.HCEidCol,INDIRECT(_xlfn.CONCAT("'3a) Board of Directors'!$D$11:$D$",$B$239)),
_xlpm.mbrNameCol,INDIRECT(_xlfn.CONCAT("'3a) Board of Directors'!$E$11:$E$",$B$239)),
_xlpm.row, MATCH($C379 &amp; $F379 &amp; $G379,
    _xlpm.HCEnameCol &amp; _xlpm.HCEidCol &amp; _xlpm.mbrNameCol, 0),
_xlpm.row)
)</f>
        <v/>
      </c>
      <c r="I379" s="826"/>
      <c r="J379" s="826"/>
      <c r="K379" s="826"/>
      <c r="L379" s="826"/>
      <c r="M379" s="826"/>
      <c r="N379" s="826" t="str" cm="1">
        <f t="array" aca="1" ref="N379" ca="1">_xlfn.LET(
_xlpm.datCol,INDIRECT(_xlfn.CONCAT("'3a) Board of Directors'!$K$11:$P$",$B$239)),
_xlpm.val,(INDEX(_xlpm.datCol,_extract!$H379,1)=TRUE)*1,
IF($B379="","",
IF(_xlpm.val="","",_xlpm.val)))</f>
        <v/>
      </c>
      <c r="O379" s="826" t="str" cm="1">
        <f t="array" aca="1" ref="O379" ca="1">_xlfn.LET(
_xlpm.datCol,INDIRECT(_xlfn.CONCAT("'3a) Board of Directors'!$K$11:$P$",$B$239)),
_xlpm.val,(INDEX(_xlpm.datCol,_extract!$H379,2)=TRUE)*1,
IF($B379="","",
IF(_xlpm.val="","",_xlpm.val)))</f>
        <v/>
      </c>
      <c r="P379" s="826" t="str" cm="1">
        <f t="array" aca="1" ref="P379" ca="1">_xlfn.LET(
_xlpm.datCol,INDIRECT(_xlfn.CONCAT("'3a) Board of Directors'!$K$11:$P$",$B$239)),
_xlpm.val,(INDEX(_xlpm.datCol,_extract!$H379,3)=TRUE)*1,
IF($B379="","",
IF(_xlpm.val="","",_xlpm.val)))</f>
        <v/>
      </c>
      <c r="Q379" s="826" t="str" cm="1">
        <f t="array" aca="1" ref="Q379" ca="1">_xlfn.LET(
_xlpm.datCol,INDIRECT(_xlfn.CONCAT("'3a) Board of Directors'!$K$11:$P$",$B$239)),
_xlpm.val,INDEX(_xlpm.datCol,_extract!$H379,4),
IF($B379="","",
IF(_xlpm.val="","",_xlpm.val)))</f>
        <v/>
      </c>
    </row>
    <row r="380" spans="2:17" x14ac:dyDescent="0.35">
      <c r="B380" s="89" t="str">
        <f t="shared" si="9"/>
        <v/>
      </c>
      <c r="C380" s="321"/>
      <c r="D380" s="834" t="str">
        <f>_xlfn.LET(
_xlpm.orgRow,MATCH(C380,_ref_data!$F$19:$F$167,0),
_xlpm.orgID,INDEX(_ref_data!$E$19:$E$167,_xlpm.orgRow),
IF(C380="","",_xlpm.orgID))</f>
        <v/>
      </c>
      <c r="E380" s="834" t="str">
        <f>_xlfn.LET(
_xlpm.orgRow,MATCH(C380,_ref_data!$F$19:$F$167,0),
_xlpm.EIN,SUBSTITUTE(INDEX(_ref_data!$G$19:$G$167,_xlpm.orgRow), "-", ""),
IF(C380="","",_xlpm.EIN))</f>
        <v/>
      </c>
      <c r="F380" s="834"/>
      <c r="G380" s="826"/>
      <c r="H380" s="840" t="str" cm="1">
        <f t="array" aca="1" ref="H380" ca="1">IF($C380="", "",
_xlfn.LET(
_xlpm.HCEnameCol,INDIRECT(_xlfn.CONCAT("'3a) Board of Directors'!$B$11:$B$",$B$239)),
_xlpm.HCEidCol,INDIRECT(_xlfn.CONCAT("'3a) Board of Directors'!$D$11:$D$",$B$239)),
_xlpm.mbrNameCol,INDIRECT(_xlfn.CONCAT("'3a) Board of Directors'!$E$11:$E$",$B$239)),
_xlpm.row, MATCH($C380 &amp; $F380 &amp; $G380,
    _xlpm.HCEnameCol &amp; _xlpm.HCEidCol &amp; _xlpm.mbrNameCol, 0),
_xlpm.row)
)</f>
        <v/>
      </c>
      <c r="I380" s="826"/>
      <c r="J380" s="826"/>
      <c r="K380" s="826"/>
      <c r="L380" s="826"/>
      <c r="M380" s="826"/>
      <c r="N380" s="826" t="str" cm="1">
        <f t="array" aca="1" ref="N380" ca="1">_xlfn.LET(
_xlpm.datCol,INDIRECT(_xlfn.CONCAT("'3a) Board of Directors'!$K$11:$P$",$B$239)),
_xlpm.val,(INDEX(_xlpm.datCol,_extract!$H380,1)=TRUE)*1,
IF($B380="","",
IF(_xlpm.val="","",_xlpm.val)))</f>
        <v/>
      </c>
      <c r="O380" s="826" t="str" cm="1">
        <f t="array" aca="1" ref="O380" ca="1">_xlfn.LET(
_xlpm.datCol,INDIRECT(_xlfn.CONCAT("'3a) Board of Directors'!$K$11:$P$",$B$239)),
_xlpm.val,(INDEX(_xlpm.datCol,_extract!$H380,2)=TRUE)*1,
IF($B380="","",
IF(_xlpm.val="","",_xlpm.val)))</f>
        <v/>
      </c>
      <c r="P380" s="826" t="str" cm="1">
        <f t="array" aca="1" ref="P380" ca="1">_xlfn.LET(
_xlpm.datCol,INDIRECT(_xlfn.CONCAT("'3a) Board of Directors'!$K$11:$P$",$B$239)),
_xlpm.val,(INDEX(_xlpm.datCol,_extract!$H380,3)=TRUE)*1,
IF($B380="","",
IF(_xlpm.val="","",_xlpm.val)))</f>
        <v/>
      </c>
      <c r="Q380" s="826" t="str" cm="1">
        <f t="array" aca="1" ref="Q380" ca="1">_xlfn.LET(
_xlpm.datCol,INDIRECT(_xlfn.CONCAT("'3a) Board of Directors'!$K$11:$P$",$B$239)),
_xlpm.val,INDEX(_xlpm.datCol,_extract!$H380,4),
IF($B380="","",
IF(_xlpm.val="","",_xlpm.val)))</f>
        <v/>
      </c>
    </row>
    <row r="381" spans="2:17" x14ac:dyDescent="0.35">
      <c r="B381" s="89" t="str">
        <f t="shared" si="9"/>
        <v/>
      </c>
      <c r="C381" s="321"/>
      <c r="D381" s="834" t="str">
        <f>_xlfn.LET(
_xlpm.orgRow,MATCH(C381,_ref_data!$F$19:$F$167,0),
_xlpm.orgID,INDEX(_ref_data!$E$19:$E$167,_xlpm.orgRow),
IF(C381="","",_xlpm.orgID))</f>
        <v/>
      </c>
      <c r="E381" s="834" t="str">
        <f>_xlfn.LET(
_xlpm.orgRow,MATCH(C381,_ref_data!$F$19:$F$167,0),
_xlpm.EIN,SUBSTITUTE(INDEX(_ref_data!$G$19:$G$167,_xlpm.orgRow), "-", ""),
IF(C381="","",_xlpm.EIN))</f>
        <v/>
      </c>
      <c r="F381" s="834"/>
      <c r="G381" s="826"/>
      <c r="H381" s="840" t="str" cm="1">
        <f t="array" aca="1" ref="H381" ca="1">IF($C381="", "",
_xlfn.LET(
_xlpm.HCEnameCol,INDIRECT(_xlfn.CONCAT("'3a) Board of Directors'!$B$11:$B$",$B$239)),
_xlpm.HCEidCol,INDIRECT(_xlfn.CONCAT("'3a) Board of Directors'!$D$11:$D$",$B$239)),
_xlpm.mbrNameCol,INDIRECT(_xlfn.CONCAT("'3a) Board of Directors'!$E$11:$E$",$B$239)),
_xlpm.row, MATCH($C381 &amp; $F381 &amp; $G381,
    _xlpm.HCEnameCol &amp; _xlpm.HCEidCol &amp; _xlpm.mbrNameCol, 0),
_xlpm.row)
)</f>
        <v/>
      </c>
      <c r="I381" s="826"/>
      <c r="J381" s="826"/>
      <c r="K381" s="826"/>
      <c r="L381" s="826"/>
      <c r="M381" s="826"/>
      <c r="N381" s="826" t="str" cm="1">
        <f t="array" aca="1" ref="N381" ca="1">_xlfn.LET(
_xlpm.datCol,INDIRECT(_xlfn.CONCAT("'3a) Board of Directors'!$K$11:$P$",$B$239)),
_xlpm.val,(INDEX(_xlpm.datCol,_extract!$H381,1)=TRUE)*1,
IF($B381="","",
IF(_xlpm.val="","",_xlpm.val)))</f>
        <v/>
      </c>
      <c r="O381" s="826" t="str" cm="1">
        <f t="array" aca="1" ref="O381" ca="1">_xlfn.LET(
_xlpm.datCol,INDIRECT(_xlfn.CONCAT("'3a) Board of Directors'!$K$11:$P$",$B$239)),
_xlpm.val,(INDEX(_xlpm.datCol,_extract!$H381,2)=TRUE)*1,
IF($B381="","",
IF(_xlpm.val="","",_xlpm.val)))</f>
        <v/>
      </c>
      <c r="P381" s="826" t="str" cm="1">
        <f t="array" aca="1" ref="P381" ca="1">_xlfn.LET(
_xlpm.datCol,INDIRECT(_xlfn.CONCAT("'3a) Board of Directors'!$K$11:$P$",$B$239)),
_xlpm.val,(INDEX(_xlpm.datCol,_extract!$H381,3)=TRUE)*1,
IF($B381="","",
IF(_xlpm.val="","",_xlpm.val)))</f>
        <v/>
      </c>
      <c r="Q381" s="826" t="str" cm="1">
        <f t="array" aca="1" ref="Q381" ca="1">_xlfn.LET(
_xlpm.datCol,INDIRECT(_xlfn.CONCAT("'3a) Board of Directors'!$K$11:$P$",$B$239)),
_xlpm.val,INDEX(_xlpm.datCol,_extract!$H381,4),
IF($B381="","",
IF(_xlpm.val="","",_xlpm.val)))</f>
        <v/>
      </c>
    </row>
    <row r="382" spans="2:17" x14ac:dyDescent="0.35">
      <c r="B382" s="89" t="str">
        <f t="shared" si="9"/>
        <v/>
      </c>
      <c r="C382" s="321"/>
      <c r="D382" s="834" t="str">
        <f>_xlfn.LET(
_xlpm.orgRow,MATCH(C382,_ref_data!$F$19:$F$167,0),
_xlpm.orgID,INDEX(_ref_data!$E$19:$E$167,_xlpm.orgRow),
IF(C382="","",_xlpm.orgID))</f>
        <v/>
      </c>
      <c r="E382" s="834" t="str">
        <f>_xlfn.LET(
_xlpm.orgRow,MATCH(C382,_ref_data!$F$19:$F$167,0),
_xlpm.EIN,SUBSTITUTE(INDEX(_ref_data!$G$19:$G$167,_xlpm.orgRow), "-", ""),
IF(C382="","",_xlpm.EIN))</f>
        <v/>
      </c>
      <c r="F382" s="834"/>
      <c r="G382" s="826"/>
      <c r="H382" s="840" t="str" cm="1">
        <f t="array" aca="1" ref="H382" ca="1">IF($C382="", "",
_xlfn.LET(
_xlpm.HCEnameCol,INDIRECT(_xlfn.CONCAT("'3a) Board of Directors'!$B$11:$B$",$B$239)),
_xlpm.HCEidCol,INDIRECT(_xlfn.CONCAT("'3a) Board of Directors'!$D$11:$D$",$B$239)),
_xlpm.mbrNameCol,INDIRECT(_xlfn.CONCAT("'3a) Board of Directors'!$E$11:$E$",$B$239)),
_xlpm.row, MATCH($C382 &amp; $F382 &amp; $G382,
    _xlpm.HCEnameCol &amp; _xlpm.HCEidCol &amp; _xlpm.mbrNameCol, 0),
_xlpm.row)
)</f>
        <v/>
      </c>
      <c r="I382" s="826"/>
      <c r="J382" s="826"/>
      <c r="K382" s="826"/>
      <c r="L382" s="826"/>
      <c r="M382" s="826"/>
      <c r="N382" s="826" t="str" cm="1">
        <f t="array" aca="1" ref="N382" ca="1">_xlfn.LET(
_xlpm.datCol,INDIRECT(_xlfn.CONCAT("'3a) Board of Directors'!$K$11:$P$",$B$239)),
_xlpm.val,(INDEX(_xlpm.datCol,_extract!$H382,1)=TRUE)*1,
IF($B382="","",
IF(_xlpm.val="","",_xlpm.val)))</f>
        <v/>
      </c>
      <c r="O382" s="826" t="str" cm="1">
        <f t="array" aca="1" ref="O382" ca="1">_xlfn.LET(
_xlpm.datCol,INDIRECT(_xlfn.CONCAT("'3a) Board of Directors'!$K$11:$P$",$B$239)),
_xlpm.val,(INDEX(_xlpm.datCol,_extract!$H382,2)=TRUE)*1,
IF($B382="","",
IF(_xlpm.val="","",_xlpm.val)))</f>
        <v/>
      </c>
      <c r="P382" s="826" t="str" cm="1">
        <f t="array" aca="1" ref="P382" ca="1">_xlfn.LET(
_xlpm.datCol,INDIRECT(_xlfn.CONCAT("'3a) Board of Directors'!$K$11:$P$",$B$239)),
_xlpm.val,(INDEX(_xlpm.datCol,_extract!$H382,3)=TRUE)*1,
IF($B382="","",
IF(_xlpm.val="","",_xlpm.val)))</f>
        <v/>
      </c>
      <c r="Q382" s="826" t="str" cm="1">
        <f t="array" aca="1" ref="Q382" ca="1">_xlfn.LET(
_xlpm.datCol,INDIRECT(_xlfn.CONCAT("'3a) Board of Directors'!$K$11:$P$",$B$239)),
_xlpm.val,INDEX(_xlpm.datCol,_extract!$H382,4),
IF($B382="","",
IF(_xlpm.val="","",_xlpm.val)))</f>
        <v/>
      </c>
    </row>
    <row r="383" spans="2:17" x14ac:dyDescent="0.35">
      <c r="B383" s="89" t="str">
        <f t="shared" si="9"/>
        <v/>
      </c>
      <c r="C383" s="321"/>
      <c r="D383" s="834" t="str">
        <f>_xlfn.LET(
_xlpm.orgRow,MATCH(C383,_ref_data!$F$19:$F$167,0),
_xlpm.orgID,INDEX(_ref_data!$E$19:$E$167,_xlpm.orgRow),
IF(C383="","",_xlpm.orgID))</f>
        <v/>
      </c>
      <c r="E383" s="834" t="str">
        <f>_xlfn.LET(
_xlpm.orgRow,MATCH(C383,_ref_data!$F$19:$F$167,0),
_xlpm.EIN,SUBSTITUTE(INDEX(_ref_data!$G$19:$G$167,_xlpm.orgRow), "-", ""),
IF(C383="","",_xlpm.EIN))</f>
        <v/>
      </c>
      <c r="F383" s="834"/>
      <c r="G383" s="826"/>
      <c r="H383" s="840" t="str" cm="1">
        <f t="array" aca="1" ref="H383" ca="1">IF($C383="", "",
_xlfn.LET(
_xlpm.HCEnameCol,INDIRECT(_xlfn.CONCAT("'3a) Board of Directors'!$B$11:$B$",$B$239)),
_xlpm.HCEidCol,INDIRECT(_xlfn.CONCAT("'3a) Board of Directors'!$D$11:$D$",$B$239)),
_xlpm.mbrNameCol,INDIRECT(_xlfn.CONCAT("'3a) Board of Directors'!$E$11:$E$",$B$239)),
_xlpm.row, MATCH($C383 &amp; $F383 &amp; $G383,
    _xlpm.HCEnameCol &amp; _xlpm.HCEidCol &amp; _xlpm.mbrNameCol, 0),
_xlpm.row)
)</f>
        <v/>
      </c>
      <c r="I383" s="826"/>
      <c r="J383" s="826"/>
      <c r="K383" s="826"/>
      <c r="L383" s="826"/>
      <c r="M383" s="826"/>
      <c r="N383" s="826" t="str" cm="1">
        <f t="array" aca="1" ref="N383" ca="1">_xlfn.LET(
_xlpm.datCol,INDIRECT(_xlfn.CONCAT("'3a) Board of Directors'!$K$11:$P$",$B$239)),
_xlpm.val,(INDEX(_xlpm.datCol,_extract!$H383,1)=TRUE)*1,
IF($B383="","",
IF(_xlpm.val="","",_xlpm.val)))</f>
        <v/>
      </c>
      <c r="O383" s="826" t="str" cm="1">
        <f t="array" aca="1" ref="O383" ca="1">_xlfn.LET(
_xlpm.datCol,INDIRECT(_xlfn.CONCAT("'3a) Board of Directors'!$K$11:$P$",$B$239)),
_xlpm.val,(INDEX(_xlpm.datCol,_extract!$H383,2)=TRUE)*1,
IF($B383="","",
IF(_xlpm.val="","",_xlpm.val)))</f>
        <v/>
      </c>
      <c r="P383" s="826" t="str" cm="1">
        <f t="array" aca="1" ref="P383" ca="1">_xlfn.LET(
_xlpm.datCol,INDIRECT(_xlfn.CONCAT("'3a) Board of Directors'!$K$11:$P$",$B$239)),
_xlpm.val,(INDEX(_xlpm.datCol,_extract!$H383,3)=TRUE)*1,
IF($B383="","",
IF(_xlpm.val="","",_xlpm.val)))</f>
        <v/>
      </c>
      <c r="Q383" s="826" t="str" cm="1">
        <f t="array" aca="1" ref="Q383" ca="1">_xlfn.LET(
_xlpm.datCol,INDIRECT(_xlfn.CONCAT("'3a) Board of Directors'!$K$11:$P$",$B$239)),
_xlpm.val,INDEX(_xlpm.datCol,_extract!$H383,4),
IF($B383="","",
IF(_xlpm.val="","",_xlpm.val)))</f>
        <v/>
      </c>
    </row>
    <row r="384" spans="2:17" x14ac:dyDescent="0.35">
      <c r="B384" s="89" t="str">
        <f t="shared" si="9"/>
        <v/>
      </c>
      <c r="C384" s="321"/>
      <c r="D384" s="834" t="str">
        <f>_xlfn.LET(
_xlpm.orgRow,MATCH(C384,_ref_data!$F$19:$F$167,0),
_xlpm.orgID,INDEX(_ref_data!$E$19:$E$167,_xlpm.orgRow),
IF(C384="","",_xlpm.orgID))</f>
        <v/>
      </c>
      <c r="E384" s="834" t="str">
        <f>_xlfn.LET(
_xlpm.orgRow,MATCH(C384,_ref_data!$F$19:$F$167,0),
_xlpm.EIN,SUBSTITUTE(INDEX(_ref_data!$G$19:$G$167,_xlpm.orgRow), "-", ""),
IF(C384="","",_xlpm.EIN))</f>
        <v/>
      </c>
      <c r="F384" s="834"/>
      <c r="G384" s="826"/>
      <c r="H384" s="840" t="str" cm="1">
        <f t="array" aca="1" ref="H384" ca="1">IF($C384="", "",
_xlfn.LET(
_xlpm.HCEnameCol,INDIRECT(_xlfn.CONCAT("'3a) Board of Directors'!$B$11:$B$",$B$239)),
_xlpm.HCEidCol,INDIRECT(_xlfn.CONCAT("'3a) Board of Directors'!$D$11:$D$",$B$239)),
_xlpm.mbrNameCol,INDIRECT(_xlfn.CONCAT("'3a) Board of Directors'!$E$11:$E$",$B$239)),
_xlpm.row, MATCH($C384 &amp; $F384 &amp; $G384,
    _xlpm.HCEnameCol &amp; _xlpm.HCEidCol &amp; _xlpm.mbrNameCol, 0),
_xlpm.row)
)</f>
        <v/>
      </c>
      <c r="I384" s="826"/>
      <c r="J384" s="826"/>
      <c r="K384" s="826"/>
      <c r="L384" s="826"/>
      <c r="M384" s="826"/>
      <c r="N384" s="826" t="str" cm="1">
        <f t="array" aca="1" ref="N384" ca="1">_xlfn.LET(
_xlpm.datCol,INDIRECT(_xlfn.CONCAT("'3a) Board of Directors'!$K$11:$P$",$B$239)),
_xlpm.val,(INDEX(_xlpm.datCol,_extract!$H384,1)=TRUE)*1,
IF($B384="","",
IF(_xlpm.val="","",_xlpm.val)))</f>
        <v/>
      </c>
      <c r="O384" s="826" t="str" cm="1">
        <f t="array" aca="1" ref="O384" ca="1">_xlfn.LET(
_xlpm.datCol,INDIRECT(_xlfn.CONCAT("'3a) Board of Directors'!$K$11:$P$",$B$239)),
_xlpm.val,(INDEX(_xlpm.datCol,_extract!$H384,2)=TRUE)*1,
IF($B384="","",
IF(_xlpm.val="","",_xlpm.val)))</f>
        <v/>
      </c>
      <c r="P384" s="826" t="str" cm="1">
        <f t="array" aca="1" ref="P384" ca="1">_xlfn.LET(
_xlpm.datCol,INDIRECT(_xlfn.CONCAT("'3a) Board of Directors'!$K$11:$P$",$B$239)),
_xlpm.val,(INDEX(_xlpm.datCol,_extract!$H384,3)=TRUE)*1,
IF($B384="","",
IF(_xlpm.val="","",_xlpm.val)))</f>
        <v/>
      </c>
      <c r="Q384" s="826" t="str" cm="1">
        <f t="array" aca="1" ref="Q384" ca="1">_xlfn.LET(
_xlpm.datCol,INDIRECT(_xlfn.CONCAT("'3a) Board of Directors'!$K$11:$P$",$B$239)),
_xlpm.val,INDEX(_xlpm.datCol,_extract!$H384,4),
IF($B384="","",
IF(_xlpm.val="","",_xlpm.val)))</f>
        <v/>
      </c>
    </row>
    <row r="385" spans="2:17" x14ac:dyDescent="0.35">
      <c r="B385" s="89" t="str">
        <f t="shared" si="9"/>
        <v/>
      </c>
      <c r="C385" s="321"/>
      <c r="D385" s="834" t="str">
        <f>_xlfn.LET(
_xlpm.orgRow,MATCH(C385,_ref_data!$F$19:$F$167,0),
_xlpm.orgID,INDEX(_ref_data!$E$19:$E$167,_xlpm.orgRow),
IF(C385="","",_xlpm.orgID))</f>
        <v/>
      </c>
      <c r="E385" s="834" t="str">
        <f>_xlfn.LET(
_xlpm.orgRow,MATCH(C385,_ref_data!$F$19:$F$167,0),
_xlpm.EIN,SUBSTITUTE(INDEX(_ref_data!$G$19:$G$167,_xlpm.orgRow), "-", ""),
IF(C385="","",_xlpm.EIN))</f>
        <v/>
      </c>
      <c r="F385" s="834"/>
      <c r="G385" s="826"/>
      <c r="H385" s="840" t="str" cm="1">
        <f t="array" aca="1" ref="H385" ca="1">IF($C385="", "",
_xlfn.LET(
_xlpm.HCEnameCol,INDIRECT(_xlfn.CONCAT("'3a) Board of Directors'!$B$11:$B$",$B$239)),
_xlpm.HCEidCol,INDIRECT(_xlfn.CONCAT("'3a) Board of Directors'!$D$11:$D$",$B$239)),
_xlpm.mbrNameCol,INDIRECT(_xlfn.CONCAT("'3a) Board of Directors'!$E$11:$E$",$B$239)),
_xlpm.row, MATCH($C385 &amp; $F385 &amp; $G385,
    _xlpm.HCEnameCol &amp; _xlpm.HCEidCol &amp; _xlpm.mbrNameCol, 0),
_xlpm.row)
)</f>
        <v/>
      </c>
      <c r="I385" s="826"/>
      <c r="J385" s="826"/>
      <c r="K385" s="826"/>
      <c r="L385" s="826"/>
      <c r="M385" s="826"/>
      <c r="N385" s="826" t="str" cm="1">
        <f t="array" aca="1" ref="N385" ca="1">_xlfn.LET(
_xlpm.datCol,INDIRECT(_xlfn.CONCAT("'3a) Board of Directors'!$K$11:$P$",$B$239)),
_xlpm.val,(INDEX(_xlpm.datCol,_extract!$H385,1)=TRUE)*1,
IF($B385="","",
IF(_xlpm.val="","",_xlpm.val)))</f>
        <v/>
      </c>
      <c r="O385" s="826" t="str" cm="1">
        <f t="array" aca="1" ref="O385" ca="1">_xlfn.LET(
_xlpm.datCol,INDIRECT(_xlfn.CONCAT("'3a) Board of Directors'!$K$11:$P$",$B$239)),
_xlpm.val,(INDEX(_xlpm.datCol,_extract!$H385,2)=TRUE)*1,
IF($B385="","",
IF(_xlpm.val="","",_xlpm.val)))</f>
        <v/>
      </c>
      <c r="P385" s="826" t="str" cm="1">
        <f t="array" aca="1" ref="P385" ca="1">_xlfn.LET(
_xlpm.datCol,INDIRECT(_xlfn.CONCAT("'3a) Board of Directors'!$K$11:$P$",$B$239)),
_xlpm.val,(INDEX(_xlpm.datCol,_extract!$H385,3)=TRUE)*1,
IF($B385="","",
IF(_xlpm.val="","",_xlpm.val)))</f>
        <v/>
      </c>
      <c r="Q385" s="826" t="str" cm="1">
        <f t="array" aca="1" ref="Q385" ca="1">_xlfn.LET(
_xlpm.datCol,INDIRECT(_xlfn.CONCAT("'3a) Board of Directors'!$K$11:$P$",$B$239)),
_xlpm.val,INDEX(_xlpm.datCol,_extract!$H385,4),
IF($B385="","",
IF(_xlpm.val="","",_xlpm.val)))</f>
        <v/>
      </c>
    </row>
    <row r="386" spans="2:17" x14ac:dyDescent="0.35">
      <c r="B386" s="89" t="str">
        <f t="shared" si="9"/>
        <v/>
      </c>
      <c r="C386" s="321"/>
      <c r="D386" s="834" t="str">
        <f>_xlfn.LET(
_xlpm.orgRow,MATCH(C386,_ref_data!$F$19:$F$167,0),
_xlpm.orgID,INDEX(_ref_data!$E$19:$E$167,_xlpm.orgRow),
IF(C386="","",_xlpm.orgID))</f>
        <v/>
      </c>
      <c r="E386" s="834" t="str">
        <f>_xlfn.LET(
_xlpm.orgRow,MATCH(C386,_ref_data!$F$19:$F$167,0),
_xlpm.EIN,SUBSTITUTE(INDEX(_ref_data!$G$19:$G$167,_xlpm.orgRow), "-", ""),
IF(C386="","",_xlpm.EIN))</f>
        <v/>
      </c>
      <c r="F386" s="834"/>
      <c r="G386" s="826"/>
      <c r="H386" s="840" t="str" cm="1">
        <f t="array" aca="1" ref="H386" ca="1">IF($C386="", "",
_xlfn.LET(
_xlpm.HCEnameCol,INDIRECT(_xlfn.CONCAT("'3a) Board of Directors'!$B$11:$B$",$B$239)),
_xlpm.HCEidCol,INDIRECT(_xlfn.CONCAT("'3a) Board of Directors'!$D$11:$D$",$B$239)),
_xlpm.mbrNameCol,INDIRECT(_xlfn.CONCAT("'3a) Board of Directors'!$E$11:$E$",$B$239)),
_xlpm.row, MATCH($C386 &amp; $F386 &amp; $G386,
    _xlpm.HCEnameCol &amp; _xlpm.HCEidCol &amp; _xlpm.mbrNameCol, 0),
_xlpm.row)
)</f>
        <v/>
      </c>
      <c r="I386" s="826"/>
      <c r="J386" s="826"/>
      <c r="K386" s="826"/>
      <c r="L386" s="826"/>
      <c r="M386" s="826"/>
      <c r="N386" s="826" t="str" cm="1">
        <f t="array" aca="1" ref="N386" ca="1">_xlfn.LET(
_xlpm.datCol,INDIRECT(_xlfn.CONCAT("'3a) Board of Directors'!$K$11:$P$",$B$239)),
_xlpm.val,(INDEX(_xlpm.datCol,_extract!$H386,1)=TRUE)*1,
IF($B386="","",
IF(_xlpm.val="","",_xlpm.val)))</f>
        <v/>
      </c>
      <c r="O386" s="826" t="str" cm="1">
        <f t="array" aca="1" ref="O386" ca="1">_xlfn.LET(
_xlpm.datCol,INDIRECT(_xlfn.CONCAT("'3a) Board of Directors'!$K$11:$P$",$B$239)),
_xlpm.val,(INDEX(_xlpm.datCol,_extract!$H386,2)=TRUE)*1,
IF($B386="","",
IF(_xlpm.val="","",_xlpm.val)))</f>
        <v/>
      </c>
      <c r="P386" s="826" t="str" cm="1">
        <f t="array" aca="1" ref="P386" ca="1">_xlfn.LET(
_xlpm.datCol,INDIRECT(_xlfn.CONCAT("'3a) Board of Directors'!$K$11:$P$",$B$239)),
_xlpm.val,(INDEX(_xlpm.datCol,_extract!$H386,3)=TRUE)*1,
IF($B386="","",
IF(_xlpm.val="","",_xlpm.val)))</f>
        <v/>
      </c>
      <c r="Q386" s="826" t="str" cm="1">
        <f t="array" aca="1" ref="Q386" ca="1">_xlfn.LET(
_xlpm.datCol,INDIRECT(_xlfn.CONCAT("'3a) Board of Directors'!$K$11:$P$",$B$239)),
_xlpm.val,INDEX(_xlpm.datCol,_extract!$H386,4),
IF($B386="","",
IF(_xlpm.val="","",_xlpm.val)))</f>
        <v/>
      </c>
    </row>
    <row r="387" spans="2:17" x14ac:dyDescent="0.35">
      <c r="B387" s="89" t="str">
        <f t="shared" si="9"/>
        <v/>
      </c>
      <c r="C387" s="321"/>
      <c r="D387" s="834" t="str">
        <f>_xlfn.LET(
_xlpm.orgRow,MATCH(C387,_ref_data!$F$19:$F$167,0),
_xlpm.orgID,INDEX(_ref_data!$E$19:$E$167,_xlpm.orgRow),
IF(C387="","",_xlpm.orgID))</f>
        <v/>
      </c>
      <c r="E387" s="834" t="str">
        <f>_xlfn.LET(
_xlpm.orgRow,MATCH(C387,_ref_data!$F$19:$F$167,0),
_xlpm.EIN,SUBSTITUTE(INDEX(_ref_data!$G$19:$G$167,_xlpm.orgRow), "-", ""),
IF(C387="","",_xlpm.EIN))</f>
        <v/>
      </c>
      <c r="F387" s="834"/>
      <c r="G387" s="826"/>
      <c r="H387" s="840" t="str" cm="1">
        <f t="array" aca="1" ref="H387" ca="1">IF($C387="", "",
_xlfn.LET(
_xlpm.HCEnameCol,INDIRECT(_xlfn.CONCAT("'3a) Board of Directors'!$B$11:$B$",$B$239)),
_xlpm.HCEidCol,INDIRECT(_xlfn.CONCAT("'3a) Board of Directors'!$D$11:$D$",$B$239)),
_xlpm.mbrNameCol,INDIRECT(_xlfn.CONCAT("'3a) Board of Directors'!$E$11:$E$",$B$239)),
_xlpm.row, MATCH($C387 &amp; $F387 &amp; $G387,
    _xlpm.HCEnameCol &amp; _xlpm.HCEidCol &amp; _xlpm.mbrNameCol, 0),
_xlpm.row)
)</f>
        <v/>
      </c>
      <c r="I387" s="826"/>
      <c r="J387" s="826"/>
      <c r="K387" s="826"/>
      <c r="L387" s="826"/>
      <c r="M387" s="826"/>
      <c r="N387" s="826" t="str" cm="1">
        <f t="array" aca="1" ref="N387" ca="1">_xlfn.LET(
_xlpm.datCol,INDIRECT(_xlfn.CONCAT("'3a) Board of Directors'!$K$11:$P$",$B$239)),
_xlpm.val,(INDEX(_xlpm.datCol,_extract!$H387,1)=TRUE)*1,
IF($B387="","",
IF(_xlpm.val="","",_xlpm.val)))</f>
        <v/>
      </c>
      <c r="O387" s="826" t="str" cm="1">
        <f t="array" aca="1" ref="O387" ca="1">_xlfn.LET(
_xlpm.datCol,INDIRECT(_xlfn.CONCAT("'3a) Board of Directors'!$K$11:$P$",$B$239)),
_xlpm.val,(INDEX(_xlpm.datCol,_extract!$H387,2)=TRUE)*1,
IF($B387="","",
IF(_xlpm.val="","",_xlpm.val)))</f>
        <v/>
      </c>
      <c r="P387" s="826" t="str" cm="1">
        <f t="array" aca="1" ref="P387" ca="1">_xlfn.LET(
_xlpm.datCol,INDIRECT(_xlfn.CONCAT("'3a) Board of Directors'!$K$11:$P$",$B$239)),
_xlpm.val,(INDEX(_xlpm.datCol,_extract!$H387,3)=TRUE)*1,
IF($B387="","",
IF(_xlpm.val="","",_xlpm.val)))</f>
        <v/>
      </c>
      <c r="Q387" s="826" t="str" cm="1">
        <f t="array" aca="1" ref="Q387" ca="1">_xlfn.LET(
_xlpm.datCol,INDIRECT(_xlfn.CONCAT("'3a) Board of Directors'!$K$11:$P$",$B$239)),
_xlpm.val,INDEX(_xlpm.datCol,_extract!$H387,4),
IF($B387="","",
IF(_xlpm.val="","",_xlpm.val)))</f>
        <v/>
      </c>
    </row>
    <row r="388" spans="2:17" x14ac:dyDescent="0.35">
      <c r="B388" s="89" t="str">
        <f t="shared" si="9"/>
        <v/>
      </c>
      <c r="C388" s="321"/>
      <c r="D388" s="834" t="str">
        <f>_xlfn.LET(
_xlpm.orgRow,MATCH(C388,_ref_data!$F$19:$F$167,0),
_xlpm.orgID,INDEX(_ref_data!$E$19:$E$167,_xlpm.orgRow),
IF(C388="","",_xlpm.orgID))</f>
        <v/>
      </c>
      <c r="E388" s="834" t="str">
        <f>_xlfn.LET(
_xlpm.orgRow,MATCH(C388,_ref_data!$F$19:$F$167,0),
_xlpm.EIN,SUBSTITUTE(INDEX(_ref_data!$G$19:$G$167,_xlpm.orgRow), "-", ""),
IF(C388="","",_xlpm.EIN))</f>
        <v/>
      </c>
      <c r="F388" s="834"/>
      <c r="G388" s="826"/>
      <c r="H388" s="840" t="str" cm="1">
        <f t="array" aca="1" ref="H388" ca="1">IF($C388="", "",
_xlfn.LET(
_xlpm.HCEnameCol,INDIRECT(_xlfn.CONCAT("'3a) Board of Directors'!$B$11:$B$",$B$239)),
_xlpm.HCEidCol,INDIRECT(_xlfn.CONCAT("'3a) Board of Directors'!$D$11:$D$",$B$239)),
_xlpm.mbrNameCol,INDIRECT(_xlfn.CONCAT("'3a) Board of Directors'!$E$11:$E$",$B$239)),
_xlpm.row, MATCH($C388 &amp; $F388 &amp; $G388,
    _xlpm.HCEnameCol &amp; _xlpm.HCEidCol &amp; _xlpm.mbrNameCol, 0),
_xlpm.row)
)</f>
        <v/>
      </c>
      <c r="I388" s="826"/>
      <c r="J388" s="826"/>
      <c r="K388" s="826"/>
      <c r="L388" s="826"/>
      <c r="M388" s="826"/>
      <c r="N388" s="826" t="str" cm="1">
        <f t="array" aca="1" ref="N388" ca="1">_xlfn.LET(
_xlpm.datCol,INDIRECT(_xlfn.CONCAT("'3a) Board of Directors'!$K$11:$P$",$B$239)),
_xlpm.val,(INDEX(_xlpm.datCol,_extract!$H388,1)=TRUE)*1,
IF($B388="","",
IF(_xlpm.val="","",_xlpm.val)))</f>
        <v/>
      </c>
      <c r="O388" s="826" t="str" cm="1">
        <f t="array" aca="1" ref="O388" ca="1">_xlfn.LET(
_xlpm.datCol,INDIRECT(_xlfn.CONCAT("'3a) Board of Directors'!$K$11:$P$",$B$239)),
_xlpm.val,(INDEX(_xlpm.datCol,_extract!$H388,2)=TRUE)*1,
IF($B388="","",
IF(_xlpm.val="","",_xlpm.val)))</f>
        <v/>
      </c>
      <c r="P388" s="826" t="str" cm="1">
        <f t="array" aca="1" ref="P388" ca="1">_xlfn.LET(
_xlpm.datCol,INDIRECT(_xlfn.CONCAT("'3a) Board of Directors'!$K$11:$P$",$B$239)),
_xlpm.val,(INDEX(_xlpm.datCol,_extract!$H388,3)=TRUE)*1,
IF($B388="","",
IF(_xlpm.val="","",_xlpm.val)))</f>
        <v/>
      </c>
      <c r="Q388" s="826" t="str" cm="1">
        <f t="array" aca="1" ref="Q388" ca="1">_xlfn.LET(
_xlpm.datCol,INDIRECT(_xlfn.CONCAT("'3a) Board of Directors'!$K$11:$P$",$B$239)),
_xlpm.val,INDEX(_xlpm.datCol,_extract!$H388,4),
IF($B388="","",
IF(_xlpm.val="","",_xlpm.val)))</f>
        <v/>
      </c>
    </row>
    <row r="389" spans="2:17" x14ac:dyDescent="0.35">
      <c r="B389" s="89" t="str">
        <f t="shared" si="9"/>
        <v/>
      </c>
      <c r="C389" s="321"/>
      <c r="D389" s="834" t="str">
        <f>_xlfn.LET(
_xlpm.orgRow,MATCH(C389,_ref_data!$F$19:$F$167,0),
_xlpm.orgID,INDEX(_ref_data!$E$19:$E$167,_xlpm.orgRow),
IF(C389="","",_xlpm.orgID))</f>
        <v/>
      </c>
      <c r="E389" s="834" t="str">
        <f>_xlfn.LET(
_xlpm.orgRow,MATCH(C389,_ref_data!$F$19:$F$167,0),
_xlpm.EIN,SUBSTITUTE(INDEX(_ref_data!$G$19:$G$167,_xlpm.orgRow), "-", ""),
IF(C389="","",_xlpm.EIN))</f>
        <v/>
      </c>
      <c r="F389" s="834"/>
      <c r="G389" s="826"/>
      <c r="H389" s="840" t="str" cm="1">
        <f t="array" aca="1" ref="H389" ca="1">IF($C389="", "",
_xlfn.LET(
_xlpm.HCEnameCol,INDIRECT(_xlfn.CONCAT("'3a) Board of Directors'!$B$11:$B$",$B$239)),
_xlpm.HCEidCol,INDIRECT(_xlfn.CONCAT("'3a) Board of Directors'!$D$11:$D$",$B$239)),
_xlpm.mbrNameCol,INDIRECT(_xlfn.CONCAT("'3a) Board of Directors'!$E$11:$E$",$B$239)),
_xlpm.row, MATCH($C389 &amp; $F389 &amp; $G389,
    _xlpm.HCEnameCol &amp; _xlpm.HCEidCol &amp; _xlpm.mbrNameCol, 0),
_xlpm.row)
)</f>
        <v/>
      </c>
      <c r="I389" s="826"/>
      <c r="J389" s="826"/>
      <c r="K389" s="826"/>
      <c r="L389" s="826"/>
      <c r="M389" s="826"/>
      <c r="N389" s="826" t="str" cm="1">
        <f t="array" aca="1" ref="N389" ca="1">_xlfn.LET(
_xlpm.datCol,INDIRECT(_xlfn.CONCAT("'3a) Board of Directors'!$K$11:$P$",$B$239)),
_xlpm.val,(INDEX(_xlpm.datCol,_extract!$H389,1)=TRUE)*1,
IF($B389="","",
IF(_xlpm.val="","",_xlpm.val)))</f>
        <v/>
      </c>
      <c r="O389" s="826" t="str" cm="1">
        <f t="array" aca="1" ref="O389" ca="1">_xlfn.LET(
_xlpm.datCol,INDIRECT(_xlfn.CONCAT("'3a) Board of Directors'!$K$11:$P$",$B$239)),
_xlpm.val,(INDEX(_xlpm.datCol,_extract!$H389,2)=TRUE)*1,
IF($B389="","",
IF(_xlpm.val="","",_xlpm.val)))</f>
        <v/>
      </c>
      <c r="P389" s="826" t="str" cm="1">
        <f t="array" aca="1" ref="P389" ca="1">_xlfn.LET(
_xlpm.datCol,INDIRECT(_xlfn.CONCAT("'3a) Board of Directors'!$K$11:$P$",$B$239)),
_xlpm.val,(INDEX(_xlpm.datCol,_extract!$H389,3)=TRUE)*1,
IF($B389="","",
IF(_xlpm.val="","",_xlpm.val)))</f>
        <v/>
      </c>
      <c r="Q389" s="826" t="str" cm="1">
        <f t="array" aca="1" ref="Q389" ca="1">_xlfn.LET(
_xlpm.datCol,INDIRECT(_xlfn.CONCAT("'3a) Board of Directors'!$K$11:$P$",$B$239)),
_xlpm.val,INDEX(_xlpm.datCol,_extract!$H389,4),
IF($B389="","",
IF(_xlpm.val="","",_xlpm.val)))</f>
        <v/>
      </c>
    </row>
    <row r="390" spans="2:17" x14ac:dyDescent="0.35">
      <c r="B390" s="89" t="str">
        <f t="shared" si="9"/>
        <v/>
      </c>
      <c r="C390" s="321"/>
      <c r="D390" s="834" t="str">
        <f>_xlfn.LET(
_xlpm.orgRow,MATCH(C390,_ref_data!$F$19:$F$167,0),
_xlpm.orgID,INDEX(_ref_data!$E$19:$E$167,_xlpm.orgRow),
IF(C390="","",_xlpm.orgID))</f>
        <v/>
      </c>
      <c r="E390" s="834" t="str">
        <f>_xlfn.LET(
_xlpm.orgRow,MATCH(C390,_ref_data!$F$19:$F$167,0),
_xlpm.EIN,SUBSTITUTE(INDEX(_ref_data!$G$19:$G$167,_xlpm.orgRow), "-", ""),
IF(C390="","",_xlpm.EIN))</f>
        <v/>
      </c>
      <c r="F390" s="834"/>
      <c r="G390" s="826"/>
      <c r="H390" s="840" t="str" cm="1">
        <f t="array" aca="1" ref="H390" ca="1">IF($C390="", "",
_xlfn.LET(
_xlpm.HCEnameCol,INDIRECT(_xlfn.CONCAT("'3a) Board of Directors'!$B$11:$B$",$B$239)),
_xlpm.HCEidCol,INDIRECT(_xlfn.CONCAT("'3a) Board of Directors'!$D$11:$D$",$B$239)),
_xlpm.mbrNameCol,INDIRECT(_xlfn.CONCAT("'3a) Board of Directors'!$E$11:$E$",$B$239)),
_xlpm.row, MATCH($C390 &amp; $F390 &amp; $G390,
    _xlpm.HCEnameCol &amp; _xlpm.HCEidCol &amp; _xlpm.mbrNameCol, 0),
_xlpm.row)
)</f>
        <v/>
      </c>
      <c r="I390" s="826"/>
      <c r="J390" s="826"/>
      <c r="K390" s="826"/>
      <c r="L390" s="826"/>
      <c r="M390" s="826"/>
      <c r="N390" s="826" t="str" cm="1">
        <f t="array" aca="1" ref="N390" ca="1">_xlfn.LET(
_xlpm.datCol,INDIRECT(_xlfn.CONCAT("'3a) Board of Directors'!$K$11:$P$",$B$239)),
_xlpm.val,(INDEX(_xlpm.datCol,_extract!$H390,1)=TRUE)*1,
IF($B390="","",
IF(_xlpm.val="","",_xlpm.val)))</f>
        <v/>
      </c>
      <c r="O390" s="826" t="str" cm="1">
        <f t="array" aca="1" ref="O390" ca="1">_xlfn.LET(
_xlpm.datCol,INDIRECT(_xlfn.CONCAT("'3a) Board of Directors'!$K$11:$P$",$B$239)),
_xlpm.val,(INDEX(_xlpm.datCol,_extract!$H390,2)=TRUE)*1,
IF($B390="","",
IF(_xlpm.val="","",_xlpm.val)))</f>
        <v/>
      </c>
      <c r="P390" s="826" t="str" cm="1">
        <f t="array" aca="1" ref="P390" ca="1">_xlfn.LET(
_xlpm.datCol,INDIRECT(_xlfn.CONCAT("'3a) Board of Directors'!$K$11:$P$",$B$239)),
_xlpm.val,(INDEX(_xlpm.datCol,_extract!$H390,3)=TRUE)*1,
IF($B390="","",
IF(_xlpm.val="","",_xlpm.val)))</f>
        <v/>
      </c>
      <c r="Q390" s="826" t="str" cm="1">
        <f t="array" aca="1" ref="Q390" ca="1">_xlfn.LET(
_xlpm.datCol,INDIRECT(_xlfn.CONCAT("'3a) Board of Directors'!$K$11:$P$",$B$239)),
_xlpm.val,INDEX(_xlpm.datCol,_extract!$H390,4),
IF($B390="","",
IF(_xlpm.val="","",_xlpm.val)))</f>
        <v/>
      </c>
    </row>
    <row r="391" spans="2:17" x14ac:dyDescent="0.35">
      <c r="B391" s="89" t="str">
        <f t="shared" si="9"/>
        <v/>
      </c>
      <c r="C391" s="321"/>
      <c r="D391" s="834" t="str">
        <f>_xlfn.LET(
_xlpm.orgRow,MATCH(C391,_ref_data!$F$19:$F$167,0),
_xlpm.orgID,INDEX(_ref_data!$E$19:$E$167,_xlpm.orgRow),
IF(C391="","",_xlpm.orgID))</f>
        <v/>
      </c>
      <c r="E391" s="834" t="str">
        <f>_xlfn.LET(
_xlpm.orgRow,MATCH(C391,_ref_data!$F$19:$F$167,0),
_xlpm.EIN,SUBSTITUTE(INDEX(_ref_data!$G$19:$G$167,_xlpm.orgRow), "-", ""),
IF(C391="","",_xlpm.EIN))</f>
        <v/>
      </c>
      <c r="F391" s="834"/>
      <c r="G391" s="826"/>
      <c r="H391" s="840" t="str" cm="1">
        <f t="array" aca="1" ref="H391" ca="1">IF($C391="", "",
_xlfn.LET(
_xlpm.HCEnameCol,INDIRECT(_xlfn.CONCAT("'3a) Board of Directors'!$B$11:$B$",$B$239)),
_xlpm.HCEidCol,INDIRECT(_xlfn.CONCAT("'3a) Board of Directors'!$D$11:$D$",$B$239)),
_xlpm.mbrNameCol,INDIRECT(_xlfn.CONCAT("'3a) Board of Directors'!$E$11:$E$",$B$239)),
_xlpm.row, MATCH($C391 &amp; $F391 &amp; $G391,
    _xlpm.HCEnameCol &amp; _xlpm.HCEidCol &amp; _xlpm.mbrNameCol, 0),
_xlpm.row)
)</f>
        <v/>
      </c>
      <c r="I391" s="826"/>
      <c r="J391" s="826"/>
      <c r="K391" s="826"/>
      <c r="L391" s="826"/>
      <c r="M391" s="826"/>
      <c r="N391" s="826" t="str" cm="1">
        <f t="array" aca="1" ref="N391" ca="1">_xlfn.LET(
_xlpm.datCol,INDIRECT(_xlfn.CONCAT("'3a) Board of Directors'!$K$11:$P$",$B$239)),
_xlpm.val,(INDEX(_xlpm.datCol,_extract!$H391,1)=TRUE)*1,
IF($B391="","",
IF(_xlpm.val="","",_xlpm.val)))</f>
        <v/>
      </c>
      <c r="O391" s="826" t="str" cm="1">
        <f t="array" aca="1" ref="O391" ca="1">_xlfn.LET(
_xlpm.datCol,INDIRECT(_xlfn.CONCAT("'3a) Board of Directors'!$K$11:$P$",$B$239)),
_xlpm.val,(INDEX(_xlpm.datCol,_extract!$H391,2)=TRUE)*1,
IF($B391="","",
IF(_xlpm.val="","",_xlpm.val)))</f>
        <v/>
      </c>
      <c r="P391" s="826" t="str" cm="1">
        <f t="array" aca="1" ref="P391" ca="1">_xlfn.LET(
_xlpm.datCol,INDIRECT(_xlfn.CONCAT("'3a) Board of Directors'!$K$11:$P$",$B$239)),
_xlpm.val,(INDEX(_xlpm.datCol,_extract!$H391,3)=TRUE)*1,
IF($B391="","",
IF(_xlpm.val="","",_xlpm.val)))</f>
        <v/>
      </c>
      <c r="Q391" s="826" t="str" cm="1">
        <f t="array" aca="1" ref="Q391" ca="1">_xlfn.LET(
_xlpm.datCol,INDIRECT(_xlfn.CONCAT("'3a) Board of Directors'!$K$11:$P$",$B$239)),
_xlpm.val,INDEX(_xlpm.datCol,_extract!$H391,4),
IF($B391="","",
IF(_xlpm.val="","",_xlpm.val)))</f>
        <v/>
      </c>
    </row>
    <row r="392" spans="2:17" x14ac:dyDescent="0.35">
      <c r="B392" s="89" t="str">
        <f t="shared" si="9"/>
        <v/>
      </c>
      <c r="C392" s="321"/>
      <c r="D392" s="834" t="str">
        <f>_xlfn.LET(
_xlpm.orgRow,MATCH(C392,_ref_data!$F$19:$F$167,0),
_xlpm.orgID,INDEX(_ref_data!$E$19:$E$167,_xlpm.orgRow),
IF(C392="","",_xlpm.orgID))</f>
        <v/>
      </c>
      <c r="E392" s="834" t="str">
        <f>_xlfn.LET(
_xlpm.orgRow,MATCH(C392,_ref_data!$F$19:$F$167,0),
_xlpm.EIN,SUBSTITUTE(INDEX(_ref_data!$G$19:$G$167,_xlpm.orgRow), "-", ""),
IF(C392="","",_xlpm.EIN))</f>
        <v/>
      </c>
      <c r="F392" s="834"/>
      <c r="G392" s="826"/>
      <c r="H392" s="840" t="str" cm="1">
        <f t="array" aca="1" ref="H392" ca="1">IF($C392="", "",
_xlfn.LET(
_xlpm.HCEnameCol,INDIRECT(_xlfn.CONCAT("'3a) Board of Directors'!$B$11:$B$",$B$239)),
_xlpm.HCEidCol,INDIRECT(_xlfn.CONCAT("'3a) Board of Directors'!$D$11:$D$",$B$239)),
_xlpm.mbrNameCol,INDIRECT(_xlfn.CONCAT("'3a) Board of Directors'!$E$11:$E$",$B$239)),
_xlpm.row, MATCH($C392 &amp; $F392 &amp; $G392,
    _xlpm.HCEnameCol &amp; _xlpm.HCEidCol &amp; _xlpm.mbrNameCol, 0),
_xlpm.row)
)</f>
        <v/>
      </c>
      <c r="I392" s="826"/>
      <c r="J392" s="826"/>
      <c r="K392" s="826"/>
      <c r="L392" s="826"/>
      <c r="M392" s="826"/>
      <c r="N392" s="826" t="str" cm="1">
        <f t="array" aca="1" ref="N392" ca="1">_xlfn.LET(
_xlpm.datCol,INDIRECT(_xlfn.CONCAT("'3a) Board of Directors'!$K$11:$P$",$B$239)),
_xlpm.val,(INDEX(_xlpm.datCol,_extract!$H392,1)=TRUE)*1,
IF($B392="","",
IF(_xlpm.val="","",_xlpm.val)))</f>
        <v/>
      </c>
      <c r="O392" s="826" t="str" cm="1">
        <f t="array" aca="1" ref="O392" ca="1">_xlfn.LET(
_xlpm.datCol,INDIRECT(_xlfn.CONCAT("'3a) Board of Directors'!$K$11:$P$",$B$239)),
_xlpm.val,(INDEX(_xlpm.datCol,_extract!$H392,2)=TRUE)*1,
IF($B392="","",
IF(_xlpm.val="","",_xlpm.val)))</f>
        <v/>
      </c>
      <c r="P392" s="826" t="str" cm="1">
        <f t="array" aca="1" ref="P392" ca="1">_xlfn.LET(
_xlpm.datCol,INDIRECT(_xlfn.CONCAT("'3a) Board of Directors'!$K$11:$P$",$B$239)),
_xlpm.val,(INDEX(_xlpm.datCol,_extract!$H392,3)=TRUE)*1,
IF($B392="","",
IF(_xlpm.val="","",_xlpm.val)))</f>
        <v/>
      </c>
      <c r="Q392" s="826" t="str" cm="1">
        <f t="array" aca="1" ref="Q392" ca="1">_xlfn.LET(
_xlpm.datCol,INDIRECT(_xlfn.CONCAT("'3a) Board of Directors'!$K$11:$P$",$B$239)),
_xlpm.val,INDEX(_xlpm.datCol,_extract!$H392,4),
IF($B392="","",
IF(_xlpm.val="","",_xlpm.val)))</f>
        <v/>
      </c>
    </row>
    <row r="393" spans="2:17" x14ac:dyDescent="0.35">
      <c r="B393" s="89" t="str">
        <f t="shared" si="9"/>
        <v/>
      </c>
      <c r="C393" s="321"/>
      <c r="D393" s="834" t="str">
        <f>_xlfn.LET(
_xlpm.orgRow,MATCH(C393,_ref_data!$F$19:$F$167,0),
_xlpm.orgID,INDEX(_ref_data!$E$19:$E$167,_xlpm.orgRow),
IF(C393="","",_xlpm.orgID))</f>
        <v/>
      </c>
      <c r="E393" s="834" t="str">
        <f>_xlfn.LET(
_xlpm.orgRow,MATCH(C393,_ref_data!$F$19:$F$167,0),
_xlpm.EIN,SUBSTITUTE(INDEX(_ref_data!$G$19:$G$167,_xlpm.orgRow), "-", ""),
IF(C393="","",_xlpm.EIN))</f>
        <v/>
      </c>
      <c r="F393" s="834"/>
      <c r="G393" s="826"/>
      <c r="H393" s="840" t="str" cm="1">
        <f t="array" aca="1" ref="H393" ca="1">IF($C393="", "",
_xlfn.LET(
_xlpm.HCEnameCol,INDIRECT(_xlfn.CONCAT("'3a) Board of Directors'!$B$11:$B$",$B$239)),
_xlpm.HCEidCol,INDIRECT(_xlfn.CONCAT("'3a) Board of Directors'!$D$11:$D$",$B$239)),
_xlpm.mbrNameCol,INDIRECT(_xlfn.CONCAT("'3a) Board of Directors'!$E$11:$E$",$B$239)),
_xlpm.row, MATCH($C393 &amp; $F393 &amp; $G393,
    _xlpm.HCEnameCol &amp; _xlpm.HCEidCol &amp; _xlpm.mbrNameCol, 0),
_xlpm.row)
)</f>
        <v/>
      </c>
      <c r="I393" s="826"/>
      <c r="J393" s="826"/>
      <c r="K393" s="826"/>
      <c r="L393" s="826"/>
      <c r="M393" s="826"/>
      <c r="N393" s="826" t="str" cm="1">
        <f t="array" aca="1" ref="N393" ca="1">_xlfn.LET(
_xlpm.datCol,INDIRECT(_xlfn.CONCAT("'3a) Board of Directors'!$K$11:$P$",$B$239)),
_xlpm.val,(INDEX(_xlpm.datCol,_extract!$H393,1)=TRUE)*1,
IF($B393="","",
IF(_xlpm.val="","",_xlpm.val)))</f>
        <v/>
      </c>
      <c r="O393" s="826" t="str" cm="1">
        <f t="array" aca="1" ref="O393" ca="1">_xlfn.LET(
_xlpm.datCol,INDIRECT(_xlfn.CONCAT("'3a) Board of Directors'!$K$11:$P$",$B$239)),
_xlpm.val,(INDEX(_xlpm.datCol,_extract!$H393,2)=TRUE)*1,
IF($B393="","",
IF(_xlpm.val="","",_xlpm.val)))</f>
        <v/>
      </c>
      <c r="P393" s="826" t="str" cm="1">
        <f t="array" aca="1" ref="P393" ca="1">_xlfn.LET(
_xlpm.datCol,INDIRECT(_xlfn.CONCAT("'3a) Board of Directors'!$K$11:$P$",$B$239)),
_xlpm.val,(INDEX(_xlpm.datCol,_extract!$H393,3)=TRUE)*1,
IF($B393="","",
IF(_xlpm.val="","",_xlpm.val)))</f>
        <v/>
      </c>
      <c r="Q393" s="826" t="str" cm="1">
        <f t="array" aca="1" ref="Q393" ca="1">_xlfn.LET(
_xlpm.datCol,INDIRECT(_xlfn.CONCAT("'3a) Board of Directors'!$K$11:$P$",$B$239)),
_xlpm.val,INDEX(_xlpm.datCol,_extract!$H393,4),
IF($B393="","",
IF(_xlpm.val="","",_xlpm.val)))</f>
        <v/>
      </c>
    </row>
    <row r="394" spans="2:17" x14ac:dyDescent="0.35">
      <c r="B394" s="89" t="str">
        <f t="shared" si="9"/>
        <v/>
      </c>
      <c r="C394" s="321"/>
      <c r="D394" s="834" t="str">
        <f>_xlfn.LET(
_xlpm.orgRow,MATCH(C394,_ref_data!$F$19:$F$167,0),
_xlpm.orgID,INDEX(_ref_data!$E$19:$E$167,_xlpm.orgRow),
IF(C394="","",_xlpm.orgID))</f>
        <v/>
      </c>
      <c r="E394" s="834" t="str">
        <f>_xlfn.LET(
_xlpm.orgRow,MATCH(C394,_ref_data!$F$19:$F$167,0),
_xlpm.EIN,SUBSTITUTE(INDEX(_ref_data!$G$19:$G$167,_xlpm.orgRow), "-", ""),
IF(C394="","",_xlpm.EIN))</f>
        <v/>
      </c>
      <c r="F394" s="834"/>
      <c r="G394" s="826"/>
      <c r="H394" s="840" t="str" cm="1">
        <f t="array" aca="1" ref="H394" ca="1">IF($C394="", "",
_xlfn.LET(
_xlpm.HCEnameCol,INDIRECT(_xlfn.CONCAT("'3a) Board of Directors'!$B$11:$B$",$B$239)),
_xlpm.HCEidCol,INDIRECT(_xlfn.CONCAT("'3a) Board of Directors'!$D$11:$D$",$B$239)),
_xlpm.mbrNameCol,INDIRECT(_xlfn.CONCAT("'3a) Board of Directors'!$E$11:$E$",$B$239)),
_xlpm.row, MATCH($C394 &amp; $F394 &amp; $G394,
    _xlpm.HCEnameCol &amp; _xlpm.HCEidCol &amp; _xlpm.mbrNameCol, 0),
_xlpm.row)
)</f>
        <v/>
      </c>
      <c r="I394" s="826"/>
      <c r="J394" s="826"/>
      <c r="K394" s="826"/>
      <c r="L394" s="826"/>
      <c r="M394" s="826"/>
      <c r="N394" s="826" t="str" cm="1">
        <f t="array" aca="1" ref="N394" ca="1">_xlfn.LET(
_xlpm.datCol,INDIRECT(_xlfn.CONCAT("'3a) Board of Directors'!$K$11:$P$",$B$239)),
_xlpm.val,(INDEX(_xlpm.datCol,_extract!$H394,1)=TRUE)*1,
IF($B394="","",
IF(_xlpm.val="","",_xlpm.val)))</f>
        <v/>
      </c>
      <c r="O394" s="826" t="str" cm="1">
        <f t="array" aca="1" ref="O394" ca="1">_xlfn.LET(
_xlpm.datCol,INDIRECT(_xlfn.CONCAT("'3a) Board of Directors'!$K$11:$P$",$B$239)),
_xlpm.val,(INDEX(_xlpm.datCol,_extract!$H394,2)=TRUE)*1,
IF($B394="","",
IF(_xlpm.val="","",_xlpm.val)))</f>
        <v/>
      </c>
      <c r="P394" s="826" t="str" cm="1">
        <f t="array" aca="1" ref="P394" ca="1">_xlfn.LET(
_xlpm.datCol,INDIRECT(_xlfn.CONCAT("'3a) Board of Directors'!$K$11:$P$",$B$239)),
_xlpm.val,(INDEX(_xlpm.datCol,_extract!$H394,3)=TRUE)*1,
IF($B394="","",
IF(_xlpm.val="","",_xlpm.val)))</f>
        <v/>
      </c>
      <c r="Q394" s="826" t="str" cm="1">
        <f t="array" aca="1" ref="Q394" ca="1">_xlfn.LET(
_xlpm.datCol,INDIRECT(_xlfn.CONCAT("'3a) Board of Directors'!$K$11:$P$",$B$239)),
_xlpm.val,INDEX(_xlpm.datCol,_extract!$H394,4),
IF($B394="","",
IF(_xlpm.val="","",_xlpm.val)))</f>
        <v/>
      </c>
    </row>
    <row r="395" spans="2:17" x14ac:dyDescent="0.35">
      <c r="B395" s="89" t="str">
        <f t="shared" si="9"/>
        <v/>
      </c>
      <c r="C395" s="321"/>
      <c r="D395" s="834" t="str">
        <f>_xlfn.LET(
_xlpm.orgRow,MATCH(C395,_ref_data!$F$19:$F$167,0),
_xlpm.orgID,INDEX(_ref_data!$E$19:$E$167,_xlpm.orgRow),
IF(C395="","",_xlpm.orgID))</f>
        <v/>
      </c>
      <c r="E395" s="834" t="str">
        <f>_xlfn.LET(
_xlpm.orgRow,MATCH(C395,_ref_data!$F$19:$F$167,0),
_xlpm.EIN,SUBSTITUTE(INDEX(_ref_data!$G$19:$G$167,_xlpm.orgRow), "-", ""),
IF(C395="","",_xlpm.EIN))</f>
        <v/>
      </c>
      <c r="F395" s="834"/>
      <c r="G395" s="826"/>
      <c r="H395" s="840" t="str" cm="1">
        <f t="array" aca="1" ref="H395" ca="1">IF($C395="", "",
_xlfn.LET(
_xlpm.HCEnameCol,INDIRECT(_xlfn.CONCAT("'3a) Board of Directors'!$B$11:$B$",$B$239)),
_xlpm.HCEidCol,INDIRECT(_xlfn.CONCAT("'3a) Board of Directors'!$D$11:$D$",$B$239)),
_xlpm.mbrNameCol,INDIRECT(_xlfn.CONCAT("'3a) Board of Directors'!$E$11:$E$",$B$239)),
_xlpm.row, MATCH($C395 &amp; $F395 &amp; $G395,
    _xlpm.HCEnameCol &amp; _xlpm.HCEidCol &amp; _xlpm.mbrNameCol, 0),
_xlpm.row)
)</f>
        <v/>
      </c>
      <c r="I395" s="826"/>
      <c r="J395" s="826"/>
      <c r="K395" s="826"/>
      <c r="L395" s="826"/>
      <c r="M395" s="826"/>
      <c r="N395" s="826" t="str" cm="1">
        <f t="array" aca="1" ref="N395" ca="1">_xlfn.LET(
_xlpm.datCol,INDIRECT(_xlfn.CONCAT("'3a) Board of Directors'!$K$11:$P$",$B$239)),
_xlpm.val,(INDEX(_xlpm.datCol,_extract!$H395,1)=TRUE)*1,
IF($B395="","",
IF(_xlpm.val="","",_xlpm.val)))</f>
        <v/>
      </c>
      <c r="O395" s="826" t="str" cm="1">
        <f t="array" aca="1" ref="O395" ca="1">_xlfn.LET(
_xlpm.datCol,INDIRECT(_xlfn.CONCAT("'3a) Board of Directors'!$K$11:$P$",$B$239)),
_xlpm.val,(INDEX(_xlpm.datCol,_extract!$H395,2)=TRUE)*1,
IF($B395="","",
IF(_xlpm.val="","",_xlpm.val)))</f>
        <v/>
      </c>
      <c r="P395" s="826" t="str" cm="1">
        <f t="array" aca="1" ref="P395" ca="1">_xlfn.LET(
_xlpm.datCol,INDIRECT(_xlfn.CONCAT("'3a) Board of Directors'!$K$11:$P$",$B$239)),
_xlpm.val,(INDEX(_xlpm.datCol,_extract!$H395,3)=TRUE)*1,
IF($B395="","",
IF(_xlpm.val="","",_xlpm.val)))</f>
        <v/>
      </c>
      <c r="Q395" s="826" t="str" cm="1">
        <f t="array" aca="1" ref="Q395" ca="1">_xlfn.LET(
_xlpm.datCol,INDIRECT(_xlfn.CONCAT("'3a) Board of Directors'!$K$11:$P$",$B$239)),
_xlpm.val,INDEX(_xlpm.datCol,_extract!$H395,4),
IF($B395="","",
IF(_xlpm.val="","",_xlpm.val)))</f>
        <v/>
      </c>
    </row>
    <row r="396" spans="2:17" x14ac:dyDescent="0.35">
      <c r="B396" s="89" t="str">
        <f t="shared" si="9"/>
        <v/>
      </c>
      <c r="C396" s="321"/>
      <c r="D396" s="834" t="str">
        <f>_xlfn.LET(
_xlpm.orgRow,MATCH(C396,_ref_data!$F$19:$F$167,0),
_xlpm.orgID,INDEX(_ref_data!$E$19:$E$167,_xlpm.orgRow),
IF(C396="","",_xlpm.orgID))</f>
        <v/>
      </c>
      <c r="E396" s="834" t="str">
        <f>_xlfn.LET(
_xlpm.orgRow,MATCH(C396,_ref_data!$F$19:$F$167,0),
_xlpm.EIN,SUBSTITUTE(INDEX(_ref_data!$G$19:$G$167,_xlpm.orgRow), "-", ""),
IF(C396="","",_xlpm.EIN))</f>
        <v/>
      </c>
      <c r="F396" s="834"/>
      <c r="G396" s="826"/>
      <c r="H396" s="840" t="str" cm="1">
        <f t="array" aca="1" ref="H396" ca="1">IF($C396="", "",
_xlfn.LET(
_xlpm.HCEnameCol,INDIRECT(_xlfn.CONCAT("'3a) Board of Directors'!$B$11:$B$",$B$239)),
_xlpm.HCEidCol,INDIRECT(_xlfn.CONCAT("'3a) Board of Directors'!$D$11:$D$",$B$239)),
_xlpm.mbrNameCol,INDIRECT(_xlfn.CONCAT("'3a) Board of Directors'!$E$11:$E$",$B$239)),
_xlpm.row, MATCH($C396 &amp; $F396 &amp; $G396,
    _xlpm.HCEnameCol &amp; _xlpm.HCEidCol &amp; _xlpm.mbrNameCol, 0),
_xlpm.row)
)</f>
        <v/>
      </c>
      <c r="I396" s="826"/>
      <c r="J396" s="826"/>
      <c r="K396" s="826"/>
      <c r="L396" s="826"/>
      <c r="M396" s="826"/>
      <c r="N396" s="826" t="str" cm="1">
        <f t="array" aca="1" ref="N396" ca="1">_xlfn.LET(
_xlpm.datCol,INDIRECT(_xlfn.CONCAT("'3a) Board of Directors'!$K$11:$P$",$B$239)),
_xlpm.val,(INDEX(_xlpm.datCol,_extract!$H396,1)=TRUE)*1,
IF($B396="","",
IF(_xlpm.val="","",_xlpm.val)))</f>
        <v/>
      </c>
      <c r="O396" s="826" t="str" cm="1">
        <f t="array" aca="1" ref="O396" ca="1">_xlfn.LET(
_xlpm.datCol,INDIRECT(_xlfn.CONCAT("'3a) Board of Directors'!$K$11:$P$",$B$239)),
_xlpm.val,(INDEX(_xlpm.datCol,_extract!$H396,2)=TRUE)*1,
IF($B396="","",
IF(_xlpm.val="","",_xlpm.val)))</f>
        <v/>
      </c>
      <c r="P396" s="826" t="str" cm="1">
        <f t="array" aca="1" ref="P396" ca="1">_xlfn.LET(
_xlpm.datCol,INDIRECT(_xlfn.CONCAT("'3a) Board of Directors'!$K$11:$P$",$B$239)),
_xlpm.val,(INDEX(_xlpm.datCol,_extract!$H396,3)=TRUE)*1,
IF($B396="","",
IF(_xlpm.val="","",_xlpm.val)))</f>
        <v/>
      </c>
      <c r="Q396" s="826" t="str" cm="1">
        <f t="array" aca="1" ref="Q396" ca="1">_xlfn.LET(
_xlpm.datCol,INDIRECT(_xlfn.CONCAT("'3a) Board of Directors'!$K$11:$P$",$B$239)),
_xlpm.val,INDEX(_xlpm.datCol,_extract!$H396,4),
IF($B396="","",
IF(_xlpm.val="","",_xlpm.val)))</f>
        <v/>
      </c>
    </row>
    <row r="397" spans="2:17" x14ac:dyDescent="0.35">
      <c r="B397" s="89" t="str">
        <f t="shared" si="9"/>
        <v/>
      </c>
      <c r="C397" s="321"/>
      <c r="D397" s="834" t="str">
        <f>_xlfn.LET(
_xlpm.orgRow,MATCH(C397,_ref_data!$F$19:$F$167,0),
_xlpm.orgID,INDEX(_ref_data!$E$19:$E$167,_xlpm.orgRow),
IF(C397="","",_xlpm.orgID))</f>
        <v/>
      </c>
      <c r="E397" s="834" t="str">
        <f>_xlfn.LET(
_xlpm.orgRow,MATCH(C397,_ref_data!$F$19:$F$167,0),
_xlpm.EIN,SUBSTITUTE(INDEX(_ref_data!$G$19:$G$167,_xlpm.orgRow), "-", ""),
IF(C397="","",_xlpm.EIN))</f>
        <v/>
      </c>
      <c r="F397" s="834"/>
      <c r="G397" s="826"/>
      <c r="H397" s="840" t="str" cm="1">
        <f t="array" aca="1" ref="H397" ca="1">IF($C397="", "",
_xlfn.LET(
_xlpm.HCEnameCol,INDIRECT(_xlfn.CONCAT("'3a) Board of Directors'!$B$11:$B$",$B$239)),
_xlpm.HCEidCol,INDIRECT(_xlfn.CONCAT("'3a) Board of Directors'!$D$11:$D$",$B$239)),
_xlpm.mbrNameCol,INDIRECT(_xlfn.CONCAT("'3a) Board of Directors'!$E$11:$E$",$B$239)),
_xlpm.row, MATCH($C397 &amp; $F397 &amp; $G397,
    _xlpm.HCEnameCol &amp; _xlpm.HCEidCol &amp; _xlpm.mbrNameCol, 0),
_xlpm.row)
)</f>
        <v/>
      </c>
      <c r="I397" s="826"/>
      <c r="J397" s="826"/>
      <c r="K397" s="826"/>
      <c r="L397" s="826"/>
      <c r="M397" s="826"/>
      <c r="N397" s="826" t="str" cm="1">
        <f t="array" aca="1" ref="N397" ca="1">_xlfn.LET(
_xlpm.datCol,INDIRECT(_xlfn.CONCAT("'3a) Board of Directors'!$K$11:$P$",$B$239)),
_xlpm.val,(INDEX(_xlpm.datCol,_extract!$H397,1)=TRUE)*1,
IF($B397="","",
IF(_xlpm.val="","",_xlpm.val)))</f>
        <v/>
      </c>
      <c r="O397" s="826" t="str" cm="1">
        <f t="array" aca="1" ref="O397" ca="1">_xlfn.LET(
_xlpm.datCol,INDIRECT(_xlfn.CONCAT("'3a) Board of Directors'!$K$11:$P$",$B$239)),
_xlpm.val,(INDEX(_xlpm.datCol,_extract!$H397,2)=TRUE)*1,
IF($B397="","",
IF(_xlpm.val="","",_xlpm.val)))</f>
        <v/>
      </c>
      <c r="P397" s="826" t="str" cm="1">
        <f t="array" aca="1" ref="P397" ca="1">_xlfn.LET(
_xlpm.datCol,INDIRECT(_xlfn.CONCAT("'3a) Board of Directors'!$K$11:$P$",$B$239)),
_xlpm.val,(INDEX(_xlpm.datCol,_extract!$H397,3)=TRUE)*1,
IF($B397="","",
IF(_xlpm.val="","",_xlpm.val)))</f>
        <v/>
      </c>
      <c r="Q397" s="826" t="str" cm="1">
        <f t="array" aca="1" ref="Q397" ca="1">_xlfn.LET(
_xlpm.datCol,INDIRECT(_xlfn.CONCAT("'3a) Board of Directors'!$K$11:$P$",$B$239)),
_xlpm.val,INDEX(_xlpm.datCol,_extract!$H397,4),
IF($B397="","",
IF(_xlpm.val="","",_xlpm.val)))</f>
        <v/>
      </c>
    </row>
    <row r="398" spans="2:17" x14ac:dyDescent="0.35">
      <c r="B398" s="89" t="str">
        <f t="shared" si="9"/>
        <v/>
      </c>
      <c r="C398" s="321"/>
      <c r="D398" s="834" t="str">
        <f>_xlfn.LET(
_xlpm.orgRow,MATCH(C398,_ref_data!$F$19:$F$167,0),
_xlpm.orgID,INDEX(_ref_data!$E$19:$E$167,_xlpm.orgRow),
IF(C398="","",_xlpm.orgID))</f>
        <v/>
      </c>
      <c r="E398" s="834" t="str">
        <f>_xlfn.LET(
_xlpm.orgRow,MATCH(C398,_ref_data!$F$19:$F$167,0),
_xlpm.EIN,SUBSTITUTE(INDEX(_ref_data!$G$19:$G$167,_xlpm.orgRow), "-", ""),
IF(C398="","",_xlpm.EIN))</f>
        <v/>
      </c>
      <c r="F398" s="834"/>
      <c r="G398" s="826"/>
      <c r="H398" s="840" t="str" cm="1">
        <f t="array" aca="1" ref="H398" ca="1">IF($C398="", "",
_xlfn.LET(
_xlpm.HCEnameCol,INDIRECT(_xlfn.CONCAT("'3a) Board of Directors'!$B$11:$B$",$B$239)),
_xlpm.HCEidCol,INDIRECT(_xlfn.CONCAT("'3a) Board of Directors'!$D$11:$D$",$B$239)),
_xlpm.mbrNameCol,INDIRECT(_xlfn.CONCAT("'3a) Board of Directors'!$E$11:$E$",$B$239)),
_xlpm.row, MATCH($C398 &amp; $F398 &amp; $G398,
    _xlpm.HCEnameCol &amp; _xlpm.HCEidCol &amp; _xlpm.mbrNameCol, 0),
_xlpm.row)
)</f>
        <v/>
      </c>
      <c r="I398" s="826"/>
      <c r="J398" s="826"/>
      <c r="K398" s="826"/>
      <c r="L398" s="826"/>
      <c r="M398" s="826"/>
      <c r="N398" s="826" t="str" cm="1">
        <f t="array" aca="1" ref="N398" ca="1">_xlfn.LET(
_xlpm.datCol,INDIRECT(_xlfn.CONCAT("'3a) Board of Directors'!$K$11:$P$",$B$239)),
_xlpm.val,(INDEX(_xlpm.datCol,_extract!$H398,1)=TRUE)*1,
IF($B398="","",
IF(_xlpm.val="","",_xlpm.val)))</f>
        <v/>
      </c>
      <c r="O398" s="826" t="str" cm="1">
        <f t="array" aca="1" ref="O398" ca="1">_xlfn.LET(
_xlpm.datCol,INDIRECT(_xlfn.CONCAT("'3a) Board of Directors'!$K$11:$P$",$B$239)),
_xlpm.val,(INDEX(_xlpm.datCol,_extract!$H398,2)=TRUE)*1,
IF($B398="","",
IF(_xlpm.val="","",_xlpm.val)))</f>
        <v/>
      </c>
      <c r="P398" s="826" t="str" cm="1">
        <f t="array" aca="1" ref="P398" ca="1">_xlfn.LET(
_xlpm.datCol,INDIRECT(_xlfn.CONCAT("'3a) Board of Directors'!$K$11:$P$",$B$239)),
_xlpm.val,(INDEX(_xlpm.datCol,_extract!$H398,3)=TRUE)*1,
IF($B398="","",
IF(_xlpm.val="","",_xlpm.val)))</f>
        <v/>
      </c>
      <c r="Q398" s="826" t="str" cm="1">
        <f t="array" aca="1" ref="Q398" ca="1">_xlfn.LET(
_xlpm.datCol,INDIRECT(_xlfn.CONCAT("'3a) Board of Directors'!$K$11:$P$",$B$239)),
_xlpm.val,INDEX(_xlpm.datCol,_extract!$H398,4),
IF($B398="","",
IF(_xlpm.val="","",_xlpm.val)))</f>
        <v/>
      </c>
    </row>
    <row r="399" spans="2:17" x14ac:dyDescent="0.35">
      <c r="B399" s="89" t="str">
        <f t="shared" si="9"/>
        <v/>
      </c>
      <c r="C399" s="321"/>
      <c r="D399" s="834" t="str">
        <f>_xlfn.LET(
_xlpm.orgRow,MATCH(C399,_ref_data!$F$19:$F$167,0),
_xlpm.orgID,INDEX(_ref_data!$E$19:$E$167,_xlpm.orgRow),
IF(C399="","",_xlpm.orgID))</f>
        <v/>
      </c>
      <c r="E399" s="834" t="str">
        <f>_xlfn.LET(
_xlpm.orgRow,MATCH(C399,_ref_data!$F$19:$F$167,0),
_xlpm.EIN,SUBSTITUTE(INDEX(_ref_data!$G$19:$G$167,_xlpm.orgRow), "-", ""),
IF(C399="","",_xlpm.EIN))</f>
        <v/>
      </c>
      <c r="F399" s="834"/>
      <c r="G399" s="826"/>
      <c r="H399" s="840" t="str" cm="1">
        <f t="array" aca="1" ref="H399" ca="1">IF($C399="", "",
_xlfn.LET(
_xlpm.HCEnameCol,INDIRECT(_xlfn.CONCAT("'3a) Board of Directors'!$B$11:$B$",$B$239)),
_xlpm.HCEidCol,INDIRECT(_xlfn.CONCAT("'3a) Board of Directors'!$D$11:$D$",$B$239)),
_xlpm.mbrNameCol,INDIRECT(_xlfn.CONCAT("'3a) Board of Directors'!$E$11:$E$",$B$239)),
_xlpm.row, MATCH($C399 &amp; $F399 &amp; $G399,
    _xlpm.HCEnameCol &amp; _xlpm.HCEidCol &amp; _xlpm.mbrNameCol, 0),
_xlpm.row)
)</f>
        <v/>
      </c>
      <c r="I399" s="826"/>
      <c r="J399" s="826"/>
      <c r="K399" s="826"/>
      <c r="L399" s="826"/>
      <c r="M399" s="826"/>
      <c r="N399" s="826" t="str" cm="1">
        <f t="array" aca="1" ref="N399" ca="1">_xlfn.LET(
_xlpm.datCol,INDIRECT(_xlfn.CONCAT("'3a) Board of Directors'!$K$11:$P$",$B$239)),
_xlpm.val,(INDEX(_xlpm.datCol,_extract!$H399,1)=TRUE)*1,
IF($B399="","",
IF(_xlpm.val="","",_xlpm.val)))</f>
        <v/>
      </c>
      <c r="O399" s="826" t="str" cm="1">
        <f t="array" aca="1" ref="O399" ca="1">_xlfn.LET(
_xlpm.datCol,INDIRECT(_xlfn.CONCAT("'3a) Board of Directors'!$K$11:$P$",$B$239)),
_xlpm.val,(INDEX(_xlpm.datCol,_extract!$H399,2)=TRUE)*1,
IF($B399="","",
IF(_xlpm.val="","",_xlpm.val)))</f>
        <v/>
      </c>
      <c r="P399" s="826" t="str" cm="1">
        <f t="array" aca="1" ref="P399" ca="1">_xlfn.LET(
_xlpm.datCol,INDIRECT(_xlfn.CONCAT("'3a) Board of Directors'!$K$11:$P$",$B$239)),
_xlpm.val,(INDEX(_xlpm.datCol,_extract!$H399,3)=TRUE)*1,
IF($B399="","",
IF(_xlpm.val="","",_xlpm.val)))</f>
        <v/>
      </c>
      <c r="Q399" s="826" t="str" cm="1">
        <f t="array" aca="1" ref="Q399" ca="1">_xlfn.LET(
_xlpm.datCol,INDIRECT(_xlfn.CONCAT("'3a) Board of Directors'!$K$11:$P$",$B$239)),
_xlpm.val,INDEX(_xlpm.datCol,_extract!$H399,4),
IF($B399="","",
IF(_xlpm.val="","",_xlpm.val)))</f>
        <v/>
      </c>
    </row>
    <row r="400" spans="2:17" x14ac:dyDescent="0.35">
      <c r="B400" s="89" t="str">
        <f t="shared" si="9"/>
        <v/>
      </c>
      <c r="C400" s="321"/>
      <c r="D400" s="834" t="str">
        <f>_xlfn.LET(
_xlpm.orgRow,MATCH(C400,_ref_data!$F$19:$F$167,0),
_xlpm.orgID,INDEX(_ref_data!$E$19:$E$167,_xlpm.orgRow),
IF(C400="","",_xlpm.orgID))</f>
        <v/>
      </c>
      <c r="E400" s="834" t="str">
        <f>_xlfn.LET(
_xlpm.orgRow,MATCH(C400,_ref_data!$F$19:$F$167,0),
_xlpm.EIN,SUBSTITUTE(INDEX(_ref_data!$G$19:$G$167,_xlpm.orgRow), "-", ""),
IF(C400="","",_xlpm.EIN))</f>
        <v/>
      </c>
      <c r="F400" s="834"/>
      <c r="G400" s="826"/>
      <c r="H400" s="840" t="str" cm="1">
        <f t="array" aca="1" ref="H400" ca="1">IF($C400="", "",
_xlfn.LET(
_xlpm.HCEnameCol,INDIRECT(_xlfn.CONCAT("'3a) Board of Directors'!$B$11:$B$",$B$239)),
_xlpm.HCEidCol,INDIRECT(_xlfn.CONCAT("'3a) Board of Directors'!$D$11:$D$",$B$239)),
_xlpm.mbrNameCol,INDIRECT(_xlfn.CONCAT("'3a) Board of Directors'!$E$11:$E$",$B$239)),
_xlpm.row, MATCH($C400 &amp; $F400 &amp; $G400,
    _xlpm.HCEnameCol &amp; _xlpm.HCEidCol &amp; _xlpm.mbrNameCol, 0),
_xlpm.row)
)</f>
        <v/>
      </c>
      <c r="I400" s="826"/>
      <c r="J400" s="826"/>
      <c r="K400" s="826"/>
      <c r="L400" s="826"/>
      <c r="M400" s="826"/>
      <c r="N400" s="826" t="str" cm="1">
        <f t="array" aca="1" ref="N400" ca="1">_xlfn.LET(
_xlpm.datCol,INDIRECT(_xlfn.CONCAT("'3a) Board of Directors'!$K$11:$P$",$B$239)),
_xlpm.val,(INDEX(_xlpm.datCol,_extract!$H400,1)=TRUE)*1,
IF($B400="","",
IF(_xlpm.val="","",_xlpm.val)))</f>
        <v/>
      </c>
      <c r="O400" s="826" t="str" cm="1">
        <f t="array" aca="1" ref="O400" ca="1">_xlfn.LET(
_xlpm.datCol,INDIRECT(_xlfn.CONCAT("'3a) Board of Directors'!$K$11:$P$",$B$239)),
_xlpm.val,(INDEX(_xlpm.datCol,_extract!$H400,2)=TRUE)*1,
IF($B400="","",
IF(_xlpm.val="","",_xlpm.val)))</f>
        <v/>
      </c>
      <c r="P400" s="826" t="str" cm="1">
        <f t="array" aca="1" ref="P400" ca="1">_xlfn.LET(
_xlpm.datCol,INDIRECT(_xlfn.CONCAT("'3a) Board of Directors'!$K$11:$P$",$B$239)),
_xlpm.val,(INDEX(_xlpm.datCol,_extract!$H400,3)=TRUE)*1,
IF($B400="","",
IF(_xlpm.val="","",_xlpm.val)))</f>
        <v/>
      </c>
      <c r="Q400" s="826" t="str" cm="1">
        <f t="array" aca="1" ref="Q400" ca="1">_xlfn.LET(
_xlpm.datCol,INDIRECT(_xlfn.CONCAT("'3a) Board of Directors'!$K$11:$P$",$B$239)),
_xlpm.val,INDEX(_xlpm.datCol,_extract!$H400,4),
IF($B400="","",
IF(_xlpm.val="","",_xlpm.val)))</f>
        <v/>
      </c>
    </row>
    <row r="401" spans="2:17" x14ac:dyDescent="0.35">
      <c r="B401" s="89" t="str">
        <f t="shared" si="9"/>
        <v/>
      </c>
      <c r="C401" s="321"/>
      <c r="D401" s="834" t="str">
        <f>_xlfn.LET(
_xlpm.orgRow,MATCH(C401,_ref_data!$F$19:$F$167,0),
_xlpm.orgID,INDEX(_ref_data!$E$19:$E$167,_xlpm.orgRow),
IF(C401="","",_xlpm.orgID))</f>
        <v/>
      </c>
      <c r="E401" s="834" t="str">
        <f>_xlfn.LET(
_xlpm.orgRow,MATCH(C401,_ref_data!$F$19:$F$167,0),
_xlpm.EIN,SUBSTITUTE(INDEX(_ref_data!$G$19:$G$167,_xlpm.orgRow), "-", ""),
IF(C401="","",_xlpm.EIN))</f>
        <v/>
      </c>
      <c r="F401" s="834"/>
      <c r="G401" s="826"/>
      <c r="H401" s="840" t="str" cm="1">
        <f t="array" aca="1" ref="H401" ca="1">IF($C401="", "",
_xlfn.LET(
_xlpm.HCEnameCol,INDIRECT(_xlfn.CONCAT("'3a) Board of Directors'!$B$11:$B$",$B$239)),
_xlpm.HCEidCol,INDIRECT(_xlfn.CONCAT("'3a) Board of Directors'!$D$11:$D$",$B$239)),
_xlpm.mbrNameCol,INDIRECT(_xlfn.CONCAT("'3a) Board of Directors'!$E$11:$E$",$B$239)),
_xlpm.row, MATCH($C401 &amp; $F401 &amp; $G401,
    _xlpm.HCEnameCol &amp; _xlpm.HCEidCol &amp; _xlpm.mbrNameCol, 0),
_xlpm.row)
)</f>
        <v/>
      </c>
      <c r="I401" s="826"/>
      <c r="J401" s="826"/>
      <c r="K401" s="826"/>
      <c r="L401" s="826"/>
      <c r="M401" s="826"/>
      <c r="N401" s="826" t="str" cm="1">
        <f t="array" aca="1" ref="N401" ca="1">_xlfn.LET(
_xlpm.datCol,INDIRECT(_xlfn.CONCAT("'3a) Board of Directors'!$K$11:$P$",$B$239)),
_xlpm.val,(INDEX(_xlpm.datCol,_extract!$H401,1)=TRUE)*1,
IF($B401="","",
IF(_xlpm.val="","",_xlpm.val)))</f>
        <v/>
      </c>
      <c r="O401" s="826" t="str" cm="1">
        <f t="array" aca="1" ref="O401" ca="1">_xlfn.LET(
_xlpm.datCol,INDIRECT(_xlfn.CONCAT("'3a) Board of Directors'!$K$11:$P$",$B$239)),
_xlpm.val,(INDEX(_xlpm.datCol,_extract!$H401,2)=TRUE)*1,
IF($B401="","",
IF(_xlpm.val="","",_xlpm.val)))</f>
        <v/>
      </c>
      <c r="P401" s="826" t="str" cm="1">
        <f t="array" aca="1" ref="P401" ca="1">_xlfn.LET(
_xlpm.datCol,INDIRECT(_xlfn.CONCAT("'3a) Board of Directors'!$K$11:$P$",$B$239)),
_xlpm.val,(INDEX(_xlpm.datCol,_extract!$H401,3)=TRUE)*1,
IF($B401="","",
IF(_xlpm.val="","",_xlpm.val)))</f>
        <v/>
      </c>
      <c r="Q401" s="826" t="str" cm="1">
        <f t="array" aca="1" ref="Q401" ca="1">_xlfn.LET(
_xlpm.datCol,INDIRECT(_xlfn.CONCAT("'3a) Board of Directors'!$K$11:$P$",$B$239)),
_xlpm.val,INDEX(_xlpm.datCol,_extract!$H401,4),
IF($B401="","",
IF(_xlpm.val="","",_xlpm.val)))</f>
        <v/>
      </c>
    </row>
    <row r="402" spans="2:17" x14ac:dyDescent="0.35">
      <c r="B402" s="89" t="str">
        <f t="shared" si="9"/>
        <v/>
      </c>
      <c r="C402" s="321"/>
      <c r="D402" s="834" t="str">
        <f>_xlfn.LET(
_xlpm.orgRow,MATCH(C402,_ref_data!$F$19:$F$167,0),
_xlpm.orgID,INDEX(_ref_data!$E$19:$E$167,_xlpm.orgRow),
IF(C402="","",_xlpm.orgID))</f>
        <v/>
      </c>
      <c r="E402" s="834" t="str">
        <f>_xlfn.LET(
_xlpm.orgRow,MATCH(C402,_ref_data!$F$19:$F$167,0),
_xlpm.EIN,SUBSTITUTE(INDEX(_ref_data!$G$19:$G$167,_xlpm.orgRow), "-", ""),
IF(C402="","",_xlpm.EIN))</f>
        <v/>
      </c>
      <c r="F402" s="834"/>
      <c r="G402" s="826"/>
      <c r="H402" s="840" t="str" cm="1">
        <f t="array" aca="1" ref="H402" ca="1">IF($C402="", "",
_xlfn.LET(
_xlpm.HCEnameCol,INDIRECT(_xlfn.CONCAT("'3a) Board of Directors'!$B$11:$B$",$B$239)),
_xlpm.HCEidCol,INDIRECT(_xlfn.CONCAT("'3a) Board of Directors'!$D$11:$D$",$B$239)),
_xlpm.mbrNameCol,INDIRECT(_xlfn.CONCAT("'3a) Board of Directors'!$E$11:$E$",$B$239)),
_xlpm.row, MATCH($C402 &amp; $F402 &amp; $G402,
    _xlpm.HCEnameCol &amp; _xlpm.HCEidCol &amp; _xlpm.mbrNameCol, 0),
_xlpm.row)
)</f>
        <v/>
      </c>
      <c r="I402" s="826"/>
      <c r="J402" s="826"/>
      <c r="K402" s="826"/>
      <c r="L402" s="826"/>
      <c r="M402" s="826"/>
      <c r="N402" s="826" t="str" cm="1">
        <f t="array" aca="1" ref="N402" ca="1">_xlfn.LET(
_xlpm.datCol,INDIRECT(_xlfn.CONCAT("'3a) Board of Directors'!$K$11:$P$",$B$239)),
_xlpm.val,(INDEX(_xlpm.datCol,_extract!$H402,1)=TRUE)*1,
IF($B402="","",
IF(_xlpm.val="","",_xlpm.val)))</f>
        <v/>
      </c>
      <c r="O402" s="826" t="str" cm="1">
        <f t="array" aca="1" ref="O402" ca="1">_xlfn.LET(
_xlpm.datCol,INDIRECT(_xlfn.CONCAT("'3a) Board of Directors'!$K$11:$P$",$B$239)),
_xlpm.val,(INDEX(_xlpm.datCol,_extract!$H402,2)=TRUE)*1,
IF($B402="","",
IF(_xlpm.val="","",_xlpm.val)))</f>
        <v/>
      </c>
      <c r="P402" s="826" t="str" cm="1">
        <f t="array" aca="1" ref="P402" ca="1">_xlfn.LET(
_xlpm.datCol,INDIRECT(_xlfn.CONCAT("'3a) Board of Directors'!$K$11:$P$",$B$239)),
_xlpm.val,(INDEX(_xlpm.datCol,_extract!$H402,3)=TRUE)*1,
IF($B402="","",
IF(_xlpm.val="","",_xlpm.val)))</f>
        <v/>
      </c>
      <c r="Q402" s="826" t="str" cm="1">
        <f t="array" aca="1" ref="Q402" ca="1">_xlfn.LET(
_xlpm.datCol,INDIRECT(_xlfn.CONCAT("'3a) Board of Directors'!$K$11:$P$",$B$239)),
_xlpm.val,INDEX(_xlpm.datCol,_extract!$H402,4),
IF($B402="","",
IF(_xlpm.val="","",_xlpm.val)))</f>
        <v/>
      </c>
    </row>
    <row r="403" spans="2:17" x14ac:dyDescent="0.35">
      <c r="B403" s="89" t="str">
        <f t="shared" si="9"/>
        <v/>
      </c>
      <c r="C403" s="321"/>
      <c r="D403" s="834" t="str">
        <f>_xlfn.LET(
_xlpm.orgRow,MATCH(C403,_ref_data!$F$19:$F$167,0),
_xlpm.orgID,INDEX(_ref_data!$E$19:$E$167,_xlpm.orgRow),
IF(C403="","",_xlpm.orgID))</f>
        <v/>
      </c>
      <c r="E403" s="834" t="str">
        <f>_xlfn.LET(
_xlpm.orgRow,MATCH(C403,_ref_data!$F$19:$F$167,0),
_xlpm.EIN,SUBSTITUTE(INDEX(_ref_data!$G$19:$G$167,_xlpm.orgRow), "-", ""),
IF(C403="","",_xlpm.EIN))</f>
        <v/>
      </c>
      <c r="F403" s="834"/>
      <c r="G403" s="826"/>
      <c r="H403" s="840" t="str" cm="1">
        <f t="array" aca="1" ref="H403" ca="1">IF($C403="", "",
_xlfn.LET(
_xlpm.HCEnameCol,INDIRECT(_xlfn.CONCAT("'3a) Board of Directors'!$B$11:$B$",$B$239)),
_xlpm.HCEidCol,INDIRECT(_xlfn.CONCAT("'3a) Board of Directors'!$D$11:$D$",$B$239)),
_xlpm.mbrNameCol,INDIRECT(_xlfn.CONCAT("'3a) Board of Directors'!$E$11:$E$",$B$239)),
_xlpm.row, MATCH($C403 &amp; $F403 &amp; $G403,
    _xlpm.HCEnameCol &amp; _xlpm.HCEidCol &amp; _xlpm.mbrNameCol, 0),
_xlpm.row)
)</f>
        <v/>
      </c>
      <c r="I403" s="826"/>
      <c r="J403" s="826"/>
      <c r="K403" s="826"/>
      <c r="L403" s="826"/>
      <c r="M403" s="826"/>
      <c r="N403" s="826" t="str" cm="1">
        <f t="array" aca="1" ref="N403" ca="1">_xlfn.LET(
_xlpm.datCol,INDIRECT(_xlfn.CONCAT("'3a) Board of Directors'!$K$11:$P$",$B$239)),
_xlpm.val,(INDEX(_xlpm.datCol,_extract!$H403,1)=TRUE)*1,
IF($B403="","",
IF(_xlpm.val="","",_xlpm.val)))</f>
        <v/>
      </c>
      <c r="O403" s="826" t="str" cm="1">
        <f t="array" aca="1" ref="O403" ca="1">_xlfn.LET(
_xlpm.datCol,INDIRECT(_xlfn.CONCAT("'3a) Board of Directors'!$K$11:$P$",$B$239)),
_xlpm.val,(INDEX(_xlpm.datCol,_extract!$H403,2)=TRUE)*1,
IF($B403="","",
IF(_xlpm.val="","",_xlpm.val)))</f>
        <v/>
      </c>
      <c r="P403" s="826" t="str" cm="1">
        <f t="array" aca="1" ref="P403" ca="1">_xlfn.LET(
_xlpm.datCol,INDIRECT(_xlfn.CONCAT("'3a) Board of Directors'!$K$11:$P$",$B$239)),
_xlpm.val,(INDEX(_xlpm.datCol,_extract!$H403,3)=TRUE)*1,
IF($B403="","",
IF(_xlpm.val="","",_xlpm.val)))</f>
        <v/>
      </c>
      <c r="Q403" s="826" t="str" cm="1">
        <f t="array" aca="1" ref="Q403" ca="1">_xlfn.LET(
_xlpm.datCol,INDIRECT(_xlfn.CONCAT("'3a) Board of Directors'!$K$11:$P$",$B$239)),
_xlpm.val,INDEX(_xlpm.datCol,_extract!$H403,4),
IF($B403="","",
IF(_xlpm.val="","",_xlpm.val)))</f>
        <v/>
      </c>
    </row>
    <row r="404" spans="2:17" x14ac:dyDescent="0.35">
      <c r="B404" s="89" t="str">
        <f t="shared" si="9"/>
        <v/>
      </c>
      <c r="C404" s="321"/>
      <c r="D404" s="834" t="str">
        <f>_xlfn.LET(
_xlpm.orgRow,MATCH(C404,_ref_data!$F$19:$F$167,0),
_xlpm.orgID,INDEX(_ref_data!$E$19:$E$167,_xlpm.orgRow),
IF(C404="","",_xlpm.orgID))</f>
        <v/>
      </c>
      <c r="E404" s="834" t="str">
        <f>_xlfn.LET(
_xlpm.orgRow,MATCH(C404,_ref_data!$F$19:$F$167,0),
_xlpm.EIN,SUBSTITUTE(INDEX(_ref_data!$G$19:$G$167,_xlpm.orgRow), "-", ""),
IF(C404="","",_xlpm.EIN))</f>
        <v/>
      </c>
      <c r="F404" s="834"/>
      <c r="G404" s="826"/>
      <c r="H404" s="840" t="str" cm="1">
        <f t="array" aca="1" ref="H404" ca="1">IF($C404="", "",
_xlfn.LET(
_xlpm.HCEnameCol,INDIRECT(_xlfn.CONCAT("'3a) Board of Directors'!$B$11:$B$",$B$239)),
_xlpm.HCEidCol,INDIRECT(_xlfn.CONCAT("'3a) Board of Directors'!$D$11:$D$",$B$239)),
_xlpm.mbrNameCol,INDIRECT(_xlfn.CONCAT("'3a) Board of Directors'!$E$11:$E$",$B$239)),
_xlpm.row, MATCH($C404 &amp; $F404 &amp; $G404,
    _xlpm.HCEnameCol &amp; _xlpm.HCEidCol &amp; _xlpm.mbrNameCol, 0),
_xlpm.row)
)</f>
        <v/>
      </c>
      <c r="I404" s="826"/>
      <c r="J404" s="826"/>
      <c r="K404" s="826"/>
      <c r="L404" s="826"/>
      <c r="M404" s="826"/>
      <c r="N404" s="826" t="str" cm="1">
        <f t="array" aca="1" ref="N404" ca="1">_xlfn.LET(
_xlpm.datCol,INDIRECT(_xlfn.CONCAT("'3a) Board of Directors'!$K$11:$P$",$B$239)),
_xlpm.val,(INDEX(_xlpm.datCol,_extract!$H404,1)=TRUE)*1,
IF($B404="","",
IF(_xlpm.val="","",_xlpm.val)))</f>
        <v/>
      </c>
      <c r="O404" s="826" t="str" cm="1">
        <f t="array" aca="1" ref="O404" ca="1">_xlfn.LET(
_xlpm.datCol,INDIRECT(_xlfn.CONCAT("'3a) Board of Directors'!$K$11:$P$",$B$239)),
_xlpm.val,(INDEX(_xlpm.datCol,_extract!$H404,2)=TRUE)*1,
IF($B404="","",
IF(_xlpm.val="","",_xlpm.val)))</f>
        <v/>
      </c>
      <c r="P404" s="826" t="str" cm="1">
        <f t="array" aca="1" ref="P404" ca="1">_xlfn.LET(
_xlpm.datCol,INDIRECT(_xlfn.CONCAT("'3a) Board of Directors'!$K$11:$P$",$B$239)),
_xlpm.val,(INDEX(_xlpm.datCol,_extract!$H404,3)=TRUE)*1,
IF($B404="","",
IF(_xlpm.val="","",_xlpm.val)))</f>
        <v/>
      </c>
      <c r="Q404" s="826" t="str" cm="1">
        <f t="array" aca="1" ref="Q404" ca="1">_xlfn.LET(
_xlpm.datCol,INDIRECT(_xlfn.CONCAT("'3a) Board of Directors'!$K$11:$P$",$B$239)),
_xlpm.val,INDEX(_xlpm.datCol,_extract!$H404,4),
IF($B404="","",
IF(_xlpm.val="","",_xlpm.val)))</f>
        <v/>
      </c>
    </row>
    <row r="405" spans="2:17" x14ac:dyDescent="0.35">
      <c r="B405" s="89" t="str">
        <f t="shared" si="9"/>
        <v/>
      </c>
      <c r="C405" s="321"/>
      <c r="D405" s="834" t="str">
        <f>_xlfn.LET(
_xlpm.orgRow,MATCH(C405,_ref_data!$F$19:$F$167,0),
_xlpm.orgID,INDEX(_ref_data!$E$19:$E$167,_xlpm.orgRow),
IF(C405="","",_xlpm.orgID))</f>
        <v/>
      </c>
      <c r="E405" s="834" t="str">
        <f>_xlfn.LET(
_xlpm.orgRow,MATCH(C405,_ref_data!$F$19:$F$167,0),
_xlpm.EIN,SUBSTITUTE(INDEX(_ref_data!$G$19:$G$167,_xlpm.orgRow), "-", ""),
IF(C405="","",_xlpm.EIN))</f>
        <v/>
      </c>
      <c r="F405" s="834"/>
      <c r="G405" s="826"/>
      <c r="H405" s="840" t="str" cm="1">
        <f t="array" aca="1" ref="H405" ca="1">IF($C405="", "",
_xlfn.LET(
_xlpm.HCEnameCol,INDIRECT(_xlfn.CONCAT("'3a) Board of Directors'!$B$11:$B$",$B$239)),
_xlpm.HCEidCol,INDIRECT(_xlfn.CONCAT("'3a) Board of Directors'!$D$11:$D$",$B$239)),
_xlpm.mbrNameCol,INDIRECT(_xlfn.CONCAT("'3a) Board of Directors'!$E$11:$E$",$B$239)),
_xlpm.row, MATCH($C405 &amp; $F405 &amp; $G405,
    _xlpm.HCEnameCol &amp; _xlpm.HCEidCol &amp; _xlpm.mbrNameCol, 0),
_xlpm.row)
)</f>
        <v/>
      </c>
      <c r="I405" s="826"/>
      <c r="J405" s="826"/>
      <c r="K405" s="826"/>
      <c r="L405" s="826"/>
      <c r="M405" s="826"/>
      <c r="N405" s="826" t="str" cm="1">
        <f t="array" aca="1" ref="N405" ca="1">_xlfn.LET(
_xlpm.datCol,INDIRECT(_xlfn.CONCAT("'3a) Board of Directors'!$K$11:$P$",$B$239)),
_xlpm.val,(INDEX(_xlpm.datCol,_extract!$H405,1)=TRUE)*1,
IF($B405="","",
IF(_xlpm.val="","",_xlpm.val)))</f>
        <v/>
      </c>
      <c r="O405" s="826" t="str" cm="1">
        <f t="array" aca="1" ref="O405" ca="1">_xlfn.LET(
_xlpm.datCol,INDIRECT(_xlfn.CONCAT("'3a) Board of Directors'!$K$11:$P$",$B$239)),
_xlpm.val,(INDEX(_xlpm.datCol,_extract!$H405,2)=TRUE)*1,
IF($B405="","",
IF(_xlpm.val="","",_xlpm.val)))</f>
        <v/>
      </c>
      <c r="P405" s="826" t="str" cm="1">
        <f t="array" aca="1" ref="P405" ca="1">_xlfn.LET(
_xlpm.datCol,INDIRECT(_xlfn.CONCAT("'3a) Board of Directors'!$K$11:$P$",$B$239)),
_xlpm.val,(INDEX(_xlpm.datCol,_extract!$H405,3)=TRUE)*1,
IF($B405="","",
IF(_xlpm.val="","",_xlpm.val)))</f>
        <v/>
      </c>
      <c r="Q405" s="826" t="str" cm="1">
        <f t="array" aca="1" ref="Q405" ca="1">_xlfn.LET(
_xlpm.datCol,INDIRECT(_xlfn.CONCAT("'3a) Board of Directors'!$K$11:$P$",$B$239)),
_xlpm.val,INDEX(_xlpm.datCol,_extract!$H405,4),
IF($B405="","",
IF(_xlpm.val="","",_xlpm.val)))</f>
        <v/>
      </c>
    </row>
    <row r="406" spans="2:17" x14ac:dyDescent="0.35">
      <c r="B406" s="89" t="str">
        <f t="shared" si="9"/>
        <v/>
      </c>
      <c r="C406" s="321"/>
      <c r="D406" s="834" t="str">
        <f>_xlfn.LET(
_xlpm.orgRow,MATCH(C406,_ref_data!$F$19:$F$167,0),
_xlpm.orgID,INDEX(_ref_data!$E$19:$E$167,_xlpm.orgRow),
IF(C406="","",_xlpm.orgID))</f>
        <v/>
      </c>
      <c r="E406" s="834" t="str">
        <f>_xlfn.LET(
_xlpm.orgRow,MATCH(C406,_ref_data!$F$19:$F$167,0),
_xlpm.EIN,SUBSTITUTE(INDEX(_ref_data!$G$19:$G$167,_xlpm.orgRow), "-", ""),
IF(C406="","",_xlpm.EIN))</f>
        <v/>
      </c>
      <c r="F406" s="834"/>
      <c r="G406" s="826"/>
      <c r="H406" s="840" t="str" cm="1">
        <f t="array" aca="1" ref="H406" ca="1">IF($C406="", "",
_xlfn.LET(
_xlpm.HCEnameCol,INDIRECT(_xlfn.CONCAT("'3a) Board of Directors'!$B$11:$B$",$B$239)),
_xlpm.HCEidCol,INDIRECT(_xlfn.CONCAT("'3a) Board of Directors'!$D$11:$D$",$B$239)),
_xlpm.mbrNameCol,INDIRECT(_xlfn.CONCAT("'3a) Board of Directors'!$E$11:$E$",$B$239)),
_xlpm.row, MATCH($C406 &amp; $F406 &amp; $G406,
    _xlpm.HCEnameCol &amp; _xlpm.HCEidCol &amp; _xlpm.mbrNameCol, 0),
_xlpm.row)
)</f>
        <v/>
      </c>
      <c r="I406" s="826"/>
      <c r="J406" s="826"/>
      <c r="K406" s="826"/>
      <c r="L406" s="826"/>
      <c r="M406" s="826"/>
      <c r="N406" s="826" t="str" cm="1">
        <f t="array" aca="1" ref="N406" ca="1">_xlfn.LET(
_xlpm.datCol,INDIRECT(_xlfn.CONCAT("'3a) Board of Directors'!$K$11:$P$",$B$239)),
_xlpm.val,(INDEX(_xlpm.datCol,_extract!$H406,1)=TRUE)*1,
IF($B406="","",
IF(_xlpm.val="","",_xlpm.val)))</f>
        <v/>
      </c>
      <c r="O406" s="826" t="str" cm="1">
        <f t="array" aca="1" ref="O406" ca="1">_xlfn.LET(
_xlpm.datCol,INDIRECT(_xlfn.CONCAT("'3a) Board of Directors'!$K$11:$P$",$B$239)),
_xlpm.val,(INDEX(_xlpm.datCol,_extract!$H406,2)=TRUE)*1,
IF($B406="","",
IF(_xlpm.val="","",_xlpm.val)))</f>
        <v/>
      </c>
      <c r="P406" s="826" t="str" cm="1">
        <f t="array" aca="1" ref="P406" ca="1">_xlfn.LET(
_xlpm.datCol,INDIRECT(_xlfn.CONCAT("'3a) Board of Directors'!$K$11:$P$",$B$239)),
_xlpm.val,(INDEX(_xlpm.datCol,_extract!$H406,3)=TRUE)*1,
IF($B406="","",
IF(_xlpm.val="","",_xlpm.val)))</f>
        <v/>
      </c>
      <c r="Q406" s="826" t="str" cm="1">
        <f t="array" aca="1" ref="Q406" ca="1">_xlfn.LET(
_xlpm.datCol,INDIRECT(_xlfn.CONCAT("'3a) Board of Directors'!$K$11:$P$",$B$239)),
_xlpm.val,INDEX(_xlpm.datCol,_extract!$H406,4),
IF($B406="","",
IF(_xlpm.val="","",_xlpm.val)))</f>
        <v/>
      </c>
    </row>
    <row r="407" spans="2:17" x14ac:dyDescent="0.35">
      <c r="B407" s="89" t="str">
        <f t="shared" si="9"/>
        <v/>
      </c>
      <c r="C407" s="321"/>
      <c r="D407" s="834" t="str">
        <f>_xlfn.LET(
_xlpm.orgRow,MATCH(C407,_ref_data!$F$19:$F$167,0),
_xlpm.orgID,INDEX(_ref_data!$E$19:$E$167,_xlpm.orgRow),
IF(C407="","",_xlpm.orgID))</f>
        <v/>
      </c>
      <c r="E407" s="834" t="str">
        <f>_xlfn.LET(
_xlpm.orgRow,MATCH(C407,_ref_data!$F$19:$F$167,0),
_xlpm.EIN,SUBSTITUTE(INDEX(_ref_data!$G$19:$G$167,_xlpm.orgRow), "-", ""),
IF(C407="","",_xlpm.EIN))</f>
        <v/>
      </c>
      <c r="F407" s="834"/>
      <c r="G407" s="826"/>
      <c r="H407" s="840" t="str" cm="1">
        <f t="array" aca="1" ref="H407" ca="1">IF($C407="", "",
_xlfn.LET(
_xlpm.HCEnameCol,INDIRECT(_xlfn.CONCAT("'3a) Board of Directors'!$B$11:$B$",$B$239)),
_xlpm.HCEidCol,INDIRECT(_xlfn.CONCAT("'3a) Board of Directors'!$D$11:$D$",$B$239)),
_xlpm.mbrNameCol,INDIRECT(_xlfn.CONCAT("'3a) Board of Directors'!$E$11:$E$",$B$239)),
_xlpm.row, MATCH($C407 &amp; $F407 &amp; $G407,
    _xlpm.HCEnameCol &amp; _xlpm.HCEidCol &amp; _xlpm.mbrNameCol, 0),
_xlpm.row)
)</f>
        <v/>
      </c>
      <c r="I407" s="826"/>
      <c r="J407" s="826"/>
      <c r="K407" s="826"/>
      <c r="L407" s="826"/>
      <c r="M407" s="826"/>
      <c r="N407" s="826" t="str" cm="1">
        <f t="array" aca="1" ref="N407" ca="1">_xlfn.LET(
_xlpm.datCol,INDIRECT(_xlfn.CONCAT("'3a) Board of Directors'!$K$11:$P$",$B$239)),
_xlpm.val,(INDEX(_xlpm.datCol,_extract!$H407,1)=TRUE)*1,
IF($B407="","",
IF(_xlpm.val="","",_xlpm.val)))</f>
        <v/>
      </c>
      <c r="O407" s="826" t="str" cm="1">
        <f t="array" aca="1" ref="O407" ca="1">_xlfn.LET(
_xlpm.datCol,INDIRECT(_xlfn.CONCAT("'3a) Board of Directors'!$K$11:$P$",$B$239)),
_xlpm.val,(INDEX(_xlpm.datCol,_extract!$H407,2)=TRUE)*1,
IF($B407="","",
IF(_xlpm.val="","",_xlpm.val)))</f>
        <v/>
      </c>
      <c r="P407" s="826" t="str" cm="1">
        <f t="array" aca="1" ref="P407" ca="1">_xlfn.LET(
_xlpm.datCol,INDIRECT(_xlfn.CONCAT("'3a) Board of Directors'!$K$11:$P$",$B$239)),
_xlpm.val,(INDEX(_xlpm.datCol,_extract!$H407,3)=TRUE)*1,
IF($B407="","",
IF(_xlpm.val="","",_xlpm.val)))</f>
        <v/>
      </c>
      <c r="Q407" s="826" t="str" cm="1">
        <f t="array" aca="1" ref="Q407" ca="1">_xlfn.LET(
_xlpm.datCol,INDIRECT(_xlfn.CONCAT("'3a) Board of Directors'!$K$11:$P$",$B$239)),
_xlpm.val,INDEX(_xlpm.datCol,_extract!$H407,4),
IF($B407="","",
IF(_xlpm.val="","",_xlpm.val)))</f>
        <v/>
      </c>
    </row>
    <row r="408" spans="2:17" x14ac:dyDescent="0.35">
      <c r="B408" s="89" t="str">
        <f t="shared" si="9"/>
        <v/>
      </c>
      <c r="C408" s="321"/>
      <c r="D408" s="834" t="str">
        <f>_xlfn.LET(
_xlpm.orgRow,MATCH(C408,_ref_data!$F$19:$F$167,0),
_xlpm.orgID,INDEX(_ref_data!$E$19:$E$167,_xlpm.orgRow),
IF(C408="","",_xlpm.orgID))</f>
        <v/>
      </c>
      <c r="E408" s="834" t="str">
        <f>_xlfn.LET(
_xlpm.orgRow,MATCH(C408,_ref_data!$F$19:$F$167,0),
_xlpm.EIN,SUBSTITUTE(INDEX(_ref_data!$G$19:$G$167,_xlpm.orgRow), "-", ""),
IF(C408="","",_xlpm.EIN))</f>
        <v/>
      </c>
      <c r="F408" s="834"/>
      <c r="G408" s="826"/>
      <c r="H408" s="840" t="str" cm="1">
        <f t="array" aca="1" ref="H408" ca="1">IF($C408="", "",
_xlfn.LET(
_xlpm.HCEnameCol,INDIRECT(_xlfn.CONCAT("'3a) Board of Directors'!$B$11:$B$",$B$239)),
_xlpm.HCEidCol,INDIRECT(_xlfn.CONCAT("'3a) Board of Directors'!$D$11:$D$",$B$239)),
_xlpm.mbrNameCol,INDIRECT(_xlfn.CONCAT("'3a) Board of Directors'!$E$11:$E$",$B$239)),
_xlpm.row, MATCH($C408 &amp; $F408 &amp; $G408,
    _xlpm.HCEnameCol &amp; _xlpm.HCEidCol &amp; _xlpm.mbrNameCol, 0),
_xlpm.row)
)</f>
        <v/>
      </c>
      <c r="I408" s="826"/>
      <c r="J408" s="826"/>
      <c r="K408" s="826"/>
      <c r="L408" s="826"/>
      <c r="M408" s="826"/>
      <c r="N408" s="826" t="str" cm="1">
        <f t="array" aca="1" ref="N408" ca="1">_xlfn.LET(
_xlpm.datCol,INDIRECT(_xlfn.CONCAT("'3a) Board of Directors'!$K$11:$P$",$B$239)),
_xlpm.val,(INDEX(_xlpm.datCol,_extract!$H408,1)=TRUE)*1,
IF($B408="","",
IF(_xlpm.val="","",_xlpm.val)))</f>
        <v/>
      </c>
      <c r="O408" s="826" t="str" cm="1">
        <f t="array" aca="1" ref="O408" ca="1">_xlfn.LET(
_xlpm.datCol,INDIRECT(_xlfn.CONCAT("'3a) Board of Directors'!$K$11:$P$",$B$239)),
_xlpm.val,(INDEX(_xlpm.datCol,_extract!$H408,2)=TRUE)*1,
IF($B408="","",
IF(_xlpm.val="","",_xlpm.val)))</f>
        <v/>
      </c>
      <c r="P408" s="826" t="str" cm="1">
        <f t="array" aca="1" ref="P408" ca="1">_xlfn.LET(
_xlpm.datCol,INDIRECT(_xlfn.CONCAT("'3a) Board of Directors'!$K$11:$P$",$B$239)),
_xlpm.val,(INDEX(_xlpm.datCol,_extract!$H408,3)=TRUE)*1,
IF($B408="","",
IF(_xlpm.val="","",_xlpm.val)))</f>
        <v/>
      </c>
      <c r="Q408" s="826" t="str" cm="1">
        <f t="array" aca="1" ref="Q408" ca="1">_xlfn.LET(
_xlpm.datCol,INDIRECT(_xlfn.CONCAT("'3a) Board of Directors'!$K$11:$P$",$B$239)),
_xlpm.val,INDEX(_xlpm.datCol,_extract!$H408,4),
IF($B408="","",
IF(_xlpm.val="","",_xlpm.val)))</f>
        <v/>
      </c>
    </row>
    <row r="409" spans="2:17" x14ac:dyDescent="0.35">
      <c r="B409" s="89" t="str">
        <f t="shared" si="9"/>
        <v/>
      </c>
      <c r="C409" s="321"/>
      <c r="D409" s="834" t="str">
        <f>_xlfn.LET(
_xlpm.orgRow,MATCH(C409,_ref_data!$F$19:$F$167,0),
_xlpm.orgID,INDEX(_ref_data!$E$19:$E$167,_xlpm.orgRow),
IF(C409="","",_xlpm.orgID))</f>
        <v/>
      </c>
      <c r="E409" s="834" t="str">
        <f>_xlfn.LET(
_xlpm.orgRow,MATCH(C409,_ref_data!$F$19:$F$167,0),
_xlpm.EIN,SUBSTITUTE(INDEX(_ref_data!$G$19:$G$167,_xlpm.orgRow), "-", ""),
IF(C409="","",_xlpm.EIN))</f>
        <v/>
      </c>
      <c r="F409" s="834"/>
      <c r="G409" s="826"/>
      <c r="H409" s="840" t="str" cm="1">
        <f t="array" aca="1" ref="H409" ca="1">IF($C409="", "",
_xlfn.LET(
_xlpm.HCEnameCol,INDIRECT(_xlfn.CONCAT("'3a) Board of Directors'!$B$11:$B$",$B$239)),
_xlpm.HCEidCol,INDIRECT(_xlfn.CONCAT("'3a) Board of Directors'!$D$11:$D$",$B$239)),
_xlpm.mbrNameCol,INDIRECT(_xlfn.CONCAT("'3a) Board of Directors'!$E$11:$E$",$B$239)),
_xlpm.row, MATCH($C409 &amp; $F409 &amp; $G409,
    _xlpm.HCEnameCol &amp; _xlpm.HCEidCol &amp; _xlpm.mbrNameCol, 0),
_xlpm.row)
)</f>
        <v/>
      </c>
      <c r="I409" s="826"/>
      <c r="J409" s="826"/>
      <c r="K409" s="826"/>
      <c r="L409" s="826"/>
      <c r="M409" s="826"/>
      <c r="N409" s="826" t="str" cm="1">
        <f t="array" aca="1" ref="N409" ca="1">_xlfn.LET(
_xlpm.datCol,INDIRECT(_xlfn.CONCAT("'3a) Board of Directors'!$K$11:$P$",$B$239)),
_xlpm.val,(INDEX(_xlpm.datCol,_extract!$H409,1)=TRUE)*1,
IF($B409="","",
IF(_xlpm.val="","",_xlpm.val)))</f>
        <v/>
      </c>
      <c r="O409" s="826" t="str" cm="1">
        <f t="array" aca="1" ref="O409" ca="1">_xlfn.LET(
_xlpm.datCol,INDIRECT(_xlfn.CONCAT("'3a) Board of Directors'!$K$11:$P$",$B$239)),
_xlpm.val,(INDEX(_xlpm.datCol,_extract!$H409,2)=TRUE)*1,
IF($B409="","",
IF(_xlpm.val="","",_xlpm.val)))</f>
        <v/>
      </c>
      <c r="P409" s="826" t="str" cm="1">
        <f t="array" aca="1" ref="P409" ca="1">_xlfn.LET(
_xlpm.datCol,INDIRECT(_xlfn.CONCAT("'3a) Board of Directors'!$K$11:$P$",$B$239)),
_xlpm.val,(INDEX(_xlpm.datCol,_extract!$H409,3)=TRUE)*1,
IF($B409="","",
IF(_xlpm.val="","",_xlpm.val)))</f>
        <v/>
      </c>
      <c r="Q409" s="826" t="str" cm="1">
        <f t="array" aca="1" ref="Q409" ca="1">_xlfn.LET(
_xlpm.datCol,INDIRECT(_xlfn.CONCAT("'3a) Board of Directors'!$K$11:$P$",$B$239)),
_xlpm.val,INDEX(_xlpm.datCol,_extract!$H409,4),
IF($B409="","",
IF(_xlpm.val="","",_xlpm.val)))</f>
        <v/>
      </c>
    </row>
    <row r="410" spans="2:17" x14ac:dyDescent="0.35">
      <c r="B410" s="89" t="str">
        <f t="shared" si="9"/>
        <v/>
      </c>
      <c r="C410" s="321"/>
      <c r="D410" s="834" t="str">
        <f>_xlfn.LET(
_xlpm.orgRow,MATCH(C410,_ref_data!$F$19:$F$167,0),
_xlpm.orgID,INDEX(_ref_data!$E$19:$E$167,_xlpm.orgRow),
IF(C410="","",_xlpm.orgID))</f>
        <v/>
      </c>
      <c r="E410" s="834" t="str">
        <f>_xlfn.LET(
_xlpm.orgRow,MATCH(C410,_ref_data!$F$19:$F$167,0),
_xlpm.EIN,SUBSTITUTE(INDEX(_ref_data!$G$19:$G$167,_xlpm.orgRow), "-", ""),
IF(C410="","",_xlpm.EIN))</f>
        <v/>
      </c>
      <c r="F410" s="834"/>
      <c r="G410" s="826"/>
      <c r="H410" s="840" t="str" cm="1">
        <f t="array" aca="1" ref="H410" ca="1">IF($C410="", "",
_xlfn.LET(
_xlpm.HCEnameCol,INDIRECT(_xlfn.CONCAT("'3a) Board of Directors'!$B$11:$B$",$B$239)),
_xlpm.HCEidCol,INDIRECT(_xlfn.CONCAT("'3a) Board of Directors'!$D$11:$D$",$B$239)),
_xlpm.mbrNameCol,INDIRECT(_xlfn.CONCAT("'3a) Board of Directors'!$E$11:$E$",$B$239)),
_xlpm.row, MATCH($C410 &amp; $F410 &amp; $G410,
    _xlpm.HCEnameCol &amp; _xlpm.HCEidCol &amp; _xlpm.mbrNameCol, 0),
_xlpm.row)
)</f>
        <v/>
      </c>
      <c r="I410" s="826"/>
      <c r="J410" s="826"/>
      <c r="K410" s="826"/>
      <c r="L410" s="826"/>
      <c r="M410" s="826"/>
      <c r="N410" s="826" t="str" cm="1">
        <f t="array" aca="1" ref="N410" ca="1">_xlfn.LET(
_xlpm.datCol,INDIRECT(_xlfn.CONCAT("'3a) Board of Directors'!$K$11:$P$",$B$239)),
_xlpm.val,(INDEX(_xlpm.datCol,_extract!$H410,1)=TRUE)*1,
IF($B410="","",
IF(_xlpm.val="","",_xlpm.val)))</f>
        <v/>
      </c>
      <c r="O410" s="826" t="str" cm="1">
        <f t="array" aca="1" ref="O410" ca="1">_xlfn.LET(
_xlpm.datCol,INDIRECT(_xlfn.CONCAT("'3a) Board of Directors'!$K$11:$P$",$B$239)),
_xlpm.val,(INDEX(_xlpm.datCol,_extract!$H410,2)=TRUE)*1,
IF($B410="","",
IF(_xlpm.val="","",_xlpm.val)))</f>
        <v/>
      </c>
      <c r="P410" s="826" t="str" cm="1">
        <f t="array" aca="1" ref="P410" ca="1">_xlfn.LET(
_xlpm.datCol,INDIRECT(_xlfn.CONCAT("'3a) Board of Directors'!$K$11:$P$",$B$239)),
_xlpm.val,(INDEX(_xlpm.datCol,_extract!$H410,3)=TRUE)*1,
IF($B410="","",
IF(_xlpm.val="","",_xlpm.val)))</f>
        <v/>
      </c>
      <c r="Q410" s="826" t="str" cm="1">
        <f t="array" aca="1" ref="Q410" ca="1">_xlfn.LET(
_xlpm.datCol,INDIRECT(_xlfn.CONCAT("'3a) Board of Directors'!$K$11:$P$",$B$239)),
_xlpm.val,INDEX(_xlpm.datCol,_extract!$H410,4),
IF($B410="","",
IF(_xlpm.val="","",_xlpm.val)))</f>
        <v/>
      </c>
    </row>
    <row r="411" spans="2:17" x14ac:dyDescent="0.35">
      <c r="B411" s="89" t="str">
        <f t="shared" si="9"/>
        <v/>
      </c>
      <c r="C411" s="321"/>
      <c r="D411" s="834" t="str">
        <f>_xlfn.LET(
_xlpm.orgRow,MATCH(C411,_ref_data!$F$19:$F$167,0),
_xlpm.orgID,INDEX(_ref_data!$E$19:$E$167,_xlpm.orgRow),
IF(C411="","",_xlpm.orgID))</f>
        <v/>
      </c>
      <c r="E411" s="834" t="str">
        <f>_xlfn.LET(
_xlpm.orgRow,MATCH(C411,_ref_data!$F$19:$F$167,0),
_xlpm.EIN,SUBSTITUTE(INDEX(_ref_data!$G$19:$G$167,_xlpm.orgRow), "-", ""),
IF(C411="","",_xlpm.EIN))</f>
        <v/>
      </c>
      <c r="F411" s="834"/>
      <c r="G411" s="826"/>
      <c r="H411" s="840" t="str" cm="1">
        <f t="array" aca="1" ref="H411" ca="1">IF($C411="", "",
_xlfn.LET(
_xlpm.HCEnameCol,INDIRECT(_xlfn.CONCAT("'3a) Board of Directors'!$B$11:$B$",$B$239)),
_xlpm.HCEidCol,INDIRECT(_xlfn.CONCAT("'3a) Board of Directors'!$D$11:$D$",$B$239)),
_xlpm.mbrNameCol,INDIRECT(_xlfn.CONCAT("'3a) Board of Directors'!$E$11:$E$",$B$239)),
_xlpm.row, MATCH($C411 &amp; $F411 &amp; $G411,
    _xlpm.HCEnameCol &amp; _xlpm.HCEidCol &amp; _xlpm.mbrNameCol, 0),
_xlpm.row)
)</f>
        <v/>
      </c>
      <c r="I411" s="826"/>
      <c r="J411" s="826"/>
      <c r="K411" s="826"/>
      <c r="L411" s="826"/>
      <c r="M411" s="826"/>
      <c r="N411" s="826" t="str" cm="1">
        <f t="array" aca="1" ref="N411" ca="1">_xlfn.LET(
_xlpm.datCol,INDIRECT(_xlfn.CONCAT("'3a) Board of Directors'!$K$11:$P$",$B$239)),
_xlpm.val,(INDEX(_xlpm.datCol,_extract!$H411,1)=TRUE)*1,
IF($B411="","",
IF(_xlpm.val="","",_xlpm.val)))</f>
        <v/>
      </c>
      <c r="O411" s="826" t="str" cm="1">
        <f t="array" aca="1" ref="O411" ca="1">_xlfn.LET(
_xlpm.datCol,INDIRECT(_xlfn.CONCAT("'3a) Board of Directors'!$K$11:$P$",$B$239)),
_xlpm.val,(INDEX(_xlpm.datCol,_extract!$H411,2)=TRUE)*1,
IF($B411="","",
IF(_xlpm.val="","",_xlpm.val)))</f>
        <v/>
      </c>
      <c r="P411" s="826" t="str" cm="1">
        <f t="array" aca="1" ref="P411" ca="1">_xlfn.LET(
_xlpm.datCol,INDIRECT(_xlfn.CONCAT("'3a) Board of Directors'!$K$11:$P$",$B$239)),
_xlpm.val,(INDEX(_xlpm.datCol,_extract!$H411,3)=TRUE)*1,
IF($B411="","",
IF(_xlpm.val="","",_xlpm.val)))</f>
        <v/>
      </c>
      <c r="Q411" s="826" t="str" cm="1">
        <f t="array" aca="1" ref="Q411" ca="1">_xlfn.LET(
_xlpm.datCol,INDIRECT(_xlfn.CONCAT("'3a) Board of Directors'!$K$11:$P$",$B$239)),
_xlpm.val,INDEX(_xlpm.datCol,_extract!$H411,4),
IF($B411="","",
IF(_xlpm.val="","",_xlpm.val)))</f>
        <v/>
      </c>
    </row>
    <row r="412" spans="2:17" x14ac:dyDescent="0.35">
      <c r="B412" s="89" t="str">
        <f t="shared" si="9"/>
        <v/>
      </c>
      <c r="C412" s="321"/>
      <c r="D412" s="834" t="str">
        <f>_xlfn.LET(
_xlpm.orgRow,MATCH(C412,_ref_data!$F$19:$F$167,0),
_xlpm.orgID,INDEX(_ref_data!$E$19:$E$167,_xlpm.orgRow),
IF(C412="","",_xlpm.orgID))</f>
        <v/>
      </c>
      <c r="E412" s="834" t="str">
        <f>_xlfn.LET(
_xlpm.orgRow,MATCH(C412,_ref_data!$F$19:$F$167,0),
_xlpm.EIN,SUBSTITUTE(INDEX(_ref_data!$G$19:$G$167,_xlpm.orgRow), "-", ""),
IF(C412="","",_xlpm.EIN))</f>
        <v/>
      </c>
      <c r="F412" s="834"/>
      <c r="G412" s="826"/>
      <c r="H412" s="840" t="str" cm="1">
        <f t="array" aca="1" ref="H412" ca="1">IF($C412="", "",
_xlfn.LET(
_xlpm.HCEnameCol,INDIRECT(_xlfn.CONCAT("'3a) Board of Directors'!$B$11:$B$",$B$239)),
_xlpm.HCEidCol,INDIRECT(_xlfn.CONCAT("'3a) Board of Directors'!$D$11:$D$",$B$239)),
_xlpm.mbrNameCol,INDIRECT(_xlfn.CONCAT("'3a) Board of Directors'!$E$11:$E$",$B$239)),
_xlpm.row, MATCH($C412 &amp; $F412 &amp; $G412,
    _xlpm.HCEnameCol &amp; _xlpm.HCEidCol &amp; _xlpm.mbrNameCol, 0),
_xlpm.row)
)</f>
        <v/>
      </c>
      <c r="I412" s="826"/>
      <c r="J412" s="826"/>
      <c r="K412" s="826"/>
      <c r="L412" s="826"/>
      <c r="M412" s="826"/>
      <c r="N412" s="826" t="str" cm="1">
        <f t="array" aca="1" ref="N412" ca="1">_xlfn.LET(
_xlpm.datCol,INDIRECT(_xlfn.CONCAT("'3a) Board of Directors'!$K$11:$P$",$B$239)),
_xlpm.val,(INDEX(_xlpm.datCol,_extract!$H412,1)=TRUE)*1,
IF($B412="","",
IF(_xlpm.val="","",_xlpm.val)))</f>
        <v/>
      </c>
      <c r="O412" s="826" t="str" cm="1">
        <f t="array" aca="1" ref="O412" ca="1">_xlfn.LET(
_xlpm.datCol,INDIRECT(_xlfn.CONCAT("'3a) Board of Directors'!$K$11:$P$",$B$239)),
_xlpm.val,(INDEX(_xlpm.datCol,_extract!$H412,2)=TRUE)*1,
IF($B412="","",
IF(_xlpm.val="","",_xlpm.val)))</f>
        <v/>
      </c>
      <c r="P412" s="826" t="str" cm="1">
        <f t="array" aca="1" ref="P412" ca="1">_xlfn.LET(
_xlpm.datCol,INDIRECT(_xlfn.CONCAT("'3a) Board of Directors'!$K$11:$P$",$B$239)),
_xlpm.val,(INDEX(_xlpm.datCol,_extract!$H412,3)=TRUE)*1,
IF($B412="","",
IF(_xlpm.val="","",_xlpm.val)))</f>
        <v/>
      </c>
      <c r="Q412" s="826" t="str" cm="1">
        <f t="array" aca="1" ref="Q412" ca="1">_xlfn.LET(
_xlpm.datCol,INDIRECT(_xlfn.CONCAT("'3a) Board of Directors'!$K$11:$P$",$B$239)),
_xlpm.val,INDEX(_xlpm.datCol,_extract!$H412,4),
IF($B412="","",
IF(_xlpm.val="","",_xlpm.val)))</f>
        <v/>
      </c>
    </row>
    <row r="413" spans="2:17" x14ac:dyDescent="0.35">
      <c r="B413" s="89" t="str">
        <f t="shared" si="9"/>
        <v/>
      </c>
      <c r="C413" s="321"/>
      <c r="D413" s="834" t="str">
        <f>_xlfn.LET(
_xlpm.orgRow,MATCH(C413,_ref_data!$F$19:$F$167,0),
_xlpm.orgID,INDEX(_ref_data!$E$19:$E$167,_xlpm.orgRow),
IF(C413="","",_xlpm.orgID))</f>
        <v/>
      </c>
      <c r="E413" s="834" t="str">
        <f>_xlfn.LET(
_xlpm.orgRow,MATCH(C413,_ref_data!$F$19:$F$167,0),
_xlpm.EIN,SUBSTITUTE(INDEX(_ref_data!$G$19:$G$167,_xlpm.orgRow), "-", ""),
IF(C413="","",_xlpm.EIN))</f>
        <v/>
      </c>
      <c r="F413" s="834"/>
      <c r="G413" s="826"/>
      <c r="H413" s="840" t="str" cm="1">
        <f t="array" aca="1" ref="H413" ca="1">IF($C413="", "",
_xlfn.LET(
_xlpm.HCEnameCol,INDIRECT(_xlfn.CONCAT("'3a) Board of Directors'!$B$11:$B$",$B$239)),
_xlpm.HCEidCol,INDIRECT(_xlfn.CONCAT("'3a) Board of Directors'!$D$11:$D$",$B$239)),
_xlpm.mbrNameCol,INDIRECT(_xlfn.CONCAT("'3a) Board of Directors'!$E$11:$E$",$B$239)),
_xlpm.row, MATCH($C413 &amp; $F413 &amp; $G413,
    _xlpm.HCEnameCol &amp; _xlpm.HCEidCol &amp; _xlpm.mbrNameCol, 0),
_xlpm.row)
)</f>
        <v/>
      </c>
      <c r="I413" s="826"/>
      <c r="J413" s="826"/>
      <c r="K413" s="826"/>
      <c r="L413" s="826"/>
      <c r="M413" s="826"/>
      <c r="N413" s="826" t="str" cm="1">
        <f t="array" aca="1" ref="N413" ca="1">_xlfn.LET(
_xlpm.datCol,INDIRECT(_xlfn.CONCAT("'3a) Board of Directors'!$K$11:$P$",$B$239)),
_xlpm.val,(INDEX(_xlpm.datCol,_extract!$H413,1)=TRUE)*1,
IF($B413="","",
IF(_xlpm.val="","",_xlpm.val)))</f>
        <v/>
      </c>
      <c r="O413" s="826" t="str" cm="1">
        <f t="array" aca="1" ref="O413" ca="1">_xlfn.LET(
_xlpm.datCol,INDIRECT(_xlfn.CONCAT("'3a) Board of Directors'!$K$11:$P$",$B$239)),
_xlpm.val,(INDEX(_xlpm.datCol,_extract!$H413,2)=TRUE)*1,
IF($B413="","",
IF(_xlpm.val="","",_xlpm.val)))</f>
        <v/>
      </c>
      <c r="P413" s="826" t="str" cm="1">
        <f t="array" aca="1" ref="P413" ca="1">_xlfn.LET(
_xlpm.datCol,INDIRECT(_xlfn.CONCAT("'3a) Board of Directors'!$K$11:$P$",$B$239)),
_xlpm.val,(INDEX(_xlpm.datCol,_extract!$H413,3)=TRUE)*1,
IF($B413="","",
IF(_xlpm.val="","",_xlpm.val)))</f>
        <v/>
      </c>
      <c r="Q413" s="826" t="str" cm="1">
        <f t="array" aca="1" ref="Q413" ca="1">_xlfn.LET(
_xlpm.datCol,INDIRECT(_xlfn.CONCAT("'3a) Board of Directors'!$K$11:$P$",$B$239)),
_xlpm.val,INDEX(_xlpm.datCol,_extract!$H413,4),
IF($B413="","",
IF(_xlpm.val="","",_xlpm.val)))</f>
        <v/>
      </c>
    </row>
    <row r="414" spans="2:17" x14ac:dyDescent="0.35">
      <c r="B414" s="89" t="str">
        <f t="shared" si="9"/>
        <v/>
      </c>
      <c r="C414" s="321"/>
      <c r="D414" s="834" t="str">
        <f>_xlfn.LET(
_xlpm.orgRow,MATCH(C414,_ref_data!$F$19:$F$167,0),
_xlpm.orgID,INDEX(_ref_data!$E$19:$E$167,_xlpm.orgRow),
IF(C414="","",_xlpm.orgID))</f>
        <v/>
      </c>
      <c r="E414" s="834" t="str">
        <f>_xlfn.LET(
_xlpm.orgRow,MATCH(C414,_ref_data!$F$19:$F$167,0),
_xlpm.EIN,SUBSTITUTE(INDEX(_ref_data!$G$19:$G$167,_xlpm.orgRow), "-", ""),
IF(C414="","",_xlpm.EIN))</f>
        <v/>
      </c>
      <c r="F414" s="834"/>
      <c r="G414" s="826"/>
      <c r="H414" s="840" t="str" cm="1">
        <f t="array" aca="1" ref="H414" ca="1">IF($C414="", "",
_xlfn.LET(
_xlpm.HCEnameCol,INDIRECT(_xlfn.CONCAT("'3a) Board of Directors'!$B$11:$B$",$B$239)),
_xlpm.HCEidCol,INDIRECT(_xlfn.CONCAT("'3a) Board of Directors'!$D$11:$D$",$B$239)),
_xlpm.mbrNameCol,INDIRECT(_xlfn.CONCAT("'3a) Board of Directors'!$E$11:$E$",$B$239)),
_xlpm.row, MATCH($C414 &amp; $F414 &amp; $G414,
    _xlpm.HCEnameCol &amp; _xlpm.HCEidCol &amp; _xlpm.mbrNameCol, 0),
_xlpm.row)
)</f>
        <v/>
      </c>
      <c r="I414" s="826"/>
      <c r="J414" s="826"/>
      <c r="K414" s="826"/>
      <c r="L414" s="826"/>
      <c r="M414" s="826"/>
      <c r="N414" s="826" t="str" cm="1">
        <f t="array" aca="1" ref="N414" ca="1">_xlfn.LET(
_xlpm.datCol,INDIRECT(_xlfn.CONCAT("'3a) Board of Directors'!$K$11:$P$",$B$239)),
_xlpm.val,(INDEX(_xlpm.datCol,_extract!$H414,1)=TRUE)*1,
IF($B414="","",
IF(_xlpm.val="","",_xlpm.val)))</f>
        <v/>
      </c>
      <c r="O414" s="826" t="str" cm="1">
        <f t="array" aca="1" ref="O414" ca="1">_xlfn.LET(
_xlpm.datCol,INDIRECT(_xlfn.CONCAT("'3a) Board of Directors'!$K$11:$P$",$B$239)),
_xlpm.val,(INDEX(_xlpm.datCol,_extract!$H414,2)=TRUE)*1,
IF($B414="","",
IF(_xlpm.val="","",_xlpm.val)))</f>
        <v/>
      </c>
      <c r="P414" s="826" t="str" cm="1">
        <f t="array" aca="1" ref="P414" ca="1">_xlfn.LET(
_xlpm.datCol,INDIRECT(_xlfn.CONCAT("'3a) Board of Directors'!$K$11:$P$",$B$239)),
_xlpm.val,(INDEX(_xlpm.datCol,_extract!$H414,3)=TRUE)*1,
IF($B414="","",
IF(_xlpm.val="","",_xlpm.val)))</f>
        <v/>
      </c>
      <c r="Q414" s="826" t="str" cm="1">
        <f t="array" aca="1" ref="Q414" ca="1">_xlfn.LET(
_xlpm.datCol,INDIRECT(_xlfn.CONCAT("'3a) Board of Directors'!$K$11:$P$",$B$239)),
_xlpm.val,INDEX(_xlpm.datCol,_extract!$H414,4),
IF($B414="","",
IF(_xlpm.val="","",_xlpm.val)))</f>
        <v/>
      </c>
    </row>
    <row r="415" spans="2:17" x14ac:dyDescent="0.35">
      <c r="B415" s="89" t="str">
        <f t="shared" si="9"/>
        <v/>
      </c>
      <c r="C415" s="321"/>
      <c r="D415" s="834" t="str">
        <f>_xlfn.LET(
_xlpm.orgRow,MATCH(C415,_ref_data!$F$19:$F$167,0),
_xlpm.orgID,INDEX(_ref_data!$E$19:$E$167,_xlpm.orgRow),
IF(C415="","",_xlpm.orgID))</f>
        <v/>
      </c>
      <c r="E415" s="834" t="str">
        <f>_xlfn.LET(
_xlpm.orgRow,MATCH(C415,_ref_data!$F$19:$F$167,0),
_xlpm.EIN,SUBSTITUTE(INDEX(_ref_data!$G$19:$G$167,_xlpm.orgRow), "-", ""),
IF(C415="","",_xlpm.EIN))</f>
        <v/>
      </c>
      <c r="F415" s="834"/>
      <c r="G415" s="826"/>
      <c r="H415" s="840" t="str" cm="1">
        <f t="array" aca="1" ref="H415" ca="1">IF($C415="", "",
_xlfn.LET(
_xlpm.HCEnameCol,INDIRECT(_xlfn.CONCAT("'3a) Board of Directors'!$B$11:$B$",$B$239)),
_xlpm.HCEidCol,INDIRECT(_xlfn.CONCAT("'3a) Board of Directors'!$D$11:$D$",$B$239)),
_xlpm.mbrNameCol,INDIRECT(_xlfn.CONCAT("'3a) Board of Directors'!$E$11:$E$",$B$239)),
_xlpm.row, MATCH($C415 &amp; $F415 &amp; $G415,
    _xlpm.HCEnameCol &amp; _xlpm.HCEidCol &amp; _xlpm.mbrNameCol, 0),
_xlpm.row)
)</f>
        <v/>
      </c>
      <c r="I415" s="826"/>
      <c r="J415" s="826"/>
      <c r="K415" s="826"/>
      <c r="L415" s="826"/>
      <c r="M415" s="826"/>
      <c r="N415" s="826" t="str" cm="1">
        <f t="array" aca="1" ref="N415" ca="1">_xlfn.LET(
_xlpm.datCol,INDIRECT(_xlfn.CONCAT("'3a) Board of Directors'!$K$11:$P$",$B$239)),
_xlpm.val,(INDEX(_xlpm.datCol,_extract!$H415,1)=TRUE)*1,
IF($B415="","",
IF(_xlpm.val="","",_xlpm.val)))</f>
        <v/>
      </c>
      <c r="O415" s="826" t="str" cm="1">
        <f t="array" aca="1" ref="O415" ca="1">_xlfn.LET(
_xlpm.datCol,INDIRECT(_xlfn.CONCAT("'3a) Board of Directors'!$K$11:$P$",$B$239)),
_xlpm.val,(INDEX(_xlpm.datCol,_extract!$H415,2)=TRUE)*1,
IF($B415="","",
IF(_xlpm.val="","",_xlpm.val)))</f>
        <v/>
      </c>
      <c r="P415" s="826" t="str" cm="1">
        <f t="array" aca="1" ref="P415" ca="1">_xlfn.LET(
_xlpm.datCol,INDIRECT(_xlfn.CONCAT("'3a) Board of Directors'!$K$11:$P$",$B$239)),
_xlpm.val,(INDEX(_xlpm.datCol,_extract!$H415,3)=TRUE)*1,
IF($B415="","",
IF(_xlpm.val="","",_xlpm.val)))</f>
        <v/>
      </c>
      <c r="Q415" s="826" t="str" cm="1">
        <f t="array" aca="1" ref="Q415" ca="1">_xlfn.LET(
_xlpm.datCol,INDIRECT(_xlfn.CONCAT("'3a) Board of Directors'!$K$11:$P$",$B$239)),
_xlpm.val,INDEX(_xlpm.datCol,_extract!$H415,4),
IF($B415="","",
IF(_xlpm.val="","",_xlpm.val)))</f>
        <v/>
      </c>
    </row>
    <row r="416" spans="2:17" x14ac:dyDescent="0.35">
      <c r="B416" s="89" t="str">
        <f t="shared" si="9"/>
        <v/>
      </c>
      <c r="C416" s="321"/>
      <c r="D416" s="834" t="str">
        <f>_xlfn.LET(
_xlpm.orgRow,MATCH(C416,_ref_data!$F$19:$F$167,0),
_xlpm.orgID,INDEX(_ref_data!$E$19:$E$167,_xlpm.orgRow),
IF(C416="","",_xlpm.orgID))</f>
        <v/>
      </c>
      <c r="E416" s="834" t="str">
        <f>_xlfn.LET(
_xlpm.orgRow,MATCH(C416,_ref_data!$F$19:$F$167,0),
_xlpm.EIN,SUBSTITUTE(INDEX(_ref_data!$G$19:$G$167,_xlpm.orgRow), "-", ""),
IF(C416="","",_xlpm.EIN))</f>
        <v/>
      </c>
      <c r="F416" s="834"/>
      <c r="G416" s="826"/>
      <c r="H416" s="840" t="str" cm="1">
        <f t="array" aca="1" ref="H416" ca="1">IF($C416="", "",
_xlfn.LET(
_xlpm.HCEnameCol,INDIRECT(_xlfn.CONCAT("'3a) Board of Directors'!$B$11:$B$",$B$239)),
_xlpm.HCEidCol,INDIRECT(_xlfn.CONCAT("'3a) Board of Directors'!$D$11:$D$",$B$239)),
_xlpm.mbrNameCol,INDIRECT(_xlfn.CONCAT("'3a) Board of Directors'!$E$11:$E$",$B$239)),
_xlpm.row, MATCH($C416 &amp; $F416 &amp; $G416,
    _xlpm.HCEnameCol &amp; _xlpm.HCEidCol &amp; _xlpm.mbrNameCol, 0),
_xlpm.row)
)</f>
        <v/>
      </c>
      <c r="I416" s="826"/>
      <c r="J416" s="826"/>
      <c r="K416" s="826"/>
      <c r="L416" s="826"/>
      <c r="M416" s="826"/>
      <c r="N416" s="826" t="str" cm="1">
        <f t="array" aca="1" ref="N416" ca="1">_xlfn.LET(
_xlpm.datCol,INDIRECT(_xlfn.CONCAT("'3a) Board of Directors'!$K$11:$P$",$B$239)),
_xlpm.val,(INDEX(_xlpm.datCol,_extract!$H416,1)=TRUE)*1,
IF($B416="","",
IF(_xlpm.val="","",_xlpm.val)))</f>
        <v/>
      </c>
      <c r="O416" s="826" t="str" cm="1">
        <f t="array" aca="1" ref="O416" ca="1">_xlfn.LET(
_xlpm.datCol,INDIRECT(_xlfn.CONCAT("'3a) Board of Directors'!$K$11:$P$",$B$239)),
_xlpm.val,(INDEX(_xlpm.datCol,_extract!$H416,2)=TRUE)*1,
IF($B416="","",
IF(_xlpm.val="","",_xlpm.val)))</f>
        <v/>
      </c>
      <c r="P416" s="826" t="str" cm="1">
        <f t="array" aca="1" ref="P416" ca="1">_xlfn.LET(
_xlpm.datCol,INDIRECT(_xlfn.CONCAT("'3a) Board of Directors'!$K$11:$P$",$B$239)),
_xlpm.val,(INDEX(_xlpm.datCol,_extract!$H416,3)=TRUE)*1,
IF($B416="","",
IF(_xlpm.val="","",_xlpm.val)))</f>
        <v/>
      </c>
      <c r="Q416" s="826" t="str" cm="1">
        <f t="array" aca="1" ref="Q416" ca="1">_xlfn.LET(
_xlpm.datCol,INDIRECT(_xlfn.CONCAT("'3a) Board of Directors'!$K$11:$P$",$B$239)),
_xlpm.val,INDEX(_xlpm.datCol,_extract!$H416,4),
IF($B416="","",
IF(_xlpm.val="","",_xlpm.val)))</f>
        <v/>
      </c>
    </row>
    <row r="417" spans="2:17" x14ac:dyDescent="0.35">
      <c r="B417" s="89" t="str">
        <f t="shared" si="9"/>
        <v/>
      </c>
      <c r="C417" s="321"/>
      <c r="D417" s="834" t="str">
        <f>_xlfn.LET(
_xlpm.orgRow,MATCH(C417,_ref_data!$F$19:$F$167,0),
_xlpm.orgID,INDEX(_ref_data!$E$19:$E$167,_xlpm.orgRow),
IF(C417="","",_xlpm.orgID))</f>
        <v/>
      </c>
      <c r="E417" s="834" t="str">
        <f>_xlfn.LET(
_xlpm.orgRow,MATCH(C417,_ref_data!$F$19:$F$167,0),
_xlpm.EIN,SUBSTITUTE(INDEX(_ref_data!$G$19:$G$167,_xlpm.orgRow), "-", ""),
IF(C417="","",_xlpm.EIN))</f>
        <v/>
      </c>
      <c r="F417" s="834"/>
      <c r="G417" s="826"/>
      <c r="H417" s="840" t="str" cm="1">
        <f t="array" aca="1" ref="H417" ca="1">IF($C417="", "",
_xlfn.LET(
_xlpm.HCEnameCol,INDIRECT(_xlfn.CONCAT("'3a) Board of Directors'!$B$11:$B$",$B$239)),
_xlpm.HCEidCol,INDIRECT(_xlfn.CONCAT("'3a) Board of Directors'!$D$11:$D$",$B$239)),
_xlpm.mbrNameCol,INDIRECT(_xlfn.CONCAT("'3a) Board of Directors'!$E$11:$E$",$B$239)),
_xlpm.row, MATCH($C417 &amp; $F417 &amp; $G417,
    _xlpm.HCEnameCol &amp; _xlpm.HCEidCol &amp; _xlpm.mbrNameCol, 0),
_xlpm.row)
)</f>
        <v/>
      </c>
      <c r="I417" s="826"/>
      <c r="J417" s="826"/>
      <c r="K417" s="826"/>
      <c r="L417" s="826"/>
      <c r="M417" s="826"/>
      <c r="N417" s="826" t="str" cm="1">
        <f t="array" aca="1" ref="N417" ca="1">_xlfn.LET(
_xlpm.datCol,INDIRECT(_xlfn.CONCAT("'3a) Board of Directors'!$K$11:$P$",$B$239)),
_xlpm.val,(INDEX(_xlpm.datCol,_extract!$H417,1)=TRUE)*1,
IF($B417="","",
IF(_xlpm.val="","",_xlpm.val)))</f>
        <v/>
      </c>
      <c r="O417" s="826" t="str" cm="1">
        <f t="array" aca="1" ref="O417" ca="1">_xlfn.LET(
_xlpm.datCol,INDIRECT(_xlfn.CONCAT("'3a) Board of Directors'!$K$11:$P$",$B$239)),
_xlpm.val,(INDEX(_xlpm.datCol,_extract!$H417,2)=TRUE)*1,
IF($B417="","",
IF(_xlpm.val="","",_xlpm.val)))</f>
        <v/>
      </c>
      <c r="P417" s="826" t="str" cm="1">
        <f t="array" aca="1" ref="P417" ca="1">_xlfn.LET(
_xlpm.datCol,INDIRECT(_xlfn.CONCAT("'3a) Board of Directors'!$K$11:$P$",$B$239)),
_xlpm.val,(INDEX(_xlpm.datCol,_extract!$H417,3)=TRUE)*1,
IF($B417="","",
IF(_xlpm.val="","",_xlpm.val)))</f>
        <v/>
      </c>
      <c r="Q417" s="826" t="str" cm="1">
        <f t="array" aca="1" ref="Q417" ca="1">_xlfn.LET(
_xlpm.datCol,INDIRECT(_xlfn.CONCAT("'3a) Board of Directors'!$K$11:$P$",$B$239)),
_xlpm.val,INDEX(_xlpm.datCol,_extract!$H417,4),
IF($B417="","",
IF(_xlpm.val="","",_xlpm.val)))</f>
        <v/>
      </c>
    </row>
    <row r="418" spans="2:17" x14ac:dyDescent="0.35">
      <c r="B418" s="89" t="str">
        <f t="shared" si="9"/>
        <v/>
      </c>
      <c r="C418" s="321"/>
      <c r="D418" s="834" t="str">
        <f>_xlfn.LET(
_xlpm.orgRow,MATCH(C418,_ref_data!$F$19:$F$167,0),
_xlpm.orgID,INDEX(_ref_data!$E$19:$E$167,_xlpm.orgRow),
IF(C418="","",_xlpm.orgID))</f>
        <v/>
      </c>
      <c r="E418" s="834" t="str">
        <f>_xlfn.LET(
_xlpm.orgRow,MATCH(C418,_ref_data!$F$19:$F$167,0),
_xlpm.EIN,SUBSTITUTE(INDEX(_ref_data!$G$19:$G$167,_xlpm.orgRow), "-", ""),
IF(C418="","",_xlpm.EIN))</f>
        <v/>
      </c>
      <c r="F418" s="834"/>
      <c r="G418" s="826"/>
      <c r="H418" s="840" t="str" cm="1">
        <f t="array" aca="1" ref="H418" ca="1">IF($C418="", "",
_xlfn.LET(
_xlpm.HCEnameCol,INDIRECT(_xlfn.CONCAT("'3a) Board of Directors'!$B$11:$B$",$B$239)),
_xlpm.HCEidCol,INDIRECT(_xlfn.CONCAT("'3a) Board of Directors'!$D$11:$D$",$B$239)),
_xlpm.mbrNameCol,INDIRECT(_xlfn.CONCAT("'3a) Board of Directors'!$E$11:$E$",$B$239)),
_xlpm.row, MATCH($C418 &amp; $F418 &amp; $G418,
    _xlpm.HCEnameCol &amp; _xlpm.HCEidCol &amp; _xlpm.mbrNameCol, 0),
_xlpm.row)
)</f>
        <v/>
      </c>
      <c r="I418" s="826"/>
      <c r="J418" s="826"/>
      <c r="K418" s="826"/>
      <c r="L418" s="826"/>
      <c r="M418" s="826"/>
      <c r="N418" s="826" t="str" cm="1">
        <f t="array" aca="1" ref="N418" ca="1">_xlfn.LET(
_xlpm.datCol,INDIRECT(_xlfn.CONCAT("'3a) Board of Directors'!$K$11:$P$",$B$239)),
_xlpm.val,(INDEX(_xlpm.datCol,_extract!$H418,1)=TRUE)*1,
IF($B418="","",
IF(_xlpm.val="","",_xlpm.val)))</f>
        <v/>
      </c>
      <c r="O418" s="826" t="str" cm="1">
        <f t="array" aca="1" ref="O418" ca="1">_xlfn.LET(
_xlpm.datCol,INDIRECT(_xlfn.CONCAT("'3a) Board of Directors'!$K$11:$P$",$B$239)),
_xlpm.val,(INDEX(_xlpm.datCol,_extract!$H418,2)=TRUE)*1,
IF($B418="","",
IF(_xlpm.val="","",_xlpm.val)))</f>
        <v/>
      </c>
      <c r="P418" s="826" t="str" cm="1">
        <f t="array" aca="1" ref="P418" ca="1">_xlfn.LET(
_xlpm.datCol,INDIRECT(_xlfn.CONCAT("'3a) Board of Directors'!$K$11:$P$",$B$239)),
_xlpm.val,(INDEX(_xlpm.datCol,_extract!$H418,3)=TRUE)*1,
IF($B418="","",
IF(_xlpm.val="","",_xlpm.val)))</f>
        <v/>
      </c>
      <c r="Q418" s="826" t="str" cm="1">
        <f t="array" aca="1" ref="Q418" ca="1">_xlfn.LET(
_xlpm.datCol,INDIRECT(_xlfn.CONCAT("'3a) Board of Directors'!$K$11:$P$",$B$239)),
_xlpm.val,INDEX(_xlpm.datCol,_extract!$H418,4),
IF($B418="","",
IF(_xlpm.val="","",_xlpm.val)))</f>
        <v/>
      </c>
    </row>
    <row r="419" spans="2:17" x14ac:dyDescent="0.35">
      <c r="B419" s="89" t="str">
        <f t="shared" si="9"/>
        <v/>
      </c>
      <c r="C419" s="321"/>
      <c r="D419" s="834" t="str">
        <f>_xlfn.LET(
_xlpm.orgRow,MATCH(C419,_ref_data!$F$19:$F$167,0),
_xlpm.orgID,INDEX(_ref_data!$E$19:$E$167,_xlpm.orgRow),
IF(C419="","",_xlpm.orgID))</f>
        <v/>
      </c>
      <c r="E419" s="834" t="str">
        <f>_xlfn.LET(
_xlpm.orgRow,MATCH(C419,_ref_data!$F$19:$F$167,0),
_xlpm.EIN,SUBSTITUTE(INDEX(_ref_data!$G$19:$G$167,_xlpm.orgRow), "-", ""),
IF(C419="","",_xlpm.EIN))</f>
        <v/>
      </c>
      <c r="F419" s="834"/>
      <c r="G419" s="826"/>
      <c r="H419" s="840" t="str" cm="1">
        <f t="array" aca="1" ref="H419" ca="1">IF($C419="", "",
_xlfn.LET(
_xlpm.HCEnameCol,INDIRECT(_xlfn.CONCAT("'3a) Board of Directors'!$B$11:$B$",$B$239)),
_xlpm.HCEidCol,INDIRECT(_xlfn.CONCAT("'3a) Board of Directors'!$D$11:$D$",$B$239)),
_xlpm.mbrNameCol,INDIRECT(_xlfn.CONCAT("'3a) Board of Directors'!$E$11:$E$",$B$239)),
_xlpm.row, MATCH($C419 &amp; $F419 &amp; $G419,
    _xlpm.HCEnameCol &amp; _xlpm.HCEidCol &amp; _xlpm.mbrNameCol, 0),
_xlpm.row)
)</f>
        <v/>
      </c>
      <c r="I419" s="826"/>
      <c r="J419" s="826"/>
      <c r="K419" s="826"/>
      <c r="L419" s="826"/>
      <c r="M419" s="826"/>
      <c r="N419" s="826" t="str" cm="1">
        <f t="array" aca="1" ref="N419" ca="1">_xlfn.LET(
_xlpm.datCol,INDIRECT(_xlfn.CONCAT("'3a) Board of Directors'!$K$11:$P$",$B$239)),
_xlpm.val,(INDEX(_xlpm.datCol,_extract!$H419,1)=TRUE)*1,
IF($B419="","",
IF(_xlpm.val="","",_xlpm.val)))</f>
        <v/>
      </c>
      <c r="O419" s="826" t="str" cm="1">
        <f t="array" aca="1" ref="O419" ca="1">_xlfn.LET(
_xlpm.datCol,INDIRECT(_xlfn.CONCAT("'3a) Board of Directors'!$K$11:$P$",$B$239)),
_xlpm.val,(INDEX(_xlpm.datCol,_extract!$H419,2)=TRUE)*1,
IF($B419="","",
IF(_xlpm.val="","",_xlpm.val)))</f>
        <v/>
      </c>
      <c r="P419" s="826" t="str" cm="1">
        <f t="array" aca="1" ref="P419" ca="1">_xlfn.LET(
_xlpm.datCol,INDIRECT(_xlfn.CONCAT("'3a) Board of Directors'!$K$11:$P$",$B$239)),
_xlpm.val,(INDEX(_xlpm.datCol,_extract!$H419,3)=TRUE)*1,
IF($B419="","",
IF(_xlpm.val="","",_xlpm.val)))</f>
        <v/>
      </c>
      <c r="Q419" s="826" t="str" cm="1">
        <f t="array" aca="1" ref="Q419" ca="1">_xlfn.LET(
_xlpm.datCol,INDIRECT(_xlfn.CONCAT("'3a) Board of Directors'!$K$11:$P$",$B$239)),
_xlpm.val,INDEX(_xlpm.datCol,_extract!$H419,4),
IF($B419="","",
IF(_xlpm.val="","",_xlpm.val)))</f>
        <v/>
      </c>
    </row>
    <row r="420" spans="2:17" x14ac:dyDescent="0.35">
      <c r="B420" s="89" t="str">
        <f t="shared" si="9"/>
        <v/>
      </c>
      <c r="C420" s="321"/>
      <c r="D420" s="834" t="str">
        <f>_xlfn.LET(
_xlpm.orgRow,MATCH(C420,_ref_data!$F$19:$F$167,0),
_xlpm.orgID,INDEX(_ref_data!$E$19:$E$167,_xlpm.orgRow),
IF(C420="","",_xlpm.orgID))</f>
        <v/>
      </c>
      <c r="E420" s="834" t="str">
        <f>_xlfn.LET(
_xlpm.orgRow,MATCH(C420,_ref_data!$F$19:$F$167,0),
_xlpm.EIN,SUBSTITUTE(INDEX(_ref_data!$G$19:$G$167,_xlpm.orgRow), "-", ""),
IF(C420="","",_xlpm.EIN))</f>
        <v/>
      </c>
      <c r="F420" s="834"/>
      <c r="G420" s="826"/>
      <c r="H420" s="840" t="str" cm="1">
        <f t="array" aca="1" ref="H420" ca="1">IF($C420="", "",
_xlfn.LET(
_xlpm.HCEnameCol,INDIRECT(_xlfn.CONCAT("'3a) Board of Directors'!$B$11:$B$",$B$239)),
_xlpm.HCEidCol,INDIRECT(_xlfn.CONCAT("'3a) Board of Directors'!$D$11:$D$",$B$239)),
_xlpm.mbrNameCol,INDIRECT(_xlfn.CONCAT("'3a) Board of Directors'!$E$11:$E$",$B$239)),
_xlpm.row, MATCH($C420 &amp; $F420 &amp; $G420,
    _xlpm.HCEnameCol &amp; _xlpm.HCEidCol &amp; _xlpm.mbrNameCol, 0),
_xlpm.row)
)</f>
        <v/>
      </c>
      <c r="I420" s="826"/>
      <c r="J420" s="826"/>
      <c r="K420" s="826"/>
      <c r="L420" s="826"/>
      <c r="M420" s="826"/>
      <c r="N420" s="826" t="str" cm="1">
        <f t="array" aca="1" ref="N420" ca="1">_xlfn.LET(
_xlpm.datCol,INDIRECT(_xlfn.CONCAT("'3a) Board of Directors'!$K$11:$P$",$B$239)),
_xlpm.val,(INDEX(_xlpm.datCol,_extract!$H420,1)=TRUE)*1,
IF($B420="","",
IF(_xlpm.val="","",_xlpm.val)))</f>
        <v/>
      </c>
      <c r="O420" s="826" t="str" cm="1">
        <f t="array" aca="1" ref="O420" ca="1">_xlfn.LET(
_xlpm.datCol,INDIRECT(_xlfn.CONCAT("'3a) Board of Directors'!$K$11:$P$",$B$239)),
_xlpm.val,(INDEX(_xlpm.datCol,_extract!$H420,2)=TRUE)*1,
IF($B420="","",
IF(_xlpm.val="","",_xlpm.val)))</f>
        <v/>
      </c>
      <c r="P420" s="826" t="str" cm="1">
        <f t="array" aca="1" ref="P420" ca="1">_xlfn.LET(
_xlpm.datCol,INDIRECT(_xlfn.CONCAT("'3a) Board of Directors'!$K$11:$P$",$B$239)),
_xlpm.val,(INDEX(_xlpm.datCol,_extract!$H420,3)=TRUE)*1,
IF($B420="","",
IF(_xlpm.val="","",_xlpm.val)))</f>
        <v/>
      </c>
      <c r="Q420" s="826" t="str" cm="1">
        <f t="array" aca="1" ref="Q420" ca="1">_xlfn.LET(
_xlpm.datCol,INDIRECT(_xlfn.CONCAT("'3a) Board of Directors'!$K$11:$P$",$B$239)),
_xlpm.val,INDEX(_xlpm.datCol,_extract!$H420,4),
IF($B420="","",
IF(_xlpm.val="","",_xlpm.val)))</f>
        <v/>
      </c>
    </row>
    <row r="421" spans="2:17" x14ac:dyDescent="0.35">
      <c r="B421" s="89" t="str">
        <f t="shared" si="9"/>
        <v/>
      </c>
      <c r="C421" s="321"/>
      <c r="D421" s="834" t="str">
        <f>_xlfn.LET(
_xlpm.orgRow,MATCH(C421,_ref_data!$F$19:$F$167,0),
_xlpm.orgID,INDEX(_ref_data!$E$19:$E$167,_xlpm.orgRow),
IF(C421="","",_xlpm.orgID))</f>
        <v/>
      </c>
      <c r="E421" s="834" t="str">
        <f>_xlfn.LET(
_xlpm.orgRow,MATCH(C421,_ref_data!$F$19:$F$167,0),
_xlpm.EIN,SUBSTITUTE(INDEX(_ref_data!$G$19:$G$167,_xlpm.orgRow), "-", ""),
IF(C421="","",_xlpm.EIN))</f>
        <v/>
      </c>
      <c r="F421" s="834"/>
      <c r="G421" s="826"/>
      <c r="H421" s="840" t="str" cm="1">
        <f t="array" aca="1" ref="H421" ca="1">IF($C421="", "",
_xlfn.LET(
_xlpm.HCEnameCol,INDIRECT(_xlfn.CONCAT("'3a) Board of Directors'!$B$11:$B$",$B$239)),
_xlpm.HCEidCol,INDIRECT(_xlfn.CONCAT("'3a) Board of Directors'!$D$11:$D$",$B$239)),
_xlpm.mbrNameCol,INDIRECT(_xlfn.CONCAT("'3a) Board of Directors'!$E$11:$E$",$B$239)),
_xlpm.row, MATCH($C421 &amp; $F421 &amp; $G421,
    _xlpm.HCEnameCol &amp; _xlpm.HCEidCol &amp; _xlpm.mbrNameCol, 0),
_xlpm.row)
)</f>
        <v/>
      </c>
      <c r="I421" s="826"/>
      <c r="J421" s="826"/>
      <c r="K421" s="826"/>
      <c r="L421" s="826"/>
      <c r="M421" s="826"/>
      <c r="N421" s="826" t="str" cm="1">
        <f t="array" aca="1" ref="N421" ca="1">_xlfn.LET(
_xlpm.datCol,INDIRECT(_xlfn.CONCAT("'3a) Board of Directors'!$K$11:$P$",$B$239)),
_xlpm.val,(INDEX(_xlpm.datCol,_extract!$H421,1)=TRUE)*1,
IF($B421="","",
IF(_xlpm.val="","",_xlpm.val)))</f>
        <v/>
      </c>
      <c r="O421" s="826" t="str" cm="1">
        <f t="array" aca="1" ref="O421" ca="1">_xlfn.LET(
_xlpm.datCol,INDIRECT(_xlfn.CONCAT("'3a) Board of Directors'!$K$11:$P$",$B$239)),
_xlpm.val,(INDEX(_xlpm.datCol,_extract!$H421,2)=TRUE)*1,
IF($B421="","",
IF(_xlpm.val="","",_xlpm.val)))</f>
        <v/>
      </c>
      <c r="P421" s="826" t="str" cm="1">
        <f t="array" aca="1" ref="P421" ca="1">_xlfn.LET(
_xlpm.datCol,INDIRECT(_xlfn.CONCAT("'3a) Board of Directors'!$K$11:$P$",$B$239)),
_xlpm.val,(INDEX(_xlpm.datCol,_extract!$H421,3)=TRUE)*1,
IF($B421="","",
IF(_xlpm.val="","",_xlpm.val)))</f>
        <v/>
      </c>
      <c r="Q421" s="826" t="str" cm="1">
        <f t="array" aca="1" ref="Q421" ca="1">_xlfn.LET(
_xlpm.datCol,INDIRECT(_xlfn.CONCAT("'3a) Board of Directors'!$K$11:$P$",$B$239)),
_xlpm.val,INDEX(_xlpm.datCol,_extract!$H421,4),
IF($B421="","",
IF(_xlpm.val="","",_xlpm.val)))</f>
        <v/>
      </c>
    </row>
    <row r="422" spans="2:17" x14ac:dyDescent="0.35">
      <c r="B422" s="89" t="str">
        <f t="shared" si="9"/>
        <v/>
      </c>
      <c r="C422" s="321"/>
      <c r="D422" s="834" t="str">
        <f>_xlfn.LET(
_xlpm.orgRow,MATCH(C422,_ref_data!$F$19:$F$167,0),
_xlpm.orgID,INDEX(_ref_data!$E$19:$E$167,_xlpm.orgRow),
IF(C422="","",_xlpm.orgID))</f>
        <v/>
      </c>
      <c r="E422" s="834" t="str">
        <f>_xlfn.LET(
_xlpm.orgRow,MATCH(C422,_ref_data!$F$19:$F$167,0),
_xlpm.EIN,SUBSTITUTE(INDEX(_ref_data!$G$19:$G$167,_xlpm.orgRow), "-", ""),
IF(C422="","",_xlpm.EIN))</f>
        <v/>
      </c>
      <c r="F422" s="834"/>
      <c r="G422" s="826"/>
      <c r="H422" s="840" t="str" cm="1">
        <f t="array" aca="1" ref="H422" ca="1">IF($C422="", "",
_xlfn.LET(
_xlpm.HCEnameCol,INDIRECT(_xlfn.CONCAT("'3a) Board of Directors'!$B$11:$B$",$B$239)),
_xlpm.HCEidCol,INDIRECT(_xlfn.CONCAT("'3a) Board of Directors'!$D$11:$D$",$B$239)),
_xlpm.mbrNameCol,INDIRECT(_xlfn.CONCAT("'3a) Board of Directors'!$E$11:$E$",$B$239)),
_xlpm.row, MATCH($C422 &amp; $F422 &amp; $G422,
    _xlpm.HCEnameCol &amp; _xlpm.HCEidCol &amp; _xlpm.mbrNameCol, 0),
_xlpm.row)
)</f>
        <v/>
      </c>
      <c r="I422" s="826"/>
      <c r="J422" s="826"/>
      <c r="K422" s="826"/>
      <c r="L422" s="826"/>
      <c r="M422" s="826"/>
      <c r="N422" s="826" t="str" cm="1">
        <f t="array" aca="1" ref="N422" ca="1">_xlfn.LET(
_xlpm.datCol,INDIRECT(_xlfn.CONCAT("'3a) Board of Directors'!$K$11:$P$",$B$239)),
_xlpm.val,(INDEX(_xlpm.datCol,_extract!$H422,1)=TRUE)*1,
IF($B422="","",
IF(_xlpm.val="","",_xlpm.val)))</f>
        <v/>
      </c>
      <c r="O422" s="826" t="str" cm="1">
        <f t="array" aca="1" ref="O422" ca="1">_xlfn.LET(
_xlpm.datCol,INDIRECT(_xlfn.CONCAT("'3a) Board of Directors'!$K$11:$P$",$B$239)),
_xlpm.val,(INDEX(_xlpm.datCol,_extract!$H422,2)=TRUE)*1,
IF($B422="","",
IF(_xlpm.val="","",_xlpm.val)))</f>
        <v/>
      </c>
      <c r="P422" s="826" t="str" cm="1">
        <f t="array" aca="1" ref="P422" ca="1">_xlfn.LET(
_xlpm.datCol,INDIRECT(_xlfn.CONCAT("'3a) Board of Directors'!$K$11:$P$",$B$239)),
_xlpm.val,(INDEX(_xlpm.datCol,_extract!$H422,3)=TRUE)*1,
IF($B422="","",
IF(_xlpm.val="","",_xlpm.val)))</f>
        <v/>
      </c>
      <c r="Q422" s="826" t="str" cm="1">
        <f t="array" aca="1" ref="Q422" ca="1">_xlfn.LET(
_xlpm.datCol,INDIRECT(_xlfn.CONCAT("'3a) Board of Directors'!$K$11:$P$",$B$239)),
_xlpm.val,INDEX(_xlpm.datCol,_extract!$H422,4),
IF($B422="","",
IF(_xlpm.val="","",_xlpm.val)))</f>
        <v/>
      </c>
    </row>
    <row r="423" spans="2:17" x14ac:dyDescent="0.35">
      <c r="B423" s="89" t="str">
        <f t="shared" si="9"/>
        <v/>
      </c>
      <c r="C423" s="321"/>
      <c r="D423" s="834" t="str">
        <f>_xlfn.LET(
_xlpm.orgRow,MATCH(C423,_ref_data!$F$19:$F$167,0),
_xlpm.orgID,INDEX(_ref_data!$E$19:$E$167,_xlpm.orgRow),
IF(C423="","",_xlpm.orgID))</f>
        <v/>
      </c>
      <c r="E423" s="834" t="str">
        <f>_xlfn.LET(
_xlpm.orgRow,MATCH(C423,_ref_data!$F$19:$F$167,0),
_xlpm.EIN,SUBSTITUTE(INDEX(_ref_data!$G$19:$G$167,_xlpm.orgRow), "-", ""),
IF(C423="","",_xlpm.EIN))</f>
        <v/>
      </c>
      <c r="F423" s="834"/>
      <c r="G423" s="826"/>
      <c r="H423" s="840" t="str" cm="1">
        <f t="array" aca="1" ref="H423" ca="1">IF($C423="", "",
_xlfn.LET(
_xlpm.HCEnameCol,INDIRECT(_xlfn.CONCAT("'3a) Board of Directors'!$B$11:$B$",$B$239)),
_xlpm.HCEidCol,INDIRECT(_xlfn.CONCAT("'3a) Board of Directors'!$D$11:$D$",$B$239)),
_xlpm.mbrNameCol,INDIRECT(_xlfn.CONCAT("'3a) Board of Directors'!$E$11:$E$",$B$239)),
_xlpm.row, MATCH($C423 &amp; $F423 &amp; $G423,
    _xlpm.HCEnameCol &amp; _xlpm.HCEidCol &amp; _xlpm.mbrNameCol, 0),
_xlpm.row)
)</f>
        <v/>
      </c>
      <c r="I423" s="826"/>
      <c r="J423" s="826"/>
      <c r="K423" s="826"/>
      <c r="L423" s="826"/>
      <c r="M423" s="826"/>
      <c r="N423" s="826" t="str" cm="1">
        <f t="array" aca="1" ref="N423" ca="1">_xlfn.LET(
_xlpm.datCol,INDIRECT(_xlfn.CONCAT("'3a) Board of Directors'!$K$11:$P$",$B$239)),
_xlpm.val,(INDEX(_xlpm.datCol,_extract!$H423,1)=TRUE)*1,
IF($B423="","",
IF(_xlpm.val="","",_xlpm.val)))</f>
        <v/>
      </c>
      <c r="O423" s="826" t="str" cm="1">
        <f t="array" aca="1" ref="O423" ca="1">_xlfn.LET(
_xlpm.datCol,INDIRECT(_xlfn.CONCAT("'3a) Board of Directors'!$K$11:$P$",$B$239)),
_xlpm.val,(INDEX(_xlpm.datCol,_extract!$H423,2)=TRUE)*1,
IF($B423="","",
IF(_xlpm.val="","",_xlpm.val)))</f>
        <v/>
      </c>
      <c r="P423" s="826" t="str" cm="1">
        <f t="array" aca="1" ref="P423" ca="1">_xlfn.LET(
_xlpm.datCol,INDIRECT(_xlfn.CONCAT("'3a) Board of Directors'!$K$11:$P$",$B$239)),
_xlpm.val,(INDEX(_xlpm.datCol,_extract!$H423,3)=TRUE)*1,
IF($B423="","",
IF(_xlpm.val="","",_xlpm.val)))</f>
        <v/>
      </c>
      <c r="Q423" s="826" t="str" cm="1">
        <f t="array" aca="1" ref="Q423" ca="1">_xlfn.LET(
_xlpm.datCol,INDIRECT(_xlfn.CONCAT("'3a) Board of Directors'!$K$11:$P$",$B$239)),
_xlpm.val,INDEX(_xlpm.datCol,_extract!$H423,4),
IF($B423="","",
IF(_xlpm.val="","",_xlpm.val)))</f>
        <v/>
      </c>
    </row>
    <row r="424" spans="2:17" x14ac:dyDescent="0.35">
      <c r="B424" s="89" t="str">
        <f t="shared" si="9"/>
        <v/>
      </c>
      <c r="C424" s="321"/>
      <c r="D424" s="834" t="str">
        <f>_xlfn.LET(
_xlpm.orgRow,MATCH(C424,_ref_data!$F$19:$F$167,0),
_xlpm.orgID,INDEX(_ref_data!$E$19:$E$167,_xlpm.orgRow),
IF(C424="","",_xlpm.orgID))</f>
        <v/>
      </c>
      <c r="E424" s="834" t="str">
        <f>_xlfn.LET(
_xlpm.orgRow,MATCH(C424,_ref_data!$F$19:$F$167,0),
_xlpm.EIN,SUBSTITUTE(INDEX(_ref_data!$G$19:$G$167,_xlpm.orgRow), "-", ""),
IF(C424="","",_xlpm.EIN))</f>
        <v/>
      </c>
      <c r="F424" s="834"/>
      <c r="G424" s="826"/>
      <c r="H424" s="840" t="str" cm="1">
        <f t="array" aca="1" ref="H424" ca="1">IF($C424="", "",
_xlfn.LET(
_xlpm.HCEnameCol,INDIRECT(_xlfn.CONCAT("'3a) Board of Directors'!$B$11:$B$",$B$239)),
_xlpm.HCEidCol,INDIRECT(_xlfn.CONCAT("'3a) Board of Directors'!$D$11:$D$",$B$239)),
_xlpm.mbrNameCol,INDIRECT(_xlfn.CONCAT("'3a) Board of Directors'!$E$11:$E$",$B$239)),
_xlpm.row, MATCH($C424 &amp; $F424 &amp; $G424,
    _xlpm.HCEnameCol &amp; _xlpm.HCEidCol &amp; _xlpm.mbrNameCol, 0),
_xlpm.row)
)</f>
        <v/>
      </c>
      <c r="I424" s="826"/>
      <c r="J424" s="826"/>
      <c r="K424" s="826"/>
      <c r="L424" s="826"/>
      <c r="M424" s="826"/>
      <c r="N424" s="826" t="str" cm="1">
        <f t="array" aca="1" ref="N424" ca="1">_xlfn.LET(
_xlpm.datCol,INDIRECT(_xlfn.CONCAT("'3a) Board of Directors'!$K$11:$P$",$B$239)),
_xlpm.val,(INDEX(_xlpm.datCol,_extract!$H424,1)=TRUE)*1,
IF($B424="","",
IF(_xlpm.val="","",_xlpm.val)))</f>
        <v/>
      </c>
      <c r="O424" s="826" t="str" cm="1">
        <f t="array" aca="1" ref="O424" ca="1">_xlfn.LET(
_xlpm.datCol,INDIRECT(_xlfn.CONCAT("'3a) Board of Directors'!$K$11:$P$",$B$239)),
_xlpm.val,(INDEX(_xlpm.datCol,_extract!$H424,2)=TRUE)*1,
IF($B424="","",
IF(_xlpm.val="","",_xlpm.val)))</f>
        <v/>
      </c>
      <c r="P424" s="826" t="str" cm="1">
        <f t="array" aca="1" ref="P424" ca="1">_xlfn.LET(
_xlpm.datCol,INDIRECT(_xlfn.CONCAT("'3a) Board of Directors'!$K$11:$P$",$B$239)),
_xlpm.val,(INDEX(_xlpm.datCol,_extract!$H424,3)=TRUE)*1,
IF($B424="","",
IF(_xlpm.val="","",_xlpm.val)))</f>
        <v/>
      </c>
      <c r="Q424" s="826" t="str" cm="1">
        <f t="array" aca="1" ref="Q424" ca="1">_xlfn.LET(
_xlpm.datCol,INDIRECT(_xlfn.CONCAT("'3a) Board of Directors'!$K$11:$P$",$B$239)),
_xlpm.val,INDEX(_xlpm.datCol,_extract!$H424,4),
IF($B424="","",
IF(_xlpm.val="","",_xlpm.val)))</f>
        <v/>
      </c>
    </row>
    <row r="425" spans="2:17" x14ac:dyDescent="0.35">
      <c r="B425" s="89" t="str">
        <f t="shared" si="9"/>
        <v/>
      </c>
      <c r="C425" s="321"/>
      <c r="D425" s="834" t="str">
        <f>_xlfn.LET(
_xlpm.orgRow,MATCH(C425,_ref_data!$F$19:$F$167,0),
_xlpm.orgID,INDEX(_ref_data!$E$19:$E$167,_xlpm.orgRow),
IF(C425="","",_xlpm.orgID))</f>
        <v/>
      </c>
      <c r="E425" s="834" t="str">
        <f>_xlfn.LET(
_xlpm.orgRow,MATCH(C425,_ref_data!$F$19:$F$167,0),
_xlpm.EIN,SUBSTITUTE(INDEX(_ref_data!$G$19:$G$167,_xlpm.orgRow), "-", ""),
IF(C425="","",_xlpm.EIN))</f>
        <v/>
      </c>
      <c r="F425" s="834"/>
      <c r="G425" s="826"/>
      <c r="H425" s="840" t="str" cm="1">
        <f t="array" aca="1" ref="H425" ca="1">IF($C425="", "",
_xlfn.LET(
_xlpm.HCEnameCol,INDIRECT(_xlfn.CONCAT("'3a) Board of Directors'!$B$11:$B$",$B$239)),
_xlpm.HCEidCol,INDIRECT(_xlfn.CONCAT("'3a) Board of Directors'!$D$11:$D$",$B$239)),
_xlpm.mbrNameCol,INDIRECT(_xlfn.CONCAT("'3a) Board of Directors'!$E$11:$E$",$B$239)),
_xlpm.row, MATCH($C425 &amp; $F425 &amp; $G425,
    _xlpm.HCEnameCol &amp; _xlpm.HCEidCol &amp; _xlpm.mbrNameCol, 0),
_xlpm.row)
)</f>
        <v/>
      </c>
      <c r="I425" s="826"/>
      <c r="J425" s="826"/>
      <c r="K425" s="826"/>
      <c r="L425" s="826"/>
      <c r="M425" s="826"/>
      <c r="N425" s="826" t="str" cm="1">
        <f t="array" aca="1" ref="N425" ca="1">_xlfn.LET(
_xlpm.datCol,INDIRECT(_xlfn.CONCAT("'3a) Board of Directors'!$K$11:$P$",$B$239)),
_xlpm.val,(INDEX(_xlpm.datCol,_extract!$H425,1)=TRUE)*1,
IF($B425="","",
IF(_xlpm.val="","",_xlpm.val)))</f>
        <v/>
      </c>
      <c r="O425" s="826" t="str" cm="1">
        <f t="array" aca="1" ref="O425" ca="1">_xlfn.LET(
_xlpm.datCol,INDIRECT(_xlfn.CONCAT("'3a) Board of Directors'!$K$11:$P$",$B$239)),
_xlpm.val,(INDEX(_xlpm.datCol,_extract!$H425,2)=TRUE)*1,
IF($B425="","",
IF(_xlpm.val="","",_xlpm.val)))</f>
        <v/>
      </c>
      <c r="P425" s="826" t="str" cm="1">
        <f t="array" aca="1" ref="P425" ca="1">_xlfn.LET(
_xlpm.datCol,INDIRECT(_xlfn.CONCAT("'3a) Board of Directors'!$K$11:$P$",$B$239)),
_xlpm.val,(INDEX(_xlpm.datCol,_extract!$H425,3)=TRUE)*1,
IF($B425="","",
IF(_xlpm.val="","",_xlpm.val)))</f>
        <v/>
      </c>
      <c r="Q425" s="826" t="str" cm="1">
        <f t="array" aca="1" ref="Q425" ca="1">_xlfn.LET(
_xlpm.datCol,INDIRECT(_xlfn.CONCAT("'3a) Board of Directors'!$K$11:$P$",$B$239)),
_xlpm.val,INDEX(_xlpm.datCol,_extract!$H425,4),
IF($B425="","",
IF(_xlpm.val="","",_xlpm.val)))</f>
        <v/>
      </c>
    </row>
    <row r="426" spans="2:17" x14ac:dyDescent="0.35">
      <c r="B426" s="89" t="str">
        <f t="shared" si="9"/>
        <v/>
      </c>
      <c r="C426" s="321"/>
      <c r="D426" s="834" t="str">
        <f>_xlfn.LET(
_xlpm.orgRow,MATCH(C426,_ref_data!$F$19:$F$167,0),
_xlpm.orgID,INDEX(_ref_data!$E$19:$E$167,_xlpm.orgRow),
IF(C426="","",_xlpm.orgID))</f>
        <v/>
      </c>
      <c r="E426" s="834" t="str">
        <f>_xlfn.LET(
_xlpm.orgRow,MATCH(C426,_ref_data!$F$19:$F$167,0),
_xlpm.EIN,SUBSTITUTE(INDEX(_ref_data!$G$19:$G$167,_xlpm.orgRow), "-", ""),
IF(C426="","",_xlpm.EIN))</f>
        <v/>
      </c>
      <c r="F426" s="834"/>
      <c r="G426" s="826"/>
      <c r="H426" s="840" t="str" cm="1">
        <f t="array" aca="1" ref="H426" ca="1">IF($C426="", "",
_xlfn.LET(
_xlpm.HCEnameCol,INDIRECT(_xlfn.CONCAT("'3a) Board of Directors'!$B$11:$B$",$B$239)),
_xlpm.HCEidCol,INDIRECT(_xlfn.CONCAT("'3a) Board of Directors'!$D$11:$D$",$B$239)),
_xlpm.mbrNameCol,INDIRECT(_xlfn.CONCAT("'3a) Board of Directors'!$E$11:$E$",$B$239)),
_xlpm.row, MATCH($C426 &amp; $F426 &amp; $G426,
    _xlpm.HCEnameCol &amp; _xlpm.HCEidCol &amp; _xlpm.mbrNameCol, 0),
_xlpm.row)
)</f>
        <v/>
      </c>
      <c r="I426" s="826"/>
      <c r="J426" s="826"/>
      <c r="K426" s="826"/>
      <c r="L426" s="826"/>
      <c r="M426" s="826"/>
      <c r="N426" s="826" t="str" cm="1">
        <f t="array" aca="1" ref="N426" ca="1">_xlfn.LET(
_xlpm.datCol,INDIRECT(_xlfn.CONCAT("'3a) Board of Directors'!$K$11:$P$",$B$239)),
_xlpm.val,(INDEX(_xlpm.datCol,_extract!$H426,1)=TRUE)*1,
IF($B426="","",
IF(_xlpm.val="","",_xlpm.val)))</f>
        <v/>
      </c>
      <c r="O426" s="826" t="str" cm="1">
        <f t="array" aca="1" ref="O426" ca="1">_xlfn.LET(
_xlpm.datCol,INDIRECT(_xlfn.CONCAT("'3a) Board of Directors'!$K$11:$P$",$B$239)),
_xlpm.val,(INDEX(_xlpm.datCol,_extract!$H426,2)=TRUE)*1,
IF($B426="","",
IF(_xlpm.val="","",_xlpm.val)))</f>
        <v/>
      </c>
      <c r="P426" s="826" t="str" cm="1">
        <f t="array" aca="1" ref="P426" ca="1">_xlfn.LET(
_xlpm.datCol,INDIRECT(_xlfn.CONCAT("'3a) Board of Directors'!$K$11:$P$",$B$239)),
_xlpm.val,(INDEX(_xlpm.datCol,_extract!$H426,3)=TRUE)*1,
IF($B426="","",
IF(_xlpm.val="","",_xlpm.val)))</f>
        <v/>
      </c>
      <c r="Q426" s="826" t="str" cm="1">
        <f t="array" aca="1" ref="Q426" ca="1">_xlfn.LET(
_xlpm.datCol,INDIRECT(_xlfn.CONCAT("'3a) Board of Directors'!$K$11:$P$",$B$239)),
_xlpm.val,INDEX(_xlpm.datCol,_extract!$H426,4),
IF($B426="","",
IF(_xlpm.val="","",_xlpm.val)))</f>
        <v/>
      </c>
    </row>
    <row r="427" spans="2:17" x14ac:dyDescent="0.35">
      <c r="B427" s="89" t="str">
        <f t="shared" si="9"/>
        <v/>
      </c>
      <c r="C427" s="321"/>
      <c r="D427" s="834" t="str">
        <f>_xlfn.LET(
_xlpm.orgRow,MATCH(C427,_ref_data!$F$19:$F$167,0),
_xlpm.orgID,INDEX(_ref_data!$E$19:$E$167,_xlpm.orgRow),
IF(C427="","",_xlpm.orgID))</f>
        <v/>
      </c>
      <c r="E427" s="834" t="str">
        <f>_xlfn.LET(
_xlpm.orgRow,MATCH(C427,_ref_data!$F$19:$F$167,0),
_xlpm.EIN,SUBSTITUTE(INDEX(_ref_data!$G$19:$G$167,_xlpm.orgRow), "-", ""),
IF(C427="","",_xlpm.EIN))</f>
        <v/>
      </c>
      <c r="F427" s="834"/>
      <c r="G427" s="826"/>
      <c r="H427" s="840" t="str" cm="1">
        <f t="array" aca="1" ref="H427" ca="1">IF($C427="", "",
_xlfn.LET(
_xlpm.HCEnameCol,INDIRECT(_xlfn.CONCAT("'3a) Board of Directors'!$B$11:$B$",$B$239)),
_xlpm.HCEidCol,INDIRECT(_xlfn.CONCAT("'3a) Board of Directors'!$D$11:$D$",$B$239)),
_xlpm.mbrNameCol,INDIRECT(_xlfn.CONCAT("'3a) Board of Directors'!$E$11:$E$",$B$239)),
_xlpm.row, MATCH($C427 &amp; $F427 &amp; $G427,
    _xlpm.HCEnameCol &amp; _xlpm.HCEidCol &amp; _xlpm.mbrNameCol, 0),
_xlpm.row)
)</f>
        <v/>
      </c>
      <c r="I427" s="826"/>
      <c r="J427" s="826"/>
      <c r="K427" s="826"/>
      <c r="L427" s="826"/>
      <c r="M427" s="826"/>
      <c r="N427" s="826" t="str" cm="1">
        <f t="array" aca="1" ref="N427" ca="1">_xlfn.LET(
_xlpm.datCol,INDIRECT(_xlfn.CONCAT("'3a) Board of Directors'!$K$11:$P$",$B$239)),
_xlpm.val,(INDEX(_xlpm.datCol,_extract!$H427,1)=TRUE)*1,
IF($B427="","",
IF(_xlpm.val="","",_xlpm.val)))</f>
        <v/>
      </c>
      <c r="O427" s="826" t="str" cm="1">
        <f t="array" aca="1" ref="O427" ca="1">_xlfn.LET(
_xlpm.datCol,INDIRECT(_xlfn.CONCAT("'3a) Board of Directors'!$K$11:$P$",$B$239)),
_xlpm.val,(INDEX(_xlpm.datCol,_extract!$H427,2)=TRUE)*1,
IF($B427="","",
IF(_xlpm.val="","",_xlpm.val)))</f>
        <v/>
      </c>
      <c r="P427" s="826" t="str" cm="1">
        <f t="array" aca="1" ref="P427" ca="1">_xlfn.LET(
_xlpm.datCol,INDIRECT(_xlfn.CONCAT("'3a) Board of Directors'!$K$11:$P$",$B$239)),
_xlpm.val,(INDEX(_xlpm.datCol,_extract!$H427,3)=TRUE)*1,
IF($B427="","",
IF(_xlpm.val="","",_xlpm.val)))</f>
        <v/>
      </c>
      <c r="Q427" s="826" t="str" cm="1">
        <f t="array" aca="1" ref="Q427" ca="1">_xlfn.LET(
_xlpm.datCol,INDIRECT(_xlfn.CONCAT("'3a) Board of Directors'!$K$11:$P$",$B$239)),
_xlpm.val,INDEX(_xlpm.datCol,_extract!$H427,4),
IF($B427="","",
IF(_xlpm.val="","",_xlpm.val)))</f>
        <v/>
      </c>
    </row>
    <row r="428" spans="2:17" x14ac:dyDescent="0.35">
      <c r="B428" s="89" t="str">
        <f t="shared" si="9"/>
        <v/>
      </c>
      <c r="C428" s="321"/>
      <c r="D428" s="834" t="str">
        <f>_xlfn.LET(
_xlpm.orgRow,MATCH(C428,_ref_data!$F$19:$F$167,0),
_xlpm.orgID,INDEX(_ref_data!$E$19:$E$167,_xlpm.orgRow),
IF(C428="","",_xlpm.orgID))</f>
        <v/>
      </c>
      <c r="E428" s="834" t="str">
        <f>_xlfn.LET(
_xlpm.orgRow,MATCH(C428,_ref_data!$F$19:$F$167,0),
_xlpm.EIN,SUBSTITUTE(INDEX(_ref_data!$G$19:$G$167,_xlpm.orgRow), "-", ""),
IF(C428="","",_xlpm.EIN))</f>
        <v/>
      </c>
      <c r="F428" s="834"/>
      <c r="G428" s="826"/>
      <c r="H428" s="840" t="str" cm="1">
        <f t="array" aca="1" ref="H428" ca="1">IF($C428="", "",
_xlfn.LET(
_xlpm.HCEnameCol,INDIRECT(_xlfn.CONCAT("'3a) Board of Directors'!$B$11:$B$",$B$239)),
_xlpm.HCEidCol,INDIRECT(_xlfn.CONCAT("'3a) Board of Directors'!$D$11:$D$",$B$239)),
_xlpm.mbrNameCol,INDIRECT(_xlfn.CONCAT("'3a) Board of Directors'!$E$11:$E$",$B$239)),
_xlpm.row, MATCH($C428 &amp; $F428 &amp; $G428,
    _xlpm.HCEnameCol &amp; _xlpm.HCEidCol &amp; _xlpm.mbrNameCol, 0),
_xlpm.row)
)</f>
        <v/>
      </c>
      <c r="I428" s="826"/>
      <c r="J428" s="826"/>
      <c r="K428" s="826"/>
      <c r="L428" s="826"/>
      <c r="M428" s="826"/>
      <c r="N428" s="826" t="str" cm="1">
        <f t="array" aca="1" ref="N428" ca="1">_xlfn.LET(
_xlpm.datCol,INDIRECT(_xlfn.CONCAT("'3a) Board of Directors'!$K$11:$P$",$B$239)),
_xlpm.val,(INDEX(_xlpm.datCol,_extract!$H428,1)=TRUE)*1,
IF($B428="","",
IF(_xlpm.val="","",_xlpm.val)))</f>
        <v/>
      </c>
      <c r="O428" s="826" t="str" cm="1">
        <f t="array" aca="1" ref="O428" ca="1">_xlfn.LET(
_xlpm.datCol,INDIRECT(_xlfn.CONCAT("'3a) Board of Directors'!$K$11:$P$",$B$239)),
_xlpm.val,(INDEX(_xlpm.datCol,_extract!$H428,2)=TRUE)*1,
IF($B428="","",
IF(_xlpm.val="","",_xlpm.val)))</f>
        <v/>
      </c>
      <c r="P428" s="826" t="str" cm="1">
        <f t="array" aca="1" ref="P428" ca="1">_xlfn.LET(
_xlpm.datCol,INDIRECT(_xlfn.CONCAT("'3a) Board of Directors'!$K$11:$P$",$B$239)),
_xlpm.val,(INDEX(_xlpm.datCol,_extract!$H428,3)=TRUE)*1,
IF($B428="","",
IF(_xlpm.val="","",_xlpm.val)))</f>
        <v/>
      </c>
      <c r="Q428" s="826" t="str" cm="1">
        <f t="array" aca="1" ref="Q428" ca="1">_xlfn.LET(
_xlpm.datCol,INDIRECT(_xlfn.CONCAT("'3a) Board of Directors'!$K$11:$P$",$B$239)),
_xlpm.val,INDEX(_xlpm.datCol,_extract!$H428,4),
IF($B428="","",
IF(_xlpm.val="","",_xlpm.val)))</f>
        <v/>
      </c>
    </row>
    <row r="429" spans="2:17" x14ac:dyDescent="0.35">
      <c r="B429" s="89" t="str">
        <f t="shared" si="9"/>
        <v/>
      </c>
      <c r="C429" s="321"/>
      <c r="D429" s="834" t="str">
        <f>_xlfn.LET(
_xlpm.orgRow,MATCH(C429,_ref_data!$F$19:$F$167,0),
_xlpm.orgID,INDEX(_ref_data!$E$19:$E$167,_xlpm.orgRow),
IF(C429="","",_xlpm.orgID))</f>
        <v/>
      </c>
      <c r="E429" s="834" t="str">
        <f>_xlfn.LET(
_xlpm.orgRow,MATCH(C429,_ref_data!$F$19:$F$167,0),
_xlpm.EIN,SUBSTITUTE(INDEX(_ref_data!$G$19:$G$167,_xlpm.orgRow), "-", ""),
IF(C429="","",_xlpm.EIN))</f>
        <v/>
      </c>
      <c r="F429" s="834"/>
      <c r="G429" s="826"/>
      <c r="H429" s="840" t="str" cm="1">
        <f t="array" aca="1" ref="H429" ca="1">IF($C429="", "",
_xlfn.LET(
_xlpm.HCEnameCol,INDIRECT(_xlfn.CONCAT("'3a) Board of Directors'!$B$11:$B$",$B$239)),
_xlpm.HCEidCol,INDIRECT(_xlfn.CONCAT("'3a) Board of Directors'!$D$11:$D$",$B$239)),
_xlpm.mbrNameCol,INDIRECT(_xlfn.CONCAT("'3a) Board of Directors'!$E$11:$E$",$B$239)),
_xlpm.row, MATCH($C429 &amp; $F429 &amp; $G429,
    _xlpm.HCEnameCol &amp; _xlpm.HCEidCol &amp; _xlpm.mbrNameCol, 0),
_xlpm.row)
)</f>
        <v/>
      </c>
      <c r="I429" s="826"/>
      <c r="J429" s="826"/>
      <c r="K429" s="826"/>
      <c r="L429" s="826"/>
      <c r="M429" s="826"/>
      <c r="N429" s="826" t="str" cm="1">
        <f t="array" aca="1" ref="N429" ca="1">_xlfn.LET(
_xlpm.datCol,INDIRECT(_xlfn.CONCAT("'3a) Board of Directors'!$K$11:$P$",$B$239)),
_xlpm.val,(INDEX(_xlpm.datCol,_extract!$H429,1)=TRUE)*1,
IF($B429="","",
IF(_xlpm.val="","",_xlpm.val)))</f>
        <v/>
      </c>
      <c r="O429" s="826" t="str" cm="1">
        <f t="array" aca="1" ref="O429" ca="1">_xlfn.LET(
_xlpm.datCol,INDIRECT(_xlfn.CONCAT("'3a) Board of Directors'!$K$11:$P$",$B$239)),
_xlpm.val,(INDEX(_xlpm.datCol,_extract!$H429,2)=TRUE)*1,
IF($B429="","",
IF(_xlpm.val="","",_xlpm.val)))</f>
        <v/>
      </c>
      <c r="P429" s="826" t="str" cm="1">
        <f t="array" aca="1" ref="P429" ca="1">_xlfn.LET(
_xlpm.datCol,INDIRECT(_xlfn.CONCAT("'3a) Board of Directors'!$K$11:$P$",$B$239)),
_xlpm.val,(INDEX(_xlpm.datCol,_extract!$H429,3)=TRUE)*1,
IF($B429="","",
IF(_xlpm.val="","",_xlpm.val)))</f>
        <v/>
      </c>
      <c r="Q429" s="826" t="str" cm="1">
        <f t="array" aca="1" ref="Q429" ca="1">_xlfn.LET(
_xlpm.datCol,INDIRECT(_xlfn.CONCAT("'3a) Board of Directors'!$K$11:$P$",$B$239)),
_xlpm.val,INDEX(_xlpm.datCol,_extract!$H429,4),
IF($B429="","",
IF(_xlpm.val="","",_xlpm.val)))</f>
        <v/>
      </c>
    </row>
    <row r="430" spans="2:17" x14ac:dyDescent="0.35">
      <c r="B430" s="89" t="str">
        <f t="shared" si="9"/>
        <v/>
      </c>
      <c r="C430" s="321"/>
      <c r="D430" s="834" t="str">
        <f>_xlfn.LET(
_xlpm.orgRow,MATCH(C430,_ref_data!$F$19:$F$167,0),
_xlpm.orgID,INDEX(_ref_data!$E$19:$E$167,_xlpm.orgRow),
IF(C430="","",_xlpm.orgID))</f>
        <v/>
      </c>
      <c r="E430" s="834" t="str">
        <f>_xlfn.LET(
_xlpm.orgRow,MATCH(C430,_ref_data!$F$19:$F$167,0),
_xlpm.EIN,SUBSTITUTE(INDEX(_ref_data!$G$19:$G$167,_xlpm.orgRow), "-", ""),
IF(C430="","",_xlpm.EIN))</f>
        <v/>
      </c>
      <c r="F430" s="834"/>
      <c r="G430" s="826"/>
      <c r="H430" s="840" t="str" cm="1">
        <f t="array" aca="1" ref="H430" ca="1">IF($C430="", "",
_xlfn.LET(
_xlpm.HCEnameCol,INDIRECT(_xlfn.CONCAT("'3a) Board of Directors'!$B$11:$B$",$B$239)),
_xlpm.HCEidCol,INDIRECT(_xlfn.CONCAT("'3a) Board of Directors'!$D$11:$D$",$B$239)),
_xlpm.mbrNameCol,INDIRECT(_xlfn.CONCAT("'3a) Board of Directors'!$E$11:$E$",$B$239)),
_xlpm.row, MATCH($C430 &amp; $F430 &amp; $G430,
    _xlpm.HCEnameCol &amp; _xlpm.HCEidCol &amp; _xlpm.mbrNameCol, 0),
_xlpm.row)
)</f>
        <v/>
      </c>
      <c r="I430" s="826"/>
      <c r="J430" s="826"/>
      <c r="K430" s="826"/>
      <c r="L430" s="826"/>
      <c r="M430" s="826"/>
      <c r="N430" s="826" t="str" cm="1">
        <f t="array" aca="1" ref="N430" ca="1">_xlfn.LET(
_xlpm.datCol,INDIRECT(_xlfn.CONCAT("'3a) Board of Directors'!$K$11:$P$",$B$239)),
_xlpm.val,(INDEX(_xlpm.datCol,_extract!$H430,1)=TRUE)*1,
IF($B430="","",
IF(_xlpm.val="","",_xlpm.val)))</f>
        <v/>
      </c>
      <c r="O430" s="826" t="str" cm="1">
        <f t="array" aca="1" ref="O430" ca="1">_xlfn.LET(
_xlpm.datCol,INDIRECT(_xlfn.CONCAT("'3a) Board of Directors'!$K$11:$P$",$B$239)),
_xlpm.val,(INDEX(_xlpm.datCol,_extract!$H430,2)=TRUE)*1,
IF($B430="","",
IF(_xlpm.val="","",_xlpm.val)))</f>
        <v/>
      </c>
      <c r="P430" s="826" t="str" cm="1">
        <f t="array" aca="1" ref="P430" ca="1">_xlfn.LET(
_xlpm.datCol,INDIRECT(_xlfn.CONCAT("'3a) Board of Directors'!$K$11:$P$",$B$239)),
_xlpm.val,(INDEX(_xlpm.datCol,_extract!$H430,3)=TRUE)*1,
IF($B430="","",
IF(_xlpm.val="","",_xlpm.val)))</f>
        <v/>
      </c>
      <c r="Q430" s="826" t="str" cm="1">
        <f t="array" aca="1" ref="Q430" ca="1">_xlfn.LET(
_xlpm.datCol,INDIRECT(_xlfn.CONCAT("'3a) Board of Directors'!$K$11:$P$",$B$239)),
_xlpm.val,INDEX(_xlpm.datCol,_extract!$H430,4),
IF($B430="","",
IF(_xlpm.val="","",_xlpm.val)))</f>
        <v/>
      </c>
    </row>
    <row r="431" spans="2:17" x14ac:dyDescent="0.35">
      <c r="B431" s="89" t="str">
        <f t="shared" si="9"/>
        <v/>
      </c>
      <c r="C431" s="321"/>
      <c r="D431" s="834" t="str">
        <f>_xlfn.LET(
_xlpm.orgRow,MATCH(C431,_ref_data!$F$19:$F$167,0),
_xlpm.orgID,INDEX(_ref_data!$E$19:$E$167,_xlpm.orgRow),
IF(C431="","",_xlpm.orgID))</f>
        <v/>
      </c>
      <c r="E431" s="834" t="str">
        <f>_xlfn.LET(
_xlpm.orgRow,MATCH(C431,_ref_data!$F$19:$F$167,0),
_xlpm.EIN,SUBSTITUTE(INDEX(_ref_data!$G$19:$G$167,_xlpm.orgRow), "-", ""),
IF(C431="","",_xlpm.EIN))</f>
        <v/>
      </c>
      <c r="F431" s="834"/>
      <c r="G431" s="826"/>
      <c r="H431" s="840" t="str" cm="1">
        <f t="array" aca="1" ref="H431" ca="1">IF($C431="", "",
_xlfn.LET(
_xlpm.HCEnameCol,INDIRECT(_xlfn.CONCAT("'3a) Board of Directors'!$B$11:$B$",$B$239)),
_xlpm.HCEidCol,INDIRECT(_xlfn.CONCAT("'3a) Board of Directors'!$D$11:$D$",$B$239)),
_xlpm.mbrNameCol,INDIRECT(_xlfn.CONCAT("'3a) Board of Directors'!$E$11:$E$",$B$239)),
_xlpm.row, MATCH($C431 &amp; $F431 &amp; $G431,
    _xlpm.HCEnameCol &amp; _xlpm.HCEidCol &amp; _xlpm.mbrNameCol, 0),
_xlpm.row)
)</f>
        <v/>
      </c>
      <c r="I431" s="826"/>
      <c r="J431" s="826"/>
      <c r="K431" s="826"/>
      <c r="L431" s="826"/>
      <c r="M431" s="826"/>
      <c r="N431" s="826" t="str" cm="1">
        <f t="array" aca="1" ref="N431" ca="1">_xlfn.LET(
_xlpm.datCol,INDIRECT(_xlfn.CONCAT("'3a) Board of Directors'!$K$11:$P$",$B$239)),
_xlpm.val,(INDEX(_xlpm.datCol,_extract!$H431,1)=TRUE)*1,
IF($B431="","",
IF(_xlpm.val="","",_xlpm.val)))</f>
        <v/>
      </c>
      <c r="O431" s="826" t="str" cm="1">
        <f t="array" aca="1" ref="O431" ca="1">_xlfn.LET(
_xlpm.datCol,INDIRECT(_xlfn.CONCAT("'3a) Board of Directors'!$K$11:$P$",$B$239)),
_xlpm.val,(INDEX(_xlpm.datCol,_extract!$H431,2)=TRUE)*1,
IF($B431="","",
IF(_xlpm.val="","",_xlpm.val)))</f>
        <v/>
      </c>
      <c r="P431" s="826" t="str" cm="1">
        <f t="array" aca="1" ref="P431" ca="1">_xlfn.LET(
_xlpm.datCol,INDIRECT(_xlfn.CONCAT("'3a) Board of Directors'!$K$11:$P$",$B$239)),
_xlpm.val,(INDEX(_xlpm.datCol,_extract!$H431,3)=TRUE)*1,
IF($B431="","",
IF(_xlpm.val="","",_xlpm.val)))</f>
        <v/>
      </c>
      <c r="Q431" s="826" t="str" cm="1">
        <f t="array" aca="1" ref="Q431" ca="1">_xlfn.LET(
_xlpm.datCol,INDIRECT(_xlfn.CONCAT("'3a) Board of Directors'!$K$11:$P$",$B$239)),
_xlpm.val,INDEX(_xlpm.datCol,_extract!$H431,4),
IF($B431="","",
IF(_xlpm.val="","",_xlpm.val)))</f>
        <v/>
      </c>
    </row>
    <row r="432" spans="2:17" x14ac:dyDescent="0.35">
      <c r="B432" s="89" t="str">
        <f t="shared" si="9"/>
        <v/>
      </c>
      <c r="C432" s="321"/>
      <c r="D432" s="834" t="str">
        <f>_xlfn.LET(
_xlpm.orgRow,MATCH(C432,_ref_data!$F$19:$F$167,0),
_xlpm.orgID,INDEX(_ref_data!$E$19:$E$167,_xlpm.orgRow),
IF(C432="","",_xlpm.orgID))</f>
        <v/>
      </c>
      <c r="E432" s="834" t="str">
        <f>_xlfn.LET(
_xlpm.orgRow,MATCH(C432,_ref_data!$F$19:$F$167,0),
_xlpm.EIN,SUBSTITUTE(INDEX(_ref_data!$G$19:$G$167,_xlpm.orgRow), "-", ""),
IF(C432="","",_xlpm.EIN))</f>
        <v/>
      </c>
      <c r="F432" s="834"/>
      <c r="G432" s="826"/>
      <c r="H432" s="840" t="str" cm="1">
        <f t="array" aca="1" ref="H432" ca="1">IF($C432="", "",
_xlfn.LET(
_xlpm.HCEnameCol,INDIRECT(_xlfn.CONCAT("'3a) Board of Directors'!$B$11:$B$",$B$239)),
_xlpm.HCEidCol,INDIRECT(_xlfn.CONCAT("'3a) Board of Directors'!$D$11:$D$",$B$239)),
_xlpm.mbrNameCol,INDIRECT(_xlfn.CONCAT("'3a) Board of Directors'!$E$11:$E$",$B$239)),
_xlpm.row, MATCH($C432 &amp; $F432 &amp; $G432,
    _xlpm.HCEnameCol &amp; _xlpm.HCEidCol &amp; _xlpm.mbrNameCol, 0),
_xlpm.row)
)</f>
        <v/>
      </c>
      <c r="I432" s="826"/>
      <c r="J432" s="826"/>
      <c r="K432" s="826"/>
      <c r="L432" s="826"/>
      <c r="M432" s="826"/>
      <c r="N432" s="826" t="str" cm="1">
        <f t="array" aca="1" ref="N432" ca="1">_xlfn.LET(
_xlpm.datCol,INDIRECT(_xlfn.CONCAT("'3a) Board of Directors'!$K$11:$P$",$B$239)),
_xlpm.val,(INDEX(_xlpm.datCol,_extract!$H432,1)=TRUE)*1,
IF($B432="","",
IF(_xlpm.val="","",_xlpm.val)))</f>
        <v/>
      </c>
      <c r="O432" s="826" t="str" cm="1">
        <f t="array" aca="1" ref="O432" ca="1">_xlfn.LET(
_xlpm.datCol,INDIRECT(_xlfn.CONCAT("'3a) Board of Directors'!$K$11:$P$",$B$239)),
_xlpm.val,(INDEX(_xlpm.datCol,_extract!$H432,2)=TRUE)*1,
IF($B432="","",
IF(_xlpm.val="","",_xlpm.val)))</f>
        <v/>
      </c>
      <c r="P432" s="826" t="str" cm="1">
        <f t="array" aca="1" ref="P432" ca="1">_xlfn.LET(
_xlpm.datCol,INDIRECT(_xlfn.CONCAT("'3a) Board of Directors'!$K$11:$P$",$B$239)),
_xlpm.val,(INDEX(_xlpm.datCol,_extract!$H432,3)=TRUE)*1,
IF($B432="","",
IF(_xlpm.val="","",_xlpm.val)))</f>
        <v/>
      </c>
      <c r="Q432" s="826" t="str" cm="1">
        <f t="array" aca="1" ref="Q432" ca="1">_xlfn.LET(
_xlpm.datCol,INDIRECT(_xlfn.CONCAT("'3a) Board of Directors'!$K$11:$P$",$B$239)),
_xlpm.val,INDEX(_xlpm.datCol,_extract!$H432,4),
IF($B432="","",
IF(_xlpm.val="","",_xlpm.val)))</f>
        <v/>
      </c>
    </row>
    <row r="433" spans="2:17" x14ac:dyDescent="0.35">
      <c r="B433" s="89" t="str">
        <f t="shared" si="9"/>
        <v/>
      </c>
      <c r="C433" s="321"/>
      <c r="D433" s="834" t="str">
        <f>_xlfn.LET(
_xlpm.orgRow,MATCH(C433,_ref_data!$F$19:$F$167,0),
_xlpm.orgID,INDEX(_ref_data!$E$19:$E$167,_xlpm.orgRow),
IF(C433="","",_xlpm.orgID))</f>
        <v/>
      </c>
      <c r="E433" s="834" t="str">
        <f>_xlfn.LET(
_xlpm.orgRow,MATCH(C433,_ref_data!$F$19:$F$167,0),
_xlpm.EIN,SUBSTITUTE(INDEX(_ref_data!$G$19:$G$167,_xlpm.orgRow), "-", ""),
IF(C433="","",_xlpm.EIN))</f>
        <v/>
      </c>
      <c r="F433" s="834"/>
      <c r="G433" s="826"/>
      <c r="H433" s="840" t="str" cm="1">
        <f t="array" aca="1" ref="H433" ca="1">IF($C433="", "",
_xlfn.LET(
_xlpm.HCEnameCol,INDIRECT(_xlfn.CONCAT("'3a) Board of Directors'!$B$11:$B$",$B$239)),
_xlpm.HCEidCol,INDIRECT(_xlfn.CONCAT("'3a) Board of Directors'!$D$11:$D$",$B$239)),
_xlpm.mbrNameCol,INDIRECT(_xlfn.CONCAT("'3a) Board of Directors'!$E$11:$E$",$B$239)),
_xlpm.row, MATCH($C433 &amp; $F433 &amp; $G433,
    _xlpm.HCEnameCol &amp; _xlpm.HCEidCol &amp; _xlpm.mbrNameCol, 0),
_xlpm.row)
)</f>
        <v/>
      </c>
      <c r="I433" s="826"/>
      <c r="J433" s="826"/>
      <c r="K433" s="826"/>
      <c r="L433" s="826"/>
      <c r="M433" s="826"/>
      <c r="N433" s="826" t="str" cm="1">
        <f t="array" aca="1" ref="N433" ca="1">_xlfn.LET(
_xlpm.datCol,INDIRECT(_xlfn.CONCAT("'3a) Board of Directors'!$K$11:$P$",$B$239)),
_xlpm.val,(INDEX(_xlpm.datCol,_extract!$H433,1)=TRUE)*1,
IF($B433="","",
IF(_xlpm.val="","",_xlpm.val)))</f>
        <v/>
      </c>
      <c r="O433" s="826" t="str" cm="1">
        <f t="array" aca="1" ref="O433" ca="1">_xlfn.LET(
_xlpm.datCol,INDIRECT(_xlfn.CONCAT("'3a) Board of Directors'!$K$11:$P$",$B$239)),
_xlpm.val,(INDEX(_xlpm.datCol,_extract!$H433,2)=TRUE)*1,
IF($B433="","",
IF(_xlpm.val="","",_xlpm.val)))</f>
        <v/>
      </c>
      <c r="P433" s="826" t="str" cm="1">
        <f t="array" aca="1" ref="P433" ca="1">_xlfn.LET(
_xlpm.datCol,INDIRECT(_xlfn.CONCAT("'3a) Board of Directors'!$K$11:$P$",$B$239)),
_xlpm.val,(INDEX(_xlpm.datCol,_extract!$H433,3)=TRUE)*1,
IF($B433="","",
IF(_xlpm.val="","",_xlpm.val)))</f>
        <v/>
      </c>
      <c r="Q433" s="826" t="str" cm="1">
        <f t="array" aca="1" ref="Q433" ca="1">_xlfn.LET(
_xlpm.datCol,INDIRECT(_xlfn.CONCAT("'3a) Board of Directors'!$K$11:$P$",$B$239)),
_xlpm.val,INDEX(_xlpm.datCol,_extract!$H433,4),
IF($B433="","",
IF(_xlpm.val="","",_xlpm.val)))</f>
        <v/>
      </c>
    </row>
    <row r="434" spans="2:17" x14ac:dyDescent="0.35">
      <c r="B434" s="89" t="str">
        <f t="shared" ref="B434:B481" si="10">IF($G434="", "", 3.5)</f>
        <v/>
      </c>
      <c r="C434" s="321"/>
      <c r="D434" s="834" t="str">
        <f>_xlfn.LET(
_xlpm.orgRow,MATCH(C434,_ref_data!$F$19:$F$167,0),
_xlpm.orgID,INDEX(_ref_data!$E$19:$E$167,_xlpm.orgRow),
IF(C434="","",_xlpm.orgID))</f>
        <v/>
      </c>
      <c r="E434" s="834" t="str">
        <f>_xlfn.LET(
_xlpm.orgRow,MATCH(C434,_ref_data!$F$19:$F$167,0),
_xlpm.EIN,SUBSTITUTE(INDEX(_ref_data!$G$19:$G$167,_xlpm.orgRow), "-", ""),
IF(C434="","",_xlpm.EIN))</f>
        <v/>
      </c>
      <c r="F434" s="834"/>
      <c r="G434" s="826"/>
      <c r="H434" s="840" t="str" cm="1">
        <f t="array" aca="1" ref="H434" ca="1">IF($C434="", "",
_xlfn.LET(
_xlpm.HCEnameCol,INDIRECT(_xlfn.CONCAT("'3a) Board of Directors'!$B$11:$B$",$B$239)),
_xlpm.HCEidCol,INDIRECT(_xlfn.CONCAT("'3a) Board of Directors'!$D$11:$D$",$B$239)),
_xlpm.mbrNameCol,INDIRECT(_xlfn.CONCAT("'3a) Board of Directors'!$E$11:$E$",$B$239)),
_xlpm.row, MATCH($C434 &amp; $F434 &amp; $G434,
    _xlpm.HCEnameCol &amp; _xlpm.HCEidCol &amp; _xlpm.mbrNameCol, 0),
_xlpm.row)
)</f>
        <v/>
      </c>
      <c r="I434" s="826"/>
      <c r="J434" s="826"/>
      <c r="K434" s="826"/>
      <c r="L434" s="826"/>
      <c r="M434" s="826"/>
      <c r="N434" s="826" t="str" cm="1">
        <f t="array" aca="1" ref="N434" ca="1">_xlfn.LET(
_xlpm.datCol,INDIRECT(_xlfn.CONCAT("'3a) Board of Directors'!$K$11:$P$",$B$239)),
_xlpm.val,(INDEX(_xlpm.datCol,_extract!$H434,1)=TRUE)*1,
IF($B434="","",
IF(_xlpm.val="","",_xlpm.val)))</f>
        <v/>
      </c>
      <c r="O434" s="826" t="str" cm="1">
        <f t="array" aca="1" ref="O434" ca="1">_xlfn.LET(
_xlpm.datCol,INDIRECT(_xlfn.CONCAT("'3a) Board of Directors'!$K$11:$P$",$B$239)),
_xlpm.val,(INDEX(_xlpm.datCol,_extract!$H434,2)=TRUE)*1,
IF($B434="","",
IF(_xlpm.val="","",_xlpm.val)))</f>
        <v/>
      </c>
      <c r="P434" s="826" t="str" cm="1">
        <f t="array" aca="1" ref="P434" ca="1">_xlfn.LET(
_xlpm.datCol,INDIRECT(_xlfn.CONCAT("'3a) Board of Directors'!$K$11:$P$",$B$239)),
_xlpm.val,(INDEX(_xlpm.datCol,_extract!$H434,3)=TRUE)*1,
IF($B434="","",
IF(_xlpm.val="","",_xlpm.val)))</f>
        <v/>
      </c>
      <c r="Q434" s="826" t="str" cm="1">
        <f t="array" aca="1" ref="Q434" ca="1">_xlfn.LET(
_xlpm.datCol,INDIRECT(_xlfn.CONCAT("'3a) Board of Directors'!$K$11:$P$",$B$239)),
_xlpm.val,INDEX(_xlpm.datCol,_extract!$H434,4),
IF($B434="","",
IF(_xlpm.val="","",_xlpm.val)))</f>
        <v/>
      </c>
    </row>
    <row r="435" spans="2:17" x14ac:dyDescent="0.35">
      <c r="B435" s="89" t="str">
        <f t="shared" si="10"/>
        <v/>
      </c>
      <c r="C435" s="321"/>
      <c r="D435" s="834" t="str">
        <f>_xlfn.LET(
_xlpm.orgRow,MATCH(C435,_ref_data!$F$19:$F$167,0),
_xlpm.orgID,INDEX(_ref_data!$E$19:$E$167,_xlpm.orgRow),
IF(C435="","",_xlpm.orgID))</f>
        <v/>
      </c>
      <c r="E435" s="834" t="str">
        <f>_xlfn.LET(
_xlpm.orgRow,MATCH(C435,_ref_data!$F$19:$F$167,0),
_xlpm.EIN,SUBSTITUTE(INDEX(_ref_data!$G$19:$G$167,_xlpm.orgRow), "-", ""),
IF(C435="","",_xlpm.EIN))</f>
        <v/>
      </c>
      <c r="F435" s="834"/>
      <c r="G435" s="826"/>
      <c r="H435" s="840" t="str" cm="1">
        <f t="array" aca="1" ref="H435" ca="1">IF($C435="", "",
_xlfn.LET(
_xlpm.HCEnameCol,INDIRECT(_xlfn.CONCAT("'3a) Board of Directors'!$B$11:$B$",$B$239)),
_xlpm.HCEidCol,INDIRECT(_xlfn.CONCAT("'3a) Board of Directors'!$D$11:$D$",$B$239)),
_xlpm.mbrNameCol,INDIRECT(_xlfn.CONCAT("'3a) Board of Directors'!$E$11:$E$",$B$239)),
_xlpm.row, MATCH($C435 &amp; $F435 &amp; $G435,
    _xlpm.HCEnameCol &amp; _xlpm.HCEidCol &amp; _xlpm.mbrNameCol, 0),
_xlpm.row)
)</f>
        <v/>
      </c>
      <c r="I435" s="826"/>
      <c r="J435" s="826"/>
      <c r="K435" s="826"/>
      <c r="L435" s="826"/>
      <c r="M435" s="826"/>
      <c r="N435" s="826" t="str" cm="1">
        <f t="array" aca="1" ref="N435" ca="1">_xlfn.LET(
_xlpm.datCol,INDIRECT(_xlfn.CONCAT("'3a) Board of Directors'!$K$11:$P$",$B$239)),
_xlpm.val,(INDEX(_xlpm.datCol,_extract!$H435,1)=TRUE)*1,
IF($B435="","",
IF(_xlpm.val="","",_xlpm.val)))</f>
        <v/>
      </c>
      <c r="O435" s="826" t="str" cm="1">
        <f t="array" aca="1" ref="O435" ca="1">_xlfn.LET(
_xlpm.datCol,INDIRECT(_xlfn.CONCAT("'3a) Board of Directors'!$K$11:$P$",$B$239)),
_xlpm.val,(INDEX(_xlpm.datCol,_extract!$H435,2)=TRUE)*1,
IF($B435="","",
IF(_xlpm.val="","",_xlpm.val)))</f>
        <v/>
      </c>
      <c r="P435" s="826" t="str" cm="1">
        <f t="array" aca="1" ref="P435" ca="1">_xlfn.LET(
_xlpm.datCol,INDIRECT(_xlfn.CONCAT("'3a) Board of Directors'!$K$11:$P$",$B$239)),
_xlpm.val,(INDEX(_xlpm.datCol,_extract!$H435,3)=TRUE)*1,
IF($B435="","",
IF(_xlpm.val="","",_xlpm.val)))</f>
        <v/>
      </c>
      <c r="Q435" s="826" t="str" cm="1">
        <f t="array" aca="1" ref="Q435" ca="1">_xlfn.LET(
_xlpm.datCol,INDIRECT(_xlfn.CONCAT("'3a) Board of Directors'!$K$11:$P$",$B$239)),
_xlpm.val,INDEX(_xlpm.datCol,_extract!$H435,4),
IF($B435="","",
IF(_xlpm.val="","",_xlpm.val)))</f>
        <v/>
      </c>
    </row>
    <row r="436" spans="2:17" x14ac:dyDescent="0.35">
      <c r="B436" s="89" t="str">
        <f t="shared" si="10"/>
        <v/>
      </c>
      <c r="C436" s="321"/>
      <c r="D436" s="834" t="str">
        <f>_xlfn.LET(
_xlpm.orgRow,MATCH(C436,_ref_data!$F$19:$F$167,0),
_xlpm.orgID,INDEX(_ref_data!$E$19:$E$167,_xlpm.orgRow),
IF(C436="","",_xlpm.orgID))</f>
        <v/>
      </c>
      <c r="E436" s="834" t="str">
        <f>_xlfn.LET(
_xlpm.orgRow,MATCH(C436,_ref_data!$F$19:$F$167,0),
_xlpm.EIN,SUBSTITUTE(INDEX(_ref_data!$G$19:$G$167,_xlpm.orgRow), "-", ""),
IF(C436="","",_xlpm.EIN))</f>
        <v/>
      </c>
      <c r="F436" s="834"/>
      <c r="G436" s="826"/>
      <c r="H436" s="840" t="str" cm="1">
        <f t="array" aca="1" ref="H436" ca="1">IF($C436="", "",
_xlfn.LET(
_xlpm.HCEnameCol,INDIRECT(_xlfn.CONCAT("'3a) Board of Directors'!$B$11:$B$",$B$239)),
_xlpm.HCEidCol,INDIRECT(_xlfn.CONCAT("'3a) Board of Directors'!$D$11:$D$",$B$239)),
_xlpm.mbrNameCol,INDIRECT(_xlfn.CONCAT("'3a) Board of Directors'!$E$11:$E$",$B$239)),
_xlpm.row, MATCH($C436 &amp; $F436 &amp; $G436,
    _xlpm.HCEnameCol &amp; _xlpm.HCEidCol &amp; _xlpm.mbrNameCol, 0),
_xlpm.row)
)</f>
        <v/>
      </c>
      <c r="I436" s="826"/>
      <c r="J436" s="826"/>
      <c r="K436" s="826"/>
      <c r="L436" s="826"/>
      <c r="M436" s="826"/>
      <c r="N436" s="826" t="str" cm="1">
        <f t="array" aca="1" ref="N436" ca="1">_xlfn.LET(
_xlpm.datCol,INDIRECT(_xlfn.CONCAT("'3a) Board of Directors'!$K$11:$P$",$B$239)),
_xlpm.val,(INDEX(_xlpm.datCol,_extract!$H436,1)=TRUE)*1,
IF($B436="","",
IF(_xlpm.val="","",_xlpm.val)))</f>
        <v/>
      </c>
      <c r="O436" s="826" t="str" cm="1">
        <f t="array" aca="1" ref="O436" ca="1">_xlfn.LET(
_xlpm.datCol,INDIRECT(_xlfn.CONCAT("'3a) Board of Directors'!$K$11:$P$",$B$239)),
_xlpm.val,(INDEX(_xlpm.datCol,_extract!$H436,2)=TRUE)*1,
IF($B436="","",
IF(_xlpm.val="","",_xlpm.val)))</f>
        <v/>
      </c>
      <c r="P436" s="826" t="str" cm="1">
        <f t="array" aca="1" ref="P436" ca="1">_xlfn.LET(
_xlpm.datCol,INDIRECT(_xlfn.CONCAT("'3a) Board of Directors'!$K$11:$P$",$B$239)),
_xlpm.val,(INDEX(_xlpm.datCol,_extract!$H436,3)=TRUE)*1,
IF($B436="","",
IF(_xlpm.val="","",_xlpm.val)))</f>
        <v/>
      </c>
      <c r="Q436" s="826" t="str" cm="1">
        <f t="array" aca="1" ref="Q436" ca="1">_xlfn.LET(
_xlpm.datCol,INDIRECT(_xlfn.CONCAT("'3a) Board of Directors'!$K$11:$P$",$B$239)),
_xlpm.val,INDEX(_xlpm.datCol,_extract!$H436,4),
IF($B436="","",
IF(_xlpm.val="","",_xlpm.val)))</f>
        <v/>
      </c>
    </row>
    <row r="437" spans="2:17" x14ac:dyDescent="0.35">
      <c r="B437" s="89" t="str">
        <f t="shared" si="10"/>
        <v/>
      </c>
      <c r="C437" s="321"/>
      <c r="D437" s="834" t="str">
        <f>_xlfn.LET(
_xlpm.orgRow,MATCH(C437,_ref_data!$F$19:$F$167,0),
_xlpm.orgID,INDEX(_ref_data!$E$19:$E$167,_xlpm.orgRow),
IF(C437="","",_xlpm.orgID))</f>
        <v/>
      </c>
      <c r="E437" s="834" t="str">
        <f>_xlfn.LET(
_xlpm.orgRow,MATCH(C437,_ref_data!$F$19:$F$167,0),
_xlpm.EIN,SUBSTITUTE(INDEX(_ref_data!$G$19:$G$167,_xlpm.orgRow), "-", ""),
IF(C437="","",_xlpm.EIN))</f>
        <v/>
      </c>
      <c r="F437" s="834"/>
      <c r="G437" s="826"/>
      <c r="H437" s="840" t="str" cm="1">
        <f t="array" aca="1" ref="H437" ca="1">IF($C437="", "",
_xlfn.LET(
_xlpm.HCEnameCol,INDIRECT(_xlfn.CONCAT("'3a) Board of Directors'!$B$11:$B$",$B$239)),
_xlpm.HCEidCol,INDIRECT(_xlfn.CONCAT("'3a) Board of Directors'!$D$11:$D$",$B$239)),
_xlpm.mbrNameCol,INDIRECT(_xlfn.CONCAT("'3a) Board of Directors'!$E$11:$E$",$B$239)),
_xlpm.row, MATCH($C437 &amp; $F437 &amp; $G437,
    _xlpm.HCEnameCol &amp; _xlpm.HCEidCol &amp; _xlpm.mbrNameCol, 0),
_xlpm.row)
)</f>
        <v/>
      </c>
      <c r="I437" s="826"/>
      <c r="J437" s="826"/>
      <c r="K437" s="826"/>
      <c r="L437" s="826"/>
      <c r="M437" s="826"/>
      <c r="N437" s="826" t="str" cm="1">
        <f t="array" aca="1" ref="N437" ca="1">_xlfn.LET(
_xlpm.datCol,INDIRECT(_xlfn.CONCAT("'3a) Board of Directors'!$K$11:$P$",$B$239)),
_xlpm.val,(INDEX(_xlpm.datCol,_extract!$H437,1)=TRUE)*1,
IF($B437="","",
IF(_xlpm.val="","",_xlpm.val)))</f>
        <v/>
      </c>
      <c r="O437" s="826" t="str" cm="1">
        <f t="array" aca="1" ref="O437" ca="1">_xlfn.LET(
_xlpm.datCol,INDIRECT(_xlfn.CONCAT("'3a) Board of Directors'!$K$11:$P$",$B$239)),
_xlpm.val,(INDEX(_xlpm.datCol,_extract!$H437,2)=TRUE)*1,
IF($B437="","",
IF(_xlpm.val="","",_xlpm.val)))</f>
        <v/>
      </c>
      <c r="P437" s="826" t="str" cm="1">
        <f t="array" aca="1" ref="P437" ca="1">_xlfn.LET(
_xlpm.datCol,INDIRECT(_xlfn.CONCAT("'3a) Board of Directors'!$K$11:$P$",$B$239)),
_xlpm.val,(INDEX(_xlpm.datCol,_extract!$H437,3)=TRUE)*1,
IF($B437="","",
IF(_xlpm.val="","",_xlpm.val)))</f>
        <v/>
      </c>
      <c r="Q437" s="826" t="str" cm="1">
        <f t="array" aca="1" ref="Q437" ca="1">_xlfn.LET(
_xlpm.datCol,INDIRECT(_xlfn.CONCAT("'3a) Board of Directors'!$K$11:$P$",$B$239)),
_xlpm.val,INDEX(_xlpm.datCol,_extract!$H437,4),
IF($B437="","",
IF(_xlpm.val="","",_xlpm.val)))</f>
        <v/>
      </c>
    </row>
    <row r="438" spans="2:17" x14ac:dyDescent="0.35">
      <c r="B438" s="89" t="str">
        <f t="shared" si="10"/>
        <v/>
      </c>
      <c r="C438" s="321"/>
      <c r="D438" s="834" t="str">
        <f>_xlfn.LET(
_xlpm.orgRow,MATCH(C438,_ref_data!$F$19:$F$167,0),
_xlpm.orgID,INDEX(_ref_data!$E$19:$E$167,_xlpm.orgRow),
IF(C438="","",_xlpm.orgID))</f>
        <v/>
      </c>
      <c r="E438" s="834" t="str">
        <f>_xlfn.LET(
_xlpm.orgRow,MATCH(C438,_ref_data!$F$19:$F$167,0),
_xlpm.EIN,SUBSTITUTE(INDEX(_ref_data!$G$19:$G$167,_xlpm.orgRow), "-", ""),
IF(C438="","",_xlpm.EIN))</f>
        <v/>
      </c>
      <c r="F438" s="834"/>
      <c r="G438" s="826"/>
      <c r="H438" s="840" t="str" cm="1">
        <f t="array" aca="1" ref="H438" ca="1">IF($C438="", "",
_xlfn.LET(
_xlpm.HCEnameCol,INDIRECT(_xlfn.CONCAT("'3a) Board of Directors'!$B$11:$B$",$B$239)),
_xlpm.HCEidCol,INDIRECT(_xlfn.CONCAT("'3a) Board of Directors'!$D$11:$D$",$B$239)),
_xlpm.mbrNameCol,INDIRECT(_xlfn.CONCAT("'3a) Board of Directors'!$E$11:$E$",$B$239)),
_xlpm.row, MATCH($C438 &amp; $F438 &amp; $G438,
    _xlpm.HCEnameCol &amp; _xlpm.HCEidCol &amp; _xlpm.mbrNameCol, 0),
_xlpm.row)
)</f>
        <v/>
      </c>
      <c r="I438" s="826"/>
      <c r="J438" s="826"/>
      <c r="K438" s="826"/>
      <c r="L438" s="826"/>
      <c r="M438" s="826"/>
      <c r="N438" s="826" t="str" cm="1">
        <f t="array" aca="1" ref="N438" ca="1">_xlfn.LET(
_xlpm.datCol,INDIRECT(_xlfn.CONCAT("'3a) Board of Directors'!$K$11:$P$",$B$239)),
_xlpm.val,(INDEX(_xlpm.datCol,_extract!$H438,1)=TRUE)*1,
IF($B438="","",
IF(_xlpm.val="","",_xlpm.val)))</f>
        <v/>
      </c>
      <c r="O438" s="826" t="str" cm="1">
        <f t="array" aca="1" ref="O438" ca="1">_xlfn.LET(
_xlpm.datCol,INDIRECT(_xlfn.CONCAT("'3a) Board of Directors'!$K$11:$P$",$B$239)),
_xlpm.val,(INDEX(_xlpm.datCol,_extract!$H438,2)=TRUE)*1,
IF($B438="","",
IF(_xlpm.val="","",_xlpm.val)))</f>
        <v/>
      </c>
      <c r="P438" s="826" t="str" cm="1">
        <f t="array" aca="1" ref="P438" ca="1">_xlfn.LET(
_xlpm.datCol,INDIRECT(_xlfn.CONCAT("'3a) Board of Directors'!$K$11:$P$",$B$239)),
_xlpm.val,(INDEX(_xlpm.datCol,_extract!$H438,3)=TRUE)*1,
IF($B438="","",
IF(_xlpm.val="","",_xlpm.val)))</f>
        <v/>
      </c>
      <c r="Q438" s="826" t="str" cm="1">
        <f t="array" aca="1" ref="Q438" ca="1">_xlfn.LET(
_xlpm.datCol,INDIRECT(_xlfn.CONCAT("'3a) Board of Directors'!$K$11:$P$",$B$239)),
_xlpm.val,INDEX(_xlpm.datCol,_extract!$H438,4),
IF($B438="","",
IF(_xlpm.val="","",_xlpm.val)))</f>
        <v/>
      </c>
    </row>
    <row r="439" spans="2:17" x14ac:dyDescent="0.35">
      <c r="B439" s="89" t="str">
        <f t="shared" si="10"/>
        <v/>
      </c>
      <c r="C439" s="321"/>
      <c r="D439" s="834" t="str">
        <f>_xlfn.LET(
_xlpm.orgRow,MATCH(C439,_ref_data!$F$19:$F$167,0),
_xlpm.orgID,INDEX(_ref_data!$E$19:$E$167,_xlpm.orgRow),
IF(C439="","",_xlpm.orgID))</f>
        <v/>
      </c>
      <c r="E439" s="834" t="str">
        <f>_xlfn.LET(
_xlpm.orgRow,MATCH(C439,_ref_data!$F$19:$F$167,0),
_xlpm.EIN,SUBSTITUTE(INDEX(_ref_data!$G$19:$G$167,_xlpm.orgRow), "-", ""),
IF(C439="","",_xlpm.EIN))</f>
        <v/>
      </c>
      <c r="F439" s="834"/>
      <c r="G439" s="826"/>
      <c r="H439" s="840" t="str" cm="1">
        <f t="array" aca="1" ref="H439" ca="1">IF($C439="", "",
_xlfn.LET(
_xlpm.HCEnameCol,INDIRECT(_xlfn.CONCAT("'3a) Board of Directors'!$B$11:$B$",$B$239)),
_xlpm.HCEidCol,INDIRECT(_xlfn.CONCAT("'3a) Board of Directors'!$D$11:$D$",$B$239)),
_xlpm.mbrNameCol,INDIRECT(_xlfn.CONCAT("'3a) Board of Directors'!$E$11:$E$",$B$239)),
_xlpm.row, MATCH($C439 &amp; $F439 &amp; $G439,
    _xlpm.HCEnameCol &amp; _xlpm.HCEidCol &amp; _xlpm.mbrNameCol, 0),
_xlpm.row)
)</f>
        <v/>
      </c>
      <c r="I439" s="826"/>
      <c r="J439" s="826"/>
      <c r="K439" s="826"/>
      <c r="L439" s="826"/>
      <c r="M439" s="826"/>
      <c r="N439" s="826" t="str" cm="1">
        <f t="array" aca="1" ref="N439" ca="1">_xlfn.LET(
_xlpm.datCol,INDIRECT(_xlfn.CONCAT("'3a) Board of Directors'!$K$11:$P$",$B$239)),
_xlpm.val,(INDEX(_xlpm.datCol,_extract!$H439,1)=TRUE)*1,
IF($B439="","",
IF(_xlpm.val="","",_xlpm.val)))</f>
        <v/>
      </c>
      <c r="O439" s="826" t="str" cm="1">
        <f t="array" aca="1" ref="O439" ca="1">_xlfn.LET(
_xlpm.datCol,INDIRECT(_xlfn.CONCAT("'3a) Board of Directors'!$K$11:$P$",$B$239)),
_xlpm.val,(INDEX(_xlpm.datCol,_extract!$H439,2)=TRUE)*1,
IF($B439="","",
IF(_xlpm.val="","",_xlpm.val)))</f>
        <v/>
      </c>
      <c r="P439" s="826" t="str" cm="1">
        <f t="array" aca="1" ref="P439" ca="1">_xlfn.LET(
_xlpm.datCol,INDIRECT(_xlfn.CONCAT("'3a) Board of Directors'!$K$11:$P$",$B$239)),
_xlpm.val,(INDEX(_xlpm.datCol,_extract!$H439,3)=TRUE)*1,
IF($B439="","",
IF(_xlpm.val="","",_xlpm.val)))</f>
        <v/>
      </c>
      <c r="Q439" s="826" t="str" cm="1">
        <f t="array" aca="1" ref="Q439" ca="1">_xlfn.LET(
_xlpm.datCol,INDIRECT(_xlfn.CONCAT("'3a) Board of Directors'!$K$11:$P$",$B$239)),
_xlpm.val,INDEX(_xlpm.datCol,_extract!$H439,4),
IF($B439="","",
IF(_xlpm.val="","",_xlpm.val)))</f>
        <v/>
      </c>
    </row>
    <row r="440" spans="2:17" x14ac:dyDescent="0.35">
      <c r="B440" s="89" t="str">
        <f t="shared" si="10"/>
        <v/>
      </c>
      <c r="C440" s="321"/>
      <c r="D440" s="834" t="str">
        <f>_xlfn.LET(
_xlpm.orgRow,MATCH(C440,_ref_data!$F$19:$F$167,0),
_xlpm.orgID,INDEX(_ref_data!$E$19:$E$167,_xlpm.orgRow),
IF(C440="","",_xlpm.orgID))</f>
        <v/>
      </c>
      <c r="E440" s="834" t="str">
        <f>_xlfn.LET(
_xlpm.orgRow,MATCH(C440,_ref_data!$F$19:$F$167,0),
_xlpm.EIN,SUBSTITUTE(INDEX(_ref_data!$G$19:$G$167,_xlpm.orgRow), "-", ""),
IF(C440="","",_xlpm.EIN))</f>
        <v/>
      </c>
      <c r="F440" s="834"/>
      <c r="G440" s="826"/>
      <c r="H440" s="840" t="str" cm="1">
        <f t="array" aca="1" ref="H440" ca="1">IF($C440="", "",
_xlfn.LET(
_xlpm.HCEnameCol,INDIRECT(_xlfn.CONCAT("'3a) Board of Directors'!$B$11:$B$",$B$239)),
_xlpm.HCEidCol,INDIRECT(_xlfn.CONCAT("'3a) Board of Directors'!$D$11:$D$",$B$239)),
_xlpm.mbrNameCol,INDIRECT(_xlfn.CONCAT("'3a) Board of Directors'!$E$11:$E$",$B$239)),
_xlpm.row, MATCH($C440 &amp; $F440 &amp; $G440,
    _xlpm.HCEnameCol &amp; _xlpm.HCEidCol &amp; _xlpm.mbrNameCol, 0),
_xlpm.row)
)</f>
        <v/>
      </c>
      <c r="I440" s="826"/>
      <c r="J440" s="826"/>
      <c r="K440" s="826"/>
      <c r="L440" s="826"/>
      <c r="M440" s="826"/>
      <c r="N440" s="826" t="str" cm="1">
        <f t="array" aca="1" ref="N440" ca="1">_xlfn.LET(
_xlpm.datCol,INDIRECT(_xlfn.CONCAT("'3a) Board of Directors'!$K$11:$P$",$B$239)),
_xlpm.val,(INDEX(_xlpm.datCol,_extract!$H440,1)=TRUE)*1,
IF($B440="","",
IF(_xlpm.val="","",_xlpm.val)))</f>
        <v/>
      </c>
      <c r="O440" s="826" t="str" cm="1">
        <f t="array" aca="1" ref="O440" ca="1">_xlfn.LET(
_xlpm.datCol,INDIRECT(_xlfn.CONCAT("'3a) Board of Directors'!$K$11:$P$",$B$239)),
_xlpm.val,(INDEX(_xlpm.datCol,_extract!$H440,2)=TRUE)*1,
IF($B440="","",
IF(_xlpm.val="","",_xlpm.val)))</f>
        <v/>
      </c>
      <c r="P440" s="826" t="str" cm="1">
        <f t="array" aca="1" ref="P440" ca="1">_xlfn.LET(
_xlpm.datCol,INDIRECT(_xlfn.CONCAT("'3a) Board of Directors'!$K$11:$P$",$B$239)),
_xlpm.val,(INDEX(_xlpm.datCol,_extract!$H440,3)=TRUE)*1,
IF($B440="","",
IF(_xlpm.val="","",_xlpm.val)))</f>
        <v/>
      </c>
      <c r="Q440" s="826" t="str" cm="1">
        <f t="array" aca="1" ref="Q440" ca="1">_xlfn.LET(
_xlpm.datCol,INDIRECT(_xlfn.CONCAT("'3a) Board of Directors'!$K$11:$P$",$B$239)),
_xlpm.val,INDEX(_xlpm.datCol,_extract!$H440,4),
IF($B440="","",
IF(_xlpm.val="","",_xlpm.val)))</f>
        <v/>
      </c>
    </row>
    <row r="441" spans="2:17" x14ac:dyDescent="0.35">
      <c r="B441" s="89" t="str">
        <f t="shared" si="10"/>
        <v/>
      </c>
      <c r="C441" s="321"/>
      <c r="D441" s="834" t="str">
        <f>_xlfn.LET(
_xlpm.orgRow,MATCH(C441,_ref_data!$F$19:$F$167,0),
_xlpm.orgID,INDEX(_ref_data!$E$19:$E$167,_xlpm.orgRow),
IF(C441="","",_xlpm.orgID))</f>
        <v/>
      </c>
      <c r="E441" s="834" t="str">
        <f>_xlfn.LET(
_xlpm.orgRow,MATCH(C441,_ref_data!$F$19:$F$167,0),
_xlpm.EIN,SUBSTITUTE(INDEX(_ref_data!$G$19:$G$167,_xlpm.orgRow), "-", ""),
IF(C441="","",_xlpm.EIN))</f>
        <v/>
      </c>
      <c r="F441" s="834"/>
      <c r="G441" s="826"/>
      <c r="H441" s="840" t="str" cm="1">
        <f t="array" aca="1" ref="H441" ca="1">IF($C441="", "",
_xlfn.LET(
_xlpm.HCEnameCol,INDIRECT(_xlfn.CONCAT("'3a) Board of Directors'!$B$11:$B$",$B$239)),
_xlpm.HCEidCol,INDIRECT(_xlfn.CONCAT("'3a) Board of Directors'!$D$11:$D$",$B$239)),
_xlpm.mbrNameCol,INDIRECT(_xlfn.CONCAT("'3a) Board of Directors'!$E$11:$E$",$B$239)),
_xlpm.row, MATCH($C441 &amp; $F441 &amp; $G441,
    _xlpm.HCEnameCol &amp; _xlpm.HCEidCol &amp; _xlpm.mbrNameCol, 0),
_xlpm.row)
)</f>
        <v/>
      </c>
      <c r="I441" s="826"/>
      <c r="J441" s="826"/>
      <c r="K441" s="826"/>
      <c r="L441" s="826"/>
      <c r="M441" s="826"/>
      <c r="N441" s="826" t="str" cm="1">
        <f t="array" aca="1" ref="N441" ca="1">_xlfn.LET(
_xlpm.datCol,INDIRECT(_xlfn.CONCAT("'3a) Board of Directors'!$K$11:$P$",$B$239)),
_xlpm.val,(INDEX(_xlpm.datCol,_extract!$H441,1)=TRUE)*1,
IF($B441="","",
IF(_xlpm.val="","",_xlpm.val)))</f>
        <v/>
      </c>
      <c r="O441" s="826" t="str" cm="1">
        <f t="array" aca="1" ref="O441" ca="1">_xlfn.LET(
_xlpm.datCol,INDIRECT(_xlfn.CONCAT("'3a) Board of Directors'!$K$11:$P$",$B$239)),
_xlpm.val,(INDEX(_xlpm.datCol,_extract!$H441,2)=TRUE)*1,
IF($B441="","",
IF(_xlpm.val="","",_xlpm.val)))</f>
        <v/>
      </c>
      <c r="P441" s="826" t="str" cm="1">
        <f t="array" aca="1" ref="P441" ca="1">_xlfn.LET(
_xlpm.datCol,INDIRECT(_xlfn.CONCAT("'3a) Board of Directors'!$K$11:$P$",$B$239)),
_xlpm.val,(INDEX(_xlpm.datCol,_extract!$H441,3)=TRUE)*1,
IF($B441="","",
IF(_xlpm.val="","",_xlpm.val)))</f>
        <v/>
      </c>
      <c r="Q441" s="826" t="str" cm="1">
        <f t="array" aca="1" ref="Q441" ca="1">_xlfn.LET(
_xlpm.datCol,INDIRECT(_xlfn.CONCAT("'3a) Board of Directors'!$K$11:$P$",$B$239)),
_xlpm.val,INDEX(_xlpm.datCol,_extract!$H441,4),
IF($B441="","",
IF(_xlpm.val="","",_xlpm.val)))</f>
        <v/>
      </c>
    </row>
    <row r="442" spans="2:17" x14ac:dyDescent="0.35">
      <c r="B442" s="89" t="str">
        <f t="shared" si="10"/>
        <v/>
      </c>
      <c r="C442" s="321"/>
      <c r="D442" s="834" t="str">
        <f>_xlfn.LET(
_xlpm.orgRow,MATCH(C442,_ref_data!$F$19:$F$167,0),
_xlpm.orgID,INDEX(_ref_data!$E$19:$E$167,_xlpm.orgRow),
IF(C442="","",_xlpm.orgID))</f>
        <v/>
      </c>
      <c r="E442" s="834" t="str">
        <f>_xlfn.LET(
_xlpm.orgRow,MATCH(C442,_ref_data!$F$19:$F$167,0),
_xlpm.EIN,SUBSTITUTE(INDEX(_ref_data!$G$19:$G$167,_xlpm.orgRow), "-", ""),
IF(C442="","",_xlpm.EIN))</f>
        <v/>
      </c>
      <c r="F442" s="834"/>
      <c r="G442" s="826"/>
      <c r="H442" s="840" t="str" cm="1">
        <f t="array" aca="1" ref="H442" ca="1">IF($C442="", "",
_xlfn.LET(
_xlpm.HCEnameCol,INDIRECT(_xlfn.CONCAT("'3a) Board of Directors'!$B$11:$B$",$B$239)),
_xlpm.HCEidCol,INDIRECT(_xlfn.CONCAT("'3a) Board of Directors'!$D$11:$D$",$B$239)),
_xlpm.mbrNameCol,INDIRECT(_xlfn.CONCAT("'3a) Board of Directors'!$E$11:$E$",$B$239)),
_xlpm.row, MATCH($C442 &amp; $F442 &amp; $G442,
    _xlpm.HCEnameCol &amp; _xlpm.HCEidCol &amp; _xlpm.mbrNameCol, 0),
_xlpm.row)
)</f>
        <v/>
      </c>
      <c r="I442" s="826"/>
      <c r="J442" s="826"/>
      <c r="K442" s="826"/>
      <c r="L442" s="826"/>
      <c r="M442" s="826"/>
      <c r="N442" s="826" t="str" cm="1">
        <f t="array" aca="1" ref="N442" ca="1">_xlfn.LET(
_xlpm.datCol,INDIRECT(_xlfn.CONCAT("'3a) Board of Directors'!$K$11:$P$",$B$239)),
_xlpm.val,(INDEX(_xlpm.datCol,_extract!$H442,1)=TRUE)*1,
IF($B442="","",
IF(_xlpm.val="","",_xlpm.val)))</f>
        <v/>
      </c>
      <c r="O442" s="826" t="str" cm="1">
        <f t="array" aca="1" ref="O442" ca="1">_xlfn.LET(
_xlpm.datCol,INDIRECT(_xlfn.CONCAT("'3a) Board of Directors'!$K$11:$P$",$B$239)),
_xlpm.val,(INDEX(_xlpm.datCol,_extract!$H442,2)=TRUE)*1,
IF($B442="","",
IF(_xlpm.val="","",_xlpm.val)))</f>
        <v/>
      </c>
      <c r="P442" s="826" t="str" cm="1">
        <f t="array" aca="1" ref="P442" ca="1">_xlfn.LET(
_xlpm.datCol,INDIRECT(_xlfn.CONCAT("'3a) Board of Directors'!$K$11:$P$",$B$239)),
_xlpm.val,(INDEX(_xlpm.datCol,_extract!$H442,3)=TRUE)*1,
IF($B442="","",
IF(_xlpm.val="","",_xlpm.val)))</f>
        <v/>
      </c>
      <c r="Q442" s="826" t="str" cm="1">
        <f t="array" aca="1" ref="Q442" ca="1">_xlfn.LET(
_xlpm.datCol,INDIRECT(_xlfn.CONCAT("'3a) Board of Directors'!$K$11:$P$",$B$239)),
_xlpm.val,INDEX(_xlpm.datCol,_extract!$H442,4),
IF($B442="","",
IF(_xlpm.val="","",_xlpm.val)))</f>
        <v/>
      </c>
    </row>
    <row r="443" spans="2:17" x14ac:dyDescent="0.35">
      <c r="B443" s="89" t="str">
        <f t="shared" si="10"/>
        <v/>
      </c>
      <c r="C443" s="321"/>
      <c r="D443" s="834" t="str">
        <f>_xlfn.LET(
_xlpm.orgRow,MATCH(C443,_ref_data!$F$19:$F$167,0),
_xlpm.orgID,INDEX(_ref_data!$E$19:$E$167,_xlpm.orgRow),
IF(C443="","",_xlpm.orgID))</f>
        <v/>
      </c>
      <c r="E443" s="834" t="str">
        <f>_xlfn.LET(
_xlpm.orgRow,MATCH(C443,_ref_data!$F$19:$F$167,0),
_xlpm.EIN,SUBSTITUTE(INDEX(_ref_data!$G$19:$G$167,_xlpm.orgRow), "-", ""),
IF(C443="","",_xlpm.EIN))</f>
        <v/>
      </c>
      <c r="F443" s="834"/>
      <c r="G443" s="826"/>
      <c r="H443" s="840" t="str" cm="1">
        <f t="array" aca="1" ref="H443" ca="1">IF($C443="", "",
_xlfn.LET(
_xlpm.HCEnameCol,INDIRECT(_xlfn.CONCAT("'3a) Board of Directors'!$B$11:$B$",$B$239)),
_xlpm.HCEidCol,INDIRECT(_xlfn.CONCAT("'3a) Board of Directors'!$D$11:$D$",$B$239)),
_xlpm.mbrNameCol,INDIRECT(_xlfn.CONCAT("'3a) Board of Directors'!$E$11:$E$",$B$239)),
_xlpm.row, MATCH($C443 &amp; $F443 &amp; $G443,
    _xlpm.HCEnameCol &amp; _xlpm.HCEidCol &amp; _xlpm.mbrNameCol, 0),
_xlpm.row)
)</f>
        <v/>
      </c>
      <c r="I443" s="826"/>
      <c r="J443" s="826"/>
      <c r="K443" s="826"/>
      <c r="L443" s="826"/>
      <c r="M443" s="826"/>
      <c r="N443" s="826" t="str" cm="1">
        <f t="array" aca="1" ref="N443" ca="1">_xlfn.LET(
_xlpm.datCol,INDIRECT(_xlfn.CONCAT("'3a) Board of Directors'!$K$11:$P$",$B$239)),
_xlpm.val,(INDEX(_xlpm.datCol,_extract!$H443,1)=TRUE)*1,
IF($B443="","",
IF(_xlpm.val="","",_xlpm.val)))</f>
        <v/>
      </c>
      <c r="O443" s="826" t="str" cm="1">
        <f t="array" aca="1" ref="O443" ca="1">_xlfn.LET(
_xlpm.datCol,INDIRECT(_xlfn.CONCAT("'3a) Board of Directors'!$K$11:$P$",$B$239)),
_xlpm.val,(INDEX(_xlpm.datCol,_extract!$H443,2)=TRUE)*1,
IF($B443="","",
IF(_xlpm.val="","",_xlpm.val)))</f>
        <v/>
      </c>
      <c r="P443" s="826" t="str" cm="1">
        <f t="array" aca="1" ref="P443" ca="1">_xlfn.LET(
_xlpm.datCol,INDIRECT(_xlfn.CONCAT("'3a) Board of Directors'!$K$11:$P$",$B$239)),
_xlpm.val,(INDEX(_xlpm.datCol,_extract!$H443,3)=TRUE)*1,
IF($B443="","",
IF(_xlpm.val="","",_xlpm.val)))</f>
        <v/>
      </c>
      <c r="Q443" s="826" t="str" cm="1">
        <f t="array" aca="1" ref="Q443" ca="1">_xlfn.LET(
_xlpm.datCol,INDIRECT(_xlfn.CONCAT("'3a) Board of Directors'!$K$11:$P$",$B$239)),
_xlpm.val,INDEX(_xlpm.datCol,_extract!$H443,4),
IF($B443="","",
IF(_xlpm.val="","",_xlpm.val)))</f>
        <v/>
      </c>
    </row>
    <row r="444" spans="2:17" x14ac:dyDescent="0.35">
      <c r="B444" s="89" t="str">
        <f t="shared" si="10"/>
        <v/>
      </c>
      <c r="C444" s="321"/>
      <c r="D444" s="834" t="str">
        <f>_xlfn.LET(
_xlpm.orgRow,MATCH(C444,_ref_data!$F$19:$F$167,0),
_xlpm.orgID,INDEX(_ref_data!$E$19:$E$167,_xlpm.orgRow),
IF(C444="","",_xlpm.orgID))</f>
        <v/>
      </c>
      <c r="E444" s="834" t="str">
        <f>_xlfn.LET(
_xlpm.orgRow,MATCH(C444,_ref_data!$F$19:$F$167,0),
_xlpm.EIN,SUBSTITUTE(INDEX(_ref_data!$G$19:$G$167,_xlpm.orgRow), "-", ""),
IF(C444="","",_xlpm.EIN))</f>
        <v/>
      </c>
      <c r="F444" s="834"/>
      <c r="G444" s="826"/>
      <c r="H444" s="840" t="str" cm="1">
        <f t="array" aca="1" ref="H444" ca="1">IF($C444="", "",
_xlfn.LET(
_xlpm.HCEnameCol,INDIRECT(_xlfn.CONCAT("'3a) Board of Directors'!$B$11:$B$",$B$239)),
_xlpm.HCEidCol,INDIRECT(_xlfn.CONCAT("'3a) Board of Directors'!$D$11:$D$",$B$239)),
_xlpm.mbrNameCol,INDIRECT(_xlfn.CONCAT("'3a) Board of Directors'!$E$11:$E$",$B$239)),
_xlpm.row, MATCH($C444 &amp; $F444 &amp; $G444,
    _xlpm.HCEnameCol &amp; _xlpm.HCEidCol &amp; _xlpm.mbrNameCol, 0),
_xlpm.row)
)</f>
        <v/>
      </c>
      <c r="I444" s="826"/>
      <c r="J444" s="826"/>
      <c r="K444" s="826"/>
      <c r="L444" s="826"/>
      <c r="M444" s="826"/>
      <c r="N444" s="826" t="str" cm="1">
        <f t="array" aca="1" ref="N444" ca="1">_xlfn.LET(
_xlpm.datCol,INDIRECT(_xlfn.CONCAT("'3a) Board of Directors'!$K$11:$P$",$B$239)),
_xlpm.val,(INDEX(_xlpm.datCol,_extract!$H444,1)=TRUE)*1,
IF($B444="","",
IF(_xlpm.val="","",_xlpm.val)))</f>
        <v/>
      </c>
      <c r="O444" s="826" t="str" cm="1">
        <f t="array" aca="1" ref="O444" ca="1">_xlfn.LET(
_xlpm.datCol,INDIRECT(_xlfn.CONCAT("'3a) Board of Directors'!$K$11:$P$",$B$239)),
_xlpm.val,(INDEX(_xlpm.datCol,_extract!$H444,2)=TRUE)*1,
IF($B444="","",
IF(_xlpm.val="","",_xlpm.val)))</f>
        <v/>
      </c>
      <c r="P444" s="826" t="str" cm="1">
        <f t="array" aca="1" ref="P444" ca="1">_xlfn.LET(
_xlpm.datCol,INDIRECT(_xlfn.CONCAT("'3a) Board of Directors'!$K$11:$P$",$B$239)),
_xlpm.val,(INDEX(_xlpm.datCol,_extract!$H444,3)=TRUE)*1,
IF($B444="","",
IF(_xlpm.val="","",_xlpm.val)))</f>
        <v/>
      </c>
      <c r="Q444" s="826" t="str" cm="1">
        <f t="array" aca="1" ref="Q444" ca="1">_xlfn.LET(
_xlpm.datCol,INDIRECT(_xlfn.CONCAT("'3a) Board of Directors'!$K$11:$P$",$B$239)),
_xlpm.val,INDEX(_xlpm.datCol,_extract!$H444,4),
IF($B444="","",
IF(_xlpm.val="","",_xlpm.val)))</f>
        <v/>
      </c>
    </row>
    <row r="445" spans="2:17" x14ac:dyDescent="0.35">
      <c r="B445" s="89" t="str">
        <f t="shared" si="10"/>
        <v/>
      </c>
      <c r="C445" s="321"/>
      <c r="D445" s="834" t="str">
        <f>_xlfn.LET(
_xlpm.orgRow,MATCH(C445,_ref_data!$F$19:$F$167,0),
_xlpm.orgID,INDEX(_ref_data!$E$19:$E$167,_xlpm.orgRow),
IF(C445="","",_xlpm.orgID))</f>
        <v/>
      </c>
      <c r="E445" s="834" t="str">
        <f>_xlfn.LET(
_xlpm.orgRow,MATCH(C445,_ref_data!$F$19:$F$167,0),
_xlpm.EIN,SUBSTITUTE(INDEX(_ref_data!$G$19:$G$167,_xlpm.orgRow), "-", ""),
IF(C445="","",_xlpm.EIN))</f>
        <v/>
      </c>
      <c r="F445" s="834"/>
      <c r="G445" s="826"/>
      <c r="H445" s="840" t="str" cm="1">
        <f t="array" aca="1" ref="H445" ca="1">IF($C445="", "",
_xlfn.LET(
_xlpm.HCEnameCol,INDIRECT(_xlfn.CONCAT("'3a) Board of Directors'!$B$11:$B$",$B$239)),
_xlpm.HCEidCol,INDIRECT(_xlfn.CONCAT("'3a) Board of Directors'!$D$11:$D$",$B$239)),
_xlpm.mbrNameCol,INDIRECT(_xlfn.CONCAT("'3a) Board of Directors'!$E$11:$E$",$B$239)),
_xlpm.row, MATCH($C445 &amp; $F445 &amp; $G445,
    _xlpm.HCEnameCol &amp; _xlpm.HCEidCol &amp; _xlpm.mbrNameCol, 0),
_xlpm.row)
)</f>
        <v/>
      </c>
      <c r="I445" s="826"/>
      <c r="J445" s="826"/>
      <c r="K445" s="826"/>
      <c r="L445" s="826"/>
      <c r="M445" s="826"/>
      <c r="N445" s="826" t="str" cm="1">
        <f t="array" aca="1" ref="N445" ca="1">_xlfn.LET(
_xlpm.datCol,INDIRECT(_xlfn.CONCAT("'3a) Board of Directors'!$K$11:$P$",$B$239)),
_xlpm.val,(INDEX(_xlpm.datCol,_extract!$H445,1)=TRUE)*1,
IF($B445="","",
IF(_xlpm.val="","",_xlpm.val)))</f>
        <v/>
      </c>
      <c r="O445" s="826" t="str" cm="1">
        <f t="array" aca="1" ref="O445" ca="1">_xlfn.LET(
_xlpm.datCol,INDIRECT(_xlfn.CONCAT("'3a) Board of Directors'!$K$11:$P$",$B$239)),
_xlpm.val,(INDEX(_xlpm.datCol,_extract!$H445,2)=TRUE)*1,
IF($B445="","",
IF(_xlpm.val="","",_xlpm.val)))</f>
        <v/>
      </c>
      <c r="P445" s="826" t="str" cm="1">
        <f t="array" aca="1" ref="P445" ca="1">_xlfn.LET(
_xlpm.datCol,INDIRECT(_xlfn.CONCAT("'3a) Board of Directors'!$K$11:$P$",$B$239)),
_xlpm.val,(INDEX(_xlpm.datCol,_extract!$H445,3)=TRUE)*1,
IF($B445="","",
IF(_xlpm.val="","",_xlpm.val)))</f>
        <v/>
      </c>
      <c r="Q445" s="826" t="str" cm="1">
        <f t="array" aca="1" ref="Q445" ca="1">_xlfn.LET(
_xlpm.datCol,INDIRECT(_xlfn.CONCAT("'3a) Board of Directors'!$K$11:$P$",$B$239)),
_xlpm.val,INDEX(_xlpm.datCol,_extract!$H445,4),
IF($B445="","",
IF(_xlpm.val="","",_xlpm.val)))</f>
        <v/>
      </c>
    </row>
    <row r="446" spans="2:17" x14ac:dyDescent="0.35">
      <c r="B446" s="89" t="str">
        <f t="shared" si="10"/>
        <v/>
      </c>
      <c r="C446" s="321"/>
      <c r="D446" s="834" t="str">
        <f>_xlfn.LET(
_xlpm.orgRow,MATCH(C446,_ref_data!$F$19:$F$167,0),
_xlpm.orgID,INDEX(_ref_data!$E$19:$E$167,_xlpm.orgRow),
IF(C446="","",_xlpm.orgID))</f>
        <v/>
      </c>
      <c r="E446" s="834" t="str">
        <f>_xlfn.LET(
_xlpm.orgRow,MATCH(C446,_ref_data!$F$19:$F$167,0),
_xlpm.EIN,SUBSTITUTE(INDEX(_ref_data!$G$19:$G$167,_xlpm.orgRow), "-", ""),
IF(C446="","",_xlpm.EIN))</f>
        <v/>
      </c>
      <c r="F446" s="834"/>
      <c r="G446" s="826"/>
      <c r="H446" s="840" t="str" cm="1">
        <f t="array" aca="1" ref="H446" ca="1">IF($C446="", "",
_xlfn.LET(
_xlpm.HCEnameCol,INDIRECT(_xlfn.CONCAT("'3a) Board of Directors'!$B$11:$B$",$B$239)),
_xlpm.HCEidCol,INDIRECT(_xlfn.CONCAT("'3a) Board of Directors'!$D$11:$D$",$B$239)),
_xlpm.mbrNameCol,INDIRECT(_xlfn.CONCAT("'3a) Board of Directors'!$E$11:$E$",$B$239)),
_xlpm.row, MATCH($C446 &amp; $F446 &amp; $G446,
    _xlpm.HCEnameCol &amp; _xlpm.HCEidCol &amp; _xlpm.mbrNameCol, 0),
_xlpm.row)
)</f>
        <v/>
      </c>
      <c r="I446" s="826"/>
      <c r="J446" s="826"/>
      <c r="K446" s="826"/>
      <c r="L446" s="826"/>
      <c r="M446" s="826"/>
      <c r="N446" s="826" t="str" cm="1">
        <f t="array" aca="1" ref="N446" ca="1">_xlfn.LET(
_xlpm.datCol,INDIRECT(_xlfn.CONCAT("'3a) Board of Directors'!$K$11:$P$",$B$239)),
_xlpm.val,(INDEX(_xlpm.datCol,_extract!$H446,1)=TRUE)*1,
IF($B446="","",
IF(_xlpm.val="","",_xlpm.val)))</f>
        <v/>
      </c>
      <c r="O446" s="826" t="str" cm="1">
        <f t="array" aca="1" ref="O446" ca="1">_xlfn.LET(
_xlpm.datCol,INDIRECT(_xlfn.CONCAT("'3a) Board of Directors'!$K$11:$P$",$B$239)),
_xlpm.val,(INDEX(_xlpm.datCol,_extract!$H446,2)=TRUE)*1,
IF($B446="","",
IF(_xlpm.val="","",_xlpm.val)))</f>
        <v/>
      </c>
      <c r="P446" s="826" t="str" cm="1">
        <f t="array" aca="1" ref="P446" ca="1">_xlfn.LET(
_xlpm.datCol,INDIRECT(_xlfn.CONCAT("'3a) Board of Directors'!$K$11:$P$",$B$239)),
_xlpm.val,(INDEX(_xlpm.datCol,_extract!$H446,3)=TRUE)*1,
IF($B446="","",
IF(_xlpm.val="","",_xlpm.val)))</f>
        <v/>
      </c>
      <c r="Q446" s="826" t="str" cm="1">
        <f t="array" aca="1" ref="Q446" ca="1">_xlfn.LET(
_xlpm.datCol,INDIRECT(_xlfn.CONCAT("'3a) Board of Directors'!$K$11:$P$",$B$239)),
_xlpm.val,INDEX(_xlpm.datCol,_extract!$H446,4),
IF($B446="","",
IF(_xlpm.val="","",_xlpm.val)))</f>
        <v/>
      </c>
    </row>
    <row r="447" spans="2:17" x14ac:dyDescent="0.35">
      <c r="B447" s="89" t="str">
        <f t="shared" si="10"/>
        <v/>
      </c>
      <c r="C447" s="321"/>
      <c r="D447" s="834" t="str">
        <f>_xlfn.LET(
_xlpm.orgRow,MATCH(C447,_ref_data!$F$19:$F$167,0),
_xlpm.orgID,INDEX(_ref_data!$E$19:$E$167,_xlpm.orgRow),
IF(C447="","",_xlpm.orgID))</f>
        <v/>
      </c>
      <c r="E447" s="834" t="str">
        <f>_xlfn.LET(
_xlpm.orgRow,MATCH(C447,_ref_data!$F$19:$F$167,0),
_xlpm.EIN,SUBSTITUTE(INDEX(_ref_data!$G$19:$G$167,_xlpm.orgRow), "-", ""),
IF(C447="","",_xlpm.EIN))</f>
        <v/>
      </c>
      <c r="F447" s="834"/>
      <c r="G447" s="826"/>
      <c r="H447" s="840" t="str" cm="1">
        <f t="array" aca="1" ref="H447" ca="1">IF($C447="", "",
_xlfn.LET(
_xlpm.HCEnameCol,INDIRECT(_xlfn.CONCAT("'3a) Board of Directors'!$B$11:$B$",$B$239)),
_xlpm.HCEidCol,INDIRECT(_xlfn.CONCAT("'3a) Board of Directors'!$D$11:$D$",$B$239)),
_xlpm.mbrNameCol,INDIRECT(_xlfn.CONCAT("'3a) Board of Directors'!$E$11:$E$",$B$239)),
_xlpm.row, MATCH($C447 &amp; $F447 &amp; $G447,
    _xlpm.HCEnameCol &amp; _xlpm.HCEidCol &amp; _xlpm.mbrNameCol, 0),
_xlpm.row)
)</f>
        <v/>
      </c>
      <c r="I447" s="826"/>
      <c r="J447" s="826"/>
      <c r="K447" s="826"/>
      <c r="L447" s="826"/>
      <c r="M447" s="826"/>
      <c r="N447" s="826" t="str" cm="1">
        <f t="array" aca="1" ref="N447" ca="1">_xlfn.LET(
_xlpm.datCol,INDIRECT(_xlfn.CONCAT("'3a) Board of Directors'!$K$11:$P$",$B$239)),
_xlpm.val,(INDEX(_xlpm.datCol,_extract!$H447,1)=TRUE)*1,
IF($B447="","",
IF(_xlpm.val="","",_xlpm.val)))</f>
        <v/>
      </c>
      <c r="O447" s="826" t="str" cm="1">
        <f t="array" aca="1" ref="O447" ca="1">_xlfn.LET(
_xlpm.datCol,INDIRECT(_xlfn.CONCAT("'3a) Board of Directors'!$K$11:$P$",$B$239)),
_xlpm.val,(INDEX(_xlpm.datCol,_extract!$H447,2)=TRUE)*1,
IF($B447="","",
IF(_xlpm.val="","",_xlpm.val)))</f>
        <v/>
      </c>
      <c r="P447" s="826" t="str" cm="1">
        <f t="array" aca="1" ref="P447" ca="1">_xlfn.LET(
_xlpm.datCol,INDIRECT(_xlfn.CONCAT("'3a) Board of Directors'!$K$11:$P$",$B$239)),
_xlpm.val,(INDEX(_xlpm.datCol,_extract!$H447,3)=TRUE)*1,
IF($B447="","",
IF(_xlpm.val="","",_xlpm.val)))</f>
        <v/>
      </c>
      <c r="Q447" s="826" t="str" cm="1">
        <f t="array" aca="1" ref="Q447" ca="1">_xlfn.LET(
_xlpm.datCol,INDIRECT(_xlfn.CONCAT("'3a) Board of Directors'!$K$11:$P$",$B$239)),
_xlpm.val,INDEX(_xlpm.datCol,_extract!$H447,4),
IF($B447="","",
IF(_xlpm.val="","",_xlpm.val)))</f>
        <v/>
      </c>
    </row>
    <row r="448" spans="2:17" x14ac:dyDescent="0.35">
      <c r="B448" s="89" t="str">
        <f t="shared" si="10"/>
        <v/>
      </c>
      <c r="C448" s="321"/>
      <c r="D448" s="834" t="str">
        <f>_xlfn.LET(
_xlpm.orgRow,MATCH(C448,_ref_data!$F$19:$F$167,0),
_xlpm.orgID,INDEX(_ref_data!$E$19:$E$167,_xlpm.orgRow),
IF(C448="","",_xlpm.orgID))</f>
        <v/>
      </c>
      <c r="E448" s="834" t="str">
        <f>_xlfn.LET(
_xlpm.orgRow,MATCH(C448,_ref_data!$F$19:$F$167,0),
_xlpm.EIN,SUBSTITUTE(INDEX(_ref_data!$G$19:$G$167,_xlpm.orgRow), "-", ""),
IF(C448="","",_xlpm.EIN))</f>
        <v/>
      </c>
      <c r="F448" s="834"/>
      <c r="G448" s="826"/>
      <c r="H448" s="840" t="str" cm="1">
        <f t="array" aca="1" ref="H448" ca="1">IF($C448="", "",
_xlfn.LET(
_xlpm.HCEnameCol,INDIRECT(_xlfn.CONCAT("'3a) Board of Directors'!$B$11:$B$",$B$239)),
_xlpm.HCEidCol,INDIRECT(_xlfn.CONCAT("'3a) Board of Directors'!$D$11:$D$",$B$239)),
_xlpm.mbrNameCol,INDIRECT(_xlfn.CONCAT("'3a) Board of Directors'!$E$11:$E$",$B$239)),
_xlpm.row, MATCH($C448 &amp; $F448 &amp; $G448,
    _xlpm.HCEnameCol &amp; _xlpm.HCEidCol &amp; _xlpm.mbrNameCol, 0),
_xlpm.row)
)</f>
        <v/>
      </c>
      <c r="I448" s="826"/>
      <c r="J448" s="826"/>
      <c r="K448" s="826"/>
      <c r="L448" s="826"/>
      <c r="M448" s="826"/>
      <c r="N448" s="826" t="str" cm="1">
        <f t="array" aca="1" ref="N448" ca="1">_xlfn.LET(
_xlpm.datCol,INDIRECT(_xlfn.CONCAT("'3a) Board of Directors'!$K$11:$P$",$B$239)),
_xlpm.val,(INDEX(_xlpm.datCol,_extract!$H448,1)=TRUE)*1,
IF($B448="","",
IF(_xlpm.val="","",_xlpm.val)))</f>
        <v/>
      </c>
      <c r="O448" s="826" t="str" cm="1">
        <f t="array" aca="1" ref="O448" ca="1">_xlfn.LET(
_xlpm.datCol,INDIRECT(_xlfn.CONCAT("'3a) Board of Directors'!$K$11:$P$",$B$239)),
_xlpm.val,(INDEX(_xlpm.datCol,_extract!$H448,2)=TRUE)*1,
IF($B448="","",
IF(_xlpm.val="","",_xlpm.val)))</f>
        <v/>
      </c>
      <c r="P448" s="826" t="str" cm="1">
        <f t="array" aca="1" ref="P448" ca="1">_xlfn.LET(
_xlpm.datCol,INDIRECT(_xlfn.CONCAT("'3a) Board of Directors'!$K$11:$P$",$B$239)),
_xlpm.val,(INDEX(_xlpm.datCol,_extract!$H448,3)=TRUE)*1,
IF($B448="","",
IF(_xlpm.val="","",_xlpm.val)))</f>
        <v/>
      </c>
      <c r="Q448" s="826" t="str" cm="1">
        <f t="array" aca="1" ref="Q448" ca="1">_xlfn.LET(
_xlpm.datCol,INDIRECT(_xlfn.CONCAT("'3a) Board of Directors'!$K$11:$P$",$B$239)),
_xlpm.val,INDEX(_xlpm.datCol,_extract!$H448,4),
IF($B448="","",
IF(_xlpm.val="","",_xlpm.val)))</f>
        <v/>
      </c>
    </row>
    <row r="449" spans="2:17" x14ac:dyDescent="0.35">
      <c r="B449" s="89" t="str">
        <f t="shared" si="10"/>
        <v/>
      </c>
      <c r="C449" s="321"/>
      <c r="D449" s="834" t="str">
        <f>_xlfn.LET(
_xlpm.orgRow,MATCH(C449,_ref_data!$F$19:$F$167,0),
_xlpm.orgID,INDEX(_ref_data!$E$19:$E$167,_xlpm.orgRow),
IF(C449="","",_xlpm.orgID))</f>
        <v/>
      </c>
      <c r="E449" s="834" t="str">
        <f>_xlfn.LET(
_xlpm.orgRow,MATCH(C449,_ref_data!$F$19:$F$167,0),
_xlpm.EIN,SUBSTITUTE(INDEX(_ref_data!$G$19:$G$167,_xlpm.orgRow), "-", ""),
IF(C449="","",_xlpm.EIN))</f>
        <v/>
      </c>
      <c r="F449" s="834"/>
      <c r="G449" s="826"/>
      <c r="H449" s="840" t="str" cm="1">
        <f t="array" aca="1" ref="H449" ca="1">IF($C449="", "",
_xlfn.LET(
_xlpm.HCEnameCol,INDIRECT(_xlfn.CONCAT("'3a) Board of Directors'!$B$11:$B$",$B$239)),
_xlpm.HCEidCol,INDIRECT(_xlfn.CONCAT("'3a) Board of Directors'!$D$11:$D$",$B$239)),
_xlpm.mbrNameCol,INDIRECT(_xlfn.CONCAT("'3a) Board of Directors'!$E$11:$E$",$B$239)),
_xlpm.row, MATCH($C449 &amp; $F449 &amp; $G449,
    _xlpm.HCEnameCol &amp; _xlpm.HCEidCol &amp; _xlpm.mbrNameCol, 0),
_xlpm.row)
)</f>
        <v/>
      </c>
      <c r="I449" s="826"/>
      <c r="J449" s="826"/>
      <c r="K449" s="826"/>
      <c r="L449" s="826"/>
      <c r="M449" s="826"/>
      <c r="N449" s="826" t="str" cm="1">
        <f t="array" aca="1" ref="N449" ca="1">_xlfn.LET(
_xlpm.datCol,INDIRECT(_xlfn.CONCAT("'3a) Board of Directors'!$K$11:$P$",$B$239)),
_xlpm.val,(INDEX(_xlpm.datCol,_extract!$H449,1)=TRUE)*1,
IF($B449="","",
IF(_xlpm.val="","",_xlpm.val)))</f>
        <v/>
      </c>
      <c r="O449" s="826" t="str" cm="1">
        <f t="array" aca="1" ref="O449" ca="1">_xlfn.LET(
_xlpm.datCol,INDIRECT(_xlfn.CONCAT("'3a) Board of Directors'!$K$11:$P$",$B$239)),
_xlpm.val,(INDEX(_xlpm.datCol,_extract!$H449,2)=TRUE)*1,
IF($B449="","",
IF(_xlpm.val="","",_xlpm.val)))</f>
        <v/>
      </c>
      <c r="P449" s="826" t="str" cm="1">
        <f t="array" aca="1" ref="P449" ca="1">_xlfn.LET(
_xlpm.datCol,INDIRECT(_xlfn.CONCAT("'3a) Board of Directors'!$K$11:$P$",$B$239)),
_xlpm.val,(INDEX(_xlpm.datCol,_extract!$H449,3)=TRUE)*1,
IF($B449="","",
IF(_xlpm.val="","",_xlpm.val)))</f>
        <v/>
      </c>
      <c r="Q449" s="826" t="str" cm="1">
        <f t="array" aca="1" ref="Q449" ca="1">_xlfn.LET(
_xlpm.datCol,INDIRECT(_xlfn.CONCAT("'3a) Board of Directors'!$K$11:$P$",$B$239)),
_xlpm.val,INDEX(_xlpm.datCol,_extract!$H449,4),
IF($B449="","",
IF(_xlpm.val="","",_xlpm.val)))</f>
        <v/>
      </c>
    </row>
    <row r="450" spans="2:17" x14ac:dyDescent="0.35">
      <c r="B450" s="89" t="str">
        <f t="shared" si="10"/>
        <v/>
      </c>
      <c r="C450" s="321"/>
      <c r="D450" s="834" t="str">
        <f>_xlfn.LET(
_xlpm.orgRow,MATCH(C450,_ref_data!$F$19:$F$167,0),
_xlpm.orgID,INDEX(_ref_data!$E$19:$E$167,_xlpm.orgRow),
IF(C450="","",_xlpm.orgID))</f>
        <v/>
      </c>
      <c r="E450" s="834" t="str">
        <f>_xlfn.LET(
_xlpm.orgRow,MATCH(C450,_ref_data!$F$19:$F$167,0),
_xlpm.EIN,SUBSTITUTE(INDEX(_ref_data!$G$19:$G$167,_xlpm.orgRow), "-", ""),
IF(C450="","",_xlpm.EIN))</f>
        <v/>
      </c>
      <c r="F450" s="834"/>
      <c r="G450" s="826"/>
      <c r="H450" s="840" t="str" cm="1">
        <f t="array" aca="1" ref="H450" ca="1">IF($C450="", "",
_xlfn.LET(
_xlpm.HCEnameCol,INDIRECT(_xlfn.CONCAT("'3a) Board of Directors'!$B$11:$B$",$B$239)),
_xlpm.HCEidCol,INDIRECT(_xlfn.CONCAT("'3a) Board of Directors'!$D$11:$D$",$B$239)),
_xlpm.mbrNameCol,INDIRECT(_xlfn.CONCAT("'3a) Board of Directors'!$E$11:$E$",$B$239)),
_xlpm.row, MATCH($C450 &amp; $F450 &amp; $G450,
    _xlpm.HCEnameCol &amp; _xlpm.HCEidCol &amp; _xlpm.mbrNameCol, 0),
_xlpm.row)
)</f>
        <v/>
      </c>
      <c r="I450" s="826"/>
      <c r="J450" s="826"/>
      <c r="K450" s="826"/>
      <c r="L450" s="826"/>
      <c r="M450" s="826"/>
      <c r="N450" s="826" t="str" cm="1">
        <f t="array" aca="1" ref="N450" ca="1">_xlfn.LET(
_xlpm.datCol,INDIRECT(_xlfn.CONCAT("'3a) Board of Directors'!$K$11:$P$",$B$239)),
_xlpm.val,(INDEX(_xlpm.datCol,_extract!$H450,1)=TRUE)*1,
IF($B450="","",
IF(_xlpm.val="","",_xlpm.val)))</f>
        <v/>
      </c>
      <c r="O450" s="826" t="str" cm="1">
        <f t="array" aca="1" ref="O450" ca="1">_xlfn.LET(
_xlpm.datCol,INDIRECT(_xlfn.CONCAT("'3a) Board of Directors'!$K$11:$P$",$B$239)),
_xlpm.val,(INDEX(_xlpm.datCol,_extract!$H450,2)=TRUE)*1,
IF($B450="","",
IF(_xlpm.val="","",_xlpm.val)))</f>
        <v/>
      </c>
      <c r="P450" s="826" t="str" cm="1">
        <f t="array" aca="1" ref="P450" ca="1">_xlfn.LET(
_xlpm.datCol,INDIRECT(_xlfn.CONCAT("'3a) Board of Directors'!$K$11:$P$",$B$239)),
_xlpm.val,(INDEX(_xlpm.datCol,_extract!$H450,3)=TRUE)*1,
IF($B450="","",
IF(_xlpm.val="","",_xlpm.val)))</f>
        <v/>
      </c>
      <c r="Q450" s="826" t="str" cm="1">
        <f t="array" aca="1" ref="Q450" ca="1">_xlfn.LET(
_xlpm.datCol,INDIRECT(_xlfn.CONCAT("'3a) Board of Directors'!$K$11:$P$",$B$239)),
_xlpm.val,INDEX(_xlpm.datCol,_extract!$H450,4),
IF($B450="","",
IF(_xlpm.val="","",_xlpm.val)))</f>
        <v/>
      </c>
    </row>
    <row r="451" spans="2:17" x14ac:dyDescent="0.35">
      <c r="B451" s="89" t="str">
        <f t="shared" si="10"/>
        <v/>
      </c>
      <c r="C451" s="321"/>
      <c r="D451" s="834" t="str">
        <f>_xlfn.LET(
_xlpm.orgRow,MATCH(C451,_ref_data!$F$19:$F$167,0),
_xlpm.orgID,INDEX(_ref_data!$E$19:$E$167,_xlpm.orgRow),
IF(C451="","",_xlpm.orgID))</f>
        <v/>
      </c>
      <c r="E451" s="834" t="str">
        <f>_xlfn.LET(
_xlpm.orgRow,MATCH(C451,_ref_data!$F$19:$F$167,0),
_xlpm.EIN,SUBSTITUTE(INDEX(_ref_data!$G$19:$G$167,_xlpm.orgRow), "-", ""),
IF(C451="","",_xlpm.EIN))</f>
        <v/>
      </c>
      <c r="F451" s="834"/>
      <c r="G451" s="826"/>
      <c r="H451" s="840" t="str" cm="1">
        <f t="array" aca="1" ref="H451" ca="1">IF($C451="", "",
_xlfn.LET(
_xlpm.HCEnameCol,INDIRECT(_xlfn.CONCAT("'3a) Board of Directors'!$B$11:$B$",$B$239)),
_xlpm.HCEidCol,INDIRECT(_xlfn.CONCAT("'3a) Board of Directors'!$D$11:$D$",$B$239)),
_xlpm.mbrNameCol,INDIRECT(_xlfn.CONCAT("'3a) Board of Directors'!$E$11:$E$",$B$239)),
_xlpm.row, MATCH($C451 &amp; $F451 &amp; $G451,
    _xlpm.HCEnameCol &amp; _xlpm.HCEidCol &amp; _xlpm.mbrNameCol, 0),
_xlpm.row)
)</f>
        <v/>
      </c>
      <c r="I451" s="826"/>
      <c r="J451" s="826"/>
      <c r="K451" s="826"/>
      <c r="L451" s="826"/>
      <c r="M451" s="826"/>
      <c r="N451" s="826" t="str" cm="1">
        <f t="array" aca="1" ref="N451" ca="1">_xlfn.LET(
_xlpm.datCol,INDIRECT(_xlfn.CONCAT("'3a) Board of Directors'!$K$11:$P$",$B$239)),
_xlpm.val,(INDEX(_xlpm.datCol,_extract!$H451,1)=TRUE)*1,
IF($B451="","",
IF(_xlpm.val="","",_xlpm.val)))</f>
        <v/>
      </c>
      <c r="O451" s="826" t="str" cm="1">
        <f t="array" aca="1" ref="O451" ca="1">_xlfn.LET(
_xlpm.datCol,INDIRECT(_xlfn.CONCAT("'3a) Board of Directors'!$K$11:$P$",$B$239)),
_xlpm.val,(INDEX(_xlpm.datCol,_extract!$H451,2)=TRUE)*1,
IF($B451="","",
IF(_xlpm.val="","",_xlpm.val)))</f>
        <v/>
      </c>
      <c r="P451" s="826" t="str" cm="1">
        <f t="array" aca="1" ref="P451" ca="1">_xlfn.LET(
_xlpm.datCol,INDIRECT(_xlfn.CONCAT("'3a) Board of Directors'!$K$11:$P$",$B$239)),
_xlpm.val,(INDEX(_xlpm.datCol,_extract!$H451,3)=TRUE)*1,
IF($B451="","",
IF(_xlpm.val="","",_xlpm.val)))</f>
        <v/>
      </c>
      <c r="Q451" s="826" t="str" cm="1">
        <f t="array" aca="1" ref="Q451" ca="1">_xlfn.LET(
_xlpm.datCol,INDIRECT(_xlfn.CONCAT("'3a) Board of Directors'!$K$11:$P$",$B$239)),
_xlpm.val,INDEX(_xlpm.datCol,_extract!$H451,4),
IF($B451="","",
IF(_xlpm.val="","",_xlpm.val)))</f>
        <v/>
      </c>
    </row>
    <row r="452" spans="2:17" x14ac:dyDescent="0.35">
      <c r="B452" s="89" t="str">
        <f t="shared" si="10"/>
        <v/>
      </c>
      <c r="C452" s="321"/>
      <c r="D452" s="834" t="str">
        <f>_xlfn.LET(
_xlpm.orgRow,MATCH(C452,_ref_data!$F$19:$F$167,0),
_xlpm.orgID,INDEX(_ref_data!$E$19:$E$167,_xlpm.orgRow),
IF(C452="","",_xlpm.orgID))</f>
        <v/>
      </c>
      <c r="E452" s="834" t="str">
        <f>_xlfn.LET(
_xlpm.orgRow,MATCH(C452,_ref_data!$F$19:$F$167,0),
_xlpm.EIN,SUBSTITUTE(INDEX(_ref_data!$G$19:$G$167,_xlpm.orgRow), "-", ""),
IF(C452="","",_xlpm.EIN))</f>
        <v/>
      </c>
      <c r="F452" s="834"/>
      <c r="G452" s="826"/>
      <c r="H452" s="840" t="str" cm="1">
        <f t="array" aca="1" ref="H452" ca="1">IF($C452="", "",
_xlfn.LET(
_xlpm.HCEnameCol,INDIRECT(_xlfn.CONCAT("'3a) Board of Directors'!$B$11:$B$",$B$239)),
_xlpm.HCEidCol,INDIRECT(_xlfn.CONCAT("'3a) Board of Directors'!$D$11:$D$",$B$239)),
_xlpm.mbrNameCol,INDIRECT(_xlfn.CONCAT("'3a) Board of Directors'!$E$11:$E$",$B$239)),
_xlpm.row, MATCH($C452 &amp; $F452 &amp; $G452,
    _xlpm.HCEnameCol &amp; _xlpm.HCEidCol &amp; _xlpm.mbrNameCol, 0),
_xlpm.row)
)</f>
        <v/>
      </c>
      <c r="I452" s="826"/>
      <c r="J452" s="826"/>
      <c r="K452" s="826"/>
      <c r="L452" s="826"/>
      <c r="M452" s="826"/>
      <c r="N452" s="826" t="str" cm="1">
        <f t="array" aca="1" ref="N452" ca="1">_xlfn.LET(
_xlpm.datCol,INDIRECT(_xlfn.CONCAT("'3a) Board of Directors'!$K$11:$P$",$B$239)),
_xlpm.val,(INDEX(_xlpm.datCol,_extract!$H452,1)=TRUE)*1,
IF($B452="","",
IF(_xlpm.val="","",_xlpm.val)))</f>
        <v/>
      </c>
      <c r="O452" s="826" t="str" cm="1">
        <f t="array" aca="1" ref="O452" ca="1">_xlfn.LET(
_xlpm.datCol,INDIRECT(_xlfn.CONCAT("'3a) Board of Directors'!$K$11:$P$",$B$239)),
_xlpm.val,(INDEX(_xlpm.datCol,_extract!$H452,2)=TRUE)*1,
IF($B452="","",
IF(_xlpm.val="","",_xlpm.val)))</f>
        <v/>
      </c>
      <c r="P452" s="826" t="str" cm="1">
        <f t="array" aca="1" ref="P452" ca="1">_xlfn.LET(
_xlpm.datCol,INDIRECT(_xlfn.CONCAT("'3a) Board of Directors'!$K$11:$P$",$B$239)),
_xlpm.val,(INDEX(_xlpm.datCol,_extract!$H452,3)=TRUE)*1,
IF($B452="","",
IF(_xlpm.val="","",_xlpm.val)))</f>
        <v/>
      </c>
      <c r="Q452" s="826" t="str" cm="1">
        <f t="array" aca="1" ref="Q452" ca="1">_xlfn.LET(
_xlpm.datCol,INDIRECT(_xlfn.CONCAT("'3a) Board of Directors'!$K$11:$P$",$B$239)),
_xlpm.val,INDEX(_xlpm.datCol,_extract!$H452,4),
IF($B452="","",
IF(_xlpm.val="","",_xlpm.val)))</f>
        <v/>
      </c>
    </row>
    <row r="453" spans="2:17" x14ac:dyDescent="0.35">
      <c r="B453" s="89" t="str">
        <f t="shared" si="10"/>
        <v/>
      </c>
      <c r="C453" s="321"/>
      <c r="D453" s="834" t="str">
        <f>_xlfn.LET(
_xlpm.orgRow,MATCH(C453,_ref_data!$F$19:$F$167,0),
_xlpm.orgID,INDEX(_ref_data!$E$19:$E$167,_xlpm.orgRow),
IF(C453="","",_xlpm.orgID))</f>
        <v/>
      </c>
      <c r="E453" s="834" t="str">
        <f>_xlfn.LET(
_xlpm.orgRow,MATCH(C453,_ref_data!$F$19:$F$167,0),
_xlpm.EIN,SUBSTITUTE(INDEX(_ref_data!$G$19:$G$167,_xlpm.orgRow), "-", ""),
IF(C453="","",_xlpm.EIN))</f>
        <v/>
      </c>
      <c r="F453" s="834"/>
      <c r="G453" s="826"/>
      <c r="H453" s="840" t="str" cm="1">
        <f t="array" aca="1" ref="H453" ca="1">IF($C453="", "",
_xlfn.LET(
_xlpm.HCEnameCol,INDIRECT(_xlfn.CONCAT("'3a) Board of Directors'!$B$11:$B$",$B$239)),
_xlpm.HCEidCol,INDIRECT(_xlfn.CONCAT("'3a) Board of Directors'!$D$11:$D$",$B$239)),
_xlpm.mbrNameCol,INDIRECT(_xlfn.CONCAT("'3a) Board of Directors'!$E$11:$E$",$B$239)),
_xlpm.row, MATCH($C453 &amp; $F453 &amp; $G453,
    _xlpm.HCEnameCol &amp; _xlpm.HCEidCol &amp; _xlpm.mbrNameCol, 0),
_xlpm.row)
)</f>
        <v/>
      </c>
      <c r="I453" s="826"/>
      <c r="J453" s="826"/>
      <c r="K453" s="826"/>
      <c r="L453" s="826"/>
      <c r="M453" s="826"/>
      <c r="N453" s="826" t="str" cm="1">
        <f t="array" aca="1" ref="N453" ca="1">_xlfn.LET(
_xlpm.datCol,INDIRECT(_xlfn.CONCAT("'3a) Board of Directors'!$K$11:$P$",$B$239)),
_xlpm.val,(INDEX(_xlpm.datCol,_extract!$H453,1)=TRUE)*1,
IF($B453="","",
IF(_xlpm.val="","",_xlpm.val)))</f>
        <v/>
      </c>
      <c r="O453" s="826" t="str" cm="1">
        <f t="array" aca="1" ref="O453" ca="1">_xlfn.LET(
_xlpm.datCol,INDIRECT(_xlfn.CONCAT("'3a) Board of Directors'!$K$11:$P$",$B$239)),
_xlpm.val,(INDEX(_xlpm.datCol,_extract!$H453,2)=TRUE)*1,
IF($B453="","",
IF(_xlpm.val="","",_xlpm.val)))</f>
        <v/>
      </c>
      <c r="P453" s="826" t="str" cm="1">
        <f t="array" aca="1" ref="P453" ca="1">_xlfn.LET(
_xlpm.datCol,INDIRECT(_xlfn.CONCAT("'3a) Board of Directors'!$K$11:$P$",$B$239)),
_xlpm.val,(INDEX(_xlpm.datCol,_extract!$H453,3)=TRUE)*1,
IF($B453="","",
IF(_xlpm.val="","",_xlpm.val)))</f>
        <v/>
      </c>
      <c r="Q453" s="826" t="str" cm="1">
        <f t="array" aca="1" ref="Q453" ca="1">_xlfn.LET(
_xlpm.datCol,INDIRECT(_xlfn.CONCAT("'3a) Board of Directors'!$K$11:$P$",$B$239)),
_xlpm.val,INDEX(_xlpm.datCol,_extract!$H453,4),
IF($B453="","",
IF(_xlpm.val="","",_xlpm.val)))</f>
        <v/>
      </c>
    </row>
    <row r="454" spans="2:17" x14ac:dyDescent="0.35">
      <c r="B454" s="89" t="str">
        <f t="shared" si="10"/>
        <v/>
      </c>
      <c r="C454" s="321"/>
      <c r="D454" s="834" t="str">
        <f>_xlfn.LET(
_xlpm.orgRow,MATCH(C454,_ref_data!$F$19:$F$167,0),
_xlpm.orgID,INDEX(_ref_data!$E$19:$E$167,_xlpm.orgRow),
IF(C454="","",_xlpm.orgID))</f>
        <v/>
      </c>
      <c r="E454" s="834" t="str">
        <f>_xlfn.LET(
_xlpm.orgRow,MATCH(C454,_ref_data!$F$19:$F$167,0),
_xlpm.EIN,SUBSTITUTE(INDEX(_ref_data!$G$19:$G$167,_xlpm.orgRow), "-", ""),
IF(C454="","",_xlpm.EIN))</f>
        <v/>
      </c>
      <c r="F454" s="834"/>
      <c r="G454" s="826"/>
      <c r="H454" s="840" t="str" cm="1">
        <f t="array" aca="1" ref="H454" ca="1">IF($C454="", "",
_xlfn.LET(
_xlpm.HCEnameCol,INDIRECT(_xlfn.CONCAT("'3a) Board of Directors'!$B$11:$B$",$B$239)),
_xlpm.HCEidCol,INDIRECT(_xlfn.CONCAT("'3a) Board of Directors'!$D$11:$D$",$B$239)),
_xlpm.mbrNameCol,INDIRECT(_xlfn.CONCAT("'3a) Board of Directors'!$E$11:$E$",$B$239)),
_xlpm.row, MATCH($C454 &amp; $F454 &amp; $G454,
    _xlpm.HCEnameCol &amp; _xlpm.HCEidCol &amp; _xlpm.mbrNameCol, 0),
_xlpm.row)
)</f>
        <v/>
      </c>
      <c r="I454" s="826"/>
      <c r="J454" s="826"/>
      <c r="K454" s="826"/>
      <c r="L454" s="826"/>
      <c r="M454" s="826"/>
      <c r="N454" s="826" t="str" cm="1">
        <f t="array" aca="1" ref="N454" ca="1">_xlfn.LET(
_xlpm.datCol,INDIRECT(_xlfn.CONCAT("'3a) Board of Directors'!$K$11:$P$",$B$239)),
_xlpm.val,(INDEX(_xlpm.datCol,_extract!$H454,1)=TRUE)*1,
IF($B454="","",
IF(_xlpm.val="","",_xlpm.val)))</f>
        <v/>
      </c>
      <c r="O454" s="826" t="str" cm="1">
        <f t="array" aca="1" ref="O454" ca="1">_xlfn.LET(
_xlpm.datCol,INDIRECT(_xlfn.CONCAT("'3a) Board of Directors'!$K$11:$P$",$B$239)),
_xlpm.val,(INDEX(_xlpm.datCol,_extract!$H454,2)=TRUE)*1,
IF($B454="","",
IF(_xlpm.val="","",_xlpm.val)))</f>
        <v/>
      </c>
      <c r="P454" s="826" t="str" cm="1">
        <f t="array" aca="1" ref="P454" ca="1">_xlfn.LET(
_xlpm.datCol,INDIRECT(_xlfn.CONCAT("'3a) Board of Directors'!$K$11:$P$",$B$239)),
_xlpm.val,(INDEX(_xlpm.datCol,_extract!$H454,3)=TRUE)*1,
IF($B454="","",
IF(_xlpm.val="","",_xlpm.val)))</f>
        <v/>
      </c>
      <c r="Q454" s="826" t="str" cm="1">
        <f t="array" aca="1" ref="Q454" ca="1">_xlfn.LET(
_xlpm.datCol,INDIRECT(_xlfn.CONCAT("'3a) Board of Directors'!$K$11:$P$",$B$239)),
_xlpm.val,INDEX(_xlpm.datCol,_extract!$H454,4),
IF($B454="","",
IF(_xlpm.val="","",_xlpm.val)))</f>
        <v/>
      </c>
    </row>
    <row r="455" spans="2:17" x14ac:dyDescent="0.35">
      <c r="B455" s="89" t="str">
        <f t="shared" si="10"/>
        <v/>
      </c>
      <c r="C455" s="321"/>
      <c r="D455" s="834" t="str">
        <f>_xlfn.LET(
_xlpm.orgRow,MATCH(C455,_ref_data!$F$19:$F$167,0),
_xlpm.orgID,INDEX(_ref_data!$E$19:$E$167,_xlpm.orgRow),
IF(C455="","",_xlpm.orgID))</f>
        <v/>
      </c>
      <c r="E455" s="834" t="str">
        <f>_xlfn.LET(
_xlpm.orgRow,MATCH(C455,_ref_data!$F$19:$F$167,0),
_xlpm.EIN,SUBSTITUTE(INDEX(_ref_data!$G$19:$G$167,_xlpm.orgRow), "-", ""),
IF(C455="","",_xlpm.EIN))</f>
        <v/>
      </c>
      <c r="F455" s="834"/>
      <c r="G455" s="826"/>
      <c r="H455" s="840" t="str" cm="1">
        <f t="array" aca="1" ref="H455" ca="1">IF($C455="", "",
_xlfn.LET(
_xlpm.HCEnameCol,INDIRECT(_xlfn.CONCAT("'3a) Board of Directors'!$B$11:$B$",$B$239)),
_xlpm.HCEidCol,INDIRECT(_xlfn.CONCAT("'3a) Board of Directors'!$D$11:$D$",$B$239)),
_xlpm.mbrNameCol,INDIRECT(_xlfn.CONCAT("'3a) Board of Directors'!$E$11:$E$",$B$239)),
_xlpm.row, MATCH($C455 &amp; $F455 &amp; $G455,
    _xlpm.HCEnameCol &amp; _xlpm.HCEidCol &amp; _xlpm.mbrNameCol, 0),
_xlpm.row)
)</f>
        <v/>
      </c>
      <c r="I455" s="826"/>
      <c r="J455" s="826"/>
      <c r="K455" s="826"/>
      <c r="L455" s="826"/>
      <c r="M455" s="826"/>
      <c r="N455" s="826" t="str" cm="1">
        <f t="array" aca="1" ref="N455" ca="1">_xlfn.LET(
_xlpm.datCol,INDIRECT(_xlfn.CONCAT("'3a) Board of Directors'!$K$11:$P$",$B$239)),
_xlpm.val,(INDEX(_xlpm.datCol,_extract!$H455,1)=TRUE)*1,
IF($B455="","",
IF(_xlpm.val="","",_xlpm.val)))</f>
        <v/>
      </c>
      <c r="O455" s="826" t="str" cm="1">
        <f t="array" aca="1" ref="O455" ca="1">_xlfn.LET(
_xlpm.datCol,INDIRECT(_xlfn.CONCAT("'3a) Board of Directors'!$K$11:$P$",$B$239)),
_xlpm.val,(INDEX(_xlpm.datCol,_extract!$H455,2)=TRUE)*1,
IF($B455="","",
IF(_xlpm.val="","",_xlpm.val)))</f>
        <v/>
      </c>
      <c r="P455" s="826" t="str" cm="1">
        <f t="array" aca="1" ref="P455" ca="1">_xlfn.LET(
_xlpm.datCol,INDIRECT(_xlfn.CONCAT("'3a) Board of Directors'!$K$11:$P$",$B$239)),
_xlpm.val,(INDEX(_xlpm.datCol,_extract!$H455,3)=TRUE)*1,
IF($B455="","",
IF(_xlpm.val="","",_xlpm.val)))</f>
        <v/>
      </c>
      <c r="Q455" s="826" t="str" cm="1">
        <f t="array" aca="1" ref="Q455" ca="1">_xlfn.LET(
_xlpm.datCol,INDIRECT(_xlfn.CONCAT("'3a) Board of Directors'!$K$11:$P$",$B$239)),
_xlpm.val,INDEX(_xlpm.datCol,_extract!$H455,4),
IF($B455="","",
IF(_xlpm.val="","",_xlpm.val)))</f>
        <v/>
      </c>
    </row>
    <row r="456" spans="2:17" x14ac:dyDescent="0.35">
      <c r="B456" s="89" t="str">
        <f t="shared" si="10"/>
        <v/>
      </c>
      <c r="C456" s="321"/>
      <c r="D456" s="834" t="str">
        <f>_xlfn.LET(
_xlpm.orgRow,MATCH(C456,_ref_data!$F$19:$F$167,0),
_xlpm.orgID,INDEX(_ref_data!$E$19:$E$167,_xlpm.orgRow),
IF(C456="","",_xlpm.orgID))</f>
        <v/>
      </c>
      <c r="E456" s="834" t="str">
        <f>_xlfn.LET(
_xlpm.orgRow,MATCH(C456,_ref_data!$F$19:$F$167,0),
_xlpm.EIN,SUBSTITUTE(INDEX(_ref_data!$G$19:$G$167,_xlpm.orgRow), "-", ""),
IF(C456="","",_xlpm.EIN))</f>
        <v/>
      </c>
      <c r="F456" s="834"/>
      <c r="G456" s="826"/>
      <c r="H456" s="840" t="str" cm="1">
        <f t="array" aca="1" ref="H456" ca="1">IF($C456="", "",
_xlfn.LET(
_xlpm.HCEnameCol,INDIRECT(_xlfn.CONCAT("'3a) Board of Directors'!$B$11:$B$",$B$239)),
_xlpm.HCEidCol,INDIRECT(_xlfn.CONCAT("'3a) Board of Directors'!$D$11:$D$",$B$239)),
_xlpm.mbrNameCol,INDIRECT(_xlfn.CONCAT("'3a) Board of Directors'!$E$11:$E$",$B$239)),
_xlpm.row, MATCH($C456 &amp; $F456 &amp; $G456,
    _xlpm.HCEnameCol &amp; _xlpm.HCEidCol &amp; _xlpm.mbrNameCol, 0),
_xlpm.row)
)</f>
        <v/>
      </c>
      <c r="I456" s="826"/>
      <c r="J456" s="826"/>
      <c r="K456" s="826"/>
      <c r="L456" s="826"/>
      <c r="M456" s="826"/>
      <c r="N456" s="826" t="str" cm="1">
        <f t="array" aca="1" ref="N456" ca="1">_xlfn.LET(
_xlpm.datCol,INDIRECT(_xlfn.CONCAT("'3a) Board of Directors'!$K$11:$P$",$B$239)),
_xlpm.val,(INDEX(_xlpm.datCol,_extract!$H456,1)=TRUE)*1,
IF($B456="","",
IF(_xlpm.val="","",_xlpm.val)))</f>
        <v/>
      </c>
      <c r="O456" s="826" t="str" cm="1">
        <f t="array" aca="1" ref="O456" ca="1">_xlfn.LET(
_xlpm.datCol,INDIRECT(_xlfn.CONCAT("'3a) Board of Directors'!$K$11:$P$",$B$239)),
_xlpm.val,(INDEX(_xlpm.datCol,_extract!$H456,2)=TRUE)*1,
IF($B456="","",
IF(_xlpm.val="","",_xlpm.val)))</f>
        <v/>
      </c>
      <c r="P456" s="826" t="str" cm="1">
        <f t="array" aca="1" ref="P456" ca="1">_xlfn.LET(
_xlpm.datCol,INDIRECT(_xlfn.CONCAT("'3a) Board of Directors'!$K$11:$P$",$B$239)),
_xlpm.val,(INDEX(_xlpm.datCol,_extract!$H456,3)=TRUE)*1,
IF($B456="","",
IF(_xlpm.val="","",_xlpm.val)))</f>
        <v/>
      </c>
      <c r="Q456" s="826" t="str" cm="1">
        <f t="array" aca="1" ref="Q456" ca="1">_xlfn.LET(
_xlpm.datCol,INDIRECT(_xlfn.CONCAT("'3a) Board of Directors'!$K$11:$P$",$B$239)),
_xlpm.val,INDEX(_xlpm.datCol,_extract!$H456,4),
IF($B456="","",
IF(_xlpm.val="","",_xlpm.val)))</f>
        <v/>
      </c>
    </row>
    <row r="457" spans="2:17" x14ac:dyDescent="0.35">
      <c r="B457" s="89" t="str">
        <f t="shared" si="10"/>
        <v/>
      </c>
      <c r="C457" s="321"/>
      <c r="D457" s="834" t="str">
        <f>_xlfn.LET(
_xlpm.orgRow,MATCH(C457,_ref_data!$F$19:$F$167,0),
_xlpm.orgID,INDEX(_ref_data!$E$19:$E$167,_xlpm.orgRow),
IF(C457="","",_xlpm.orgID))</f>
        <v/>
      </c>
      <c r="E457" s="834" t="str">
        <f>_xlfn.LET(
_xlpm.orgRow,MATCH(C457,_ref_data!$F$19:$F$167,0),
_xlpm.EIN,SUBSTITUTE(INDEX(_ref_data!$G$19:$G$167,_xlpm.orgRow), "-", ""),
IF(C457="","",_xlpm.EIN))</f>
        <v/>
      </c>
      <c r="F457" s="834"/>
      <c r="G457" s="826"/>
      <c r="H457" s="840" t="str" cm="1">
        <f t="array" aca="1" ref="H457" ca="1">IF($C457="", "",
_xlfn.LET(
_xlpm.HCEnameCol,INDIRECT(_xlfn.CONCAT("'3a) Board of Directors'!$B$11:$B$",$B$239)),
_xlpm.HCEidCol,INDIRECT(_xlfn.CONCAT("'3a) Board of Directors'!$D$11:$D$",$B$239)),
_xlpm.mbrNameCol,INDIRECT(_xlfn.CONCAT("'3a) Board of Directors'!$E$11:$E$",$B$239)),
_xlpm.row, MATCH($C457 &amp; $F457 &amp; $G457,
    _xlpm.HCEnameCol &amp; _xlpm.HCEidCol &amp; _xlpm.mbrNameCol, 0),
_xlpm.row)
)</f>
        <v/>
      </c>
      <c r="I457" s="826"/>
      <c r="J457" s="826"/>
      <c r="K457" s="826"/>
      <c r="L457" s="826"/>
      <c r="M457" s="826"/>
      <c r="N457" s="826" t="str" cm="1">
        <f t="array" aca="1" ref="N457" ca="1">_xlfn.LET(
_xlpm.datCol,INDIRECT(_xlfn.CONCAT("'3a) Board of Directors'!$K$11:$P$",$B$239)),
_xlpm.val,(INDEX(_xlpm.datCol,_extract!$H457,1)=TRUE)*1,
IF($B457="","",
IF(_xlpm.val="","",_xlpm.val)))</f>
        <v/>
      </c>
      <c r="O457" s="826" t="str" cm="1">
        <f t="array" aca="1" ref="O457" ca="1">_xlfn.LET(
_xlpm.datCol,INDIRECT(_xlfn.CONCAT("'3a) Board of Directors'!$K$11:$P$",$B$239)),
_xlpm.val,(INDEX(_xlpm.datCol,_extract!$H457,2)=TRUE)*1,
IF($B457="","",
IF(_xlpm.val="","",_xlpm.val)))</f>
        <v/>
      </c>
      <c r="P457" s="826" t="str" cm="1">
        <f t="array" aca="1" ref="P457" ca="1">_xlfn.LET(
_xlpm.datCol,INDIRECT(_xlfn.CONCAT("'3a) Board of Directors'!$K$11:$P$",$B$239)),
_xlpm.val,(INDEX(_xlpm.datCol,_extract!$H457,3)=TRUE)*1,
IF($B457="","",
IF(_xlpm.val="","",_xlpm.val)))</f>
        <v/>
      </c>
      <c r="Q457" s="826" t="str" cm="1">
        <f t="array" aca="1" ref="Q457" ca="1">_xlfn.LET(
_xlpm.datCol,INDIRECT(_xlfn.CONCAT("'3a) Board of Directors'!$K$11:$P$",$B$239)),
_xlpm.val,INDEX(_xlpm.datCol,_extract!$H457,4),
IF($B457="","",
IF(_xlpm.val="","",_xlpm.val)))</f>
        <v/>
      </c>
    </row>
    <row r="458" spans="2:17" x14ac:dyDescent="0.35">
      <c r="B458" s="89" t="str">
        <f t="shared" si="10"/>
        <v/>
      </c>
      <c r="C458" s="321"/>
      <c r="D458" s="834" t="str">
        <f>_xlfn.LET(
_xlpm.orgRow,MATCH(C458,_ref_data!$F$19:$F$167,0),
_xlpm.orgID,INDEX(_ref_data!$E$19:$E$167,_xlpm.orgRow),
IF(C458="","",_xlpm.orgID))</f>
        <v/>
      </c>
      <c r="E458" s="834" t="str">
        <f>_xlfn.LET(
_xlpm.orgRow,MATCH(C458,_ref_data!$F$19:$F$167,0),
_xlpm.EIN,SUBSTITUTE(INDEX(_ref_data!$G$19:$G$167,_xlpm.orgRow), "-", ""),
IF(C458="","",_xlpm.EIN))</f>
        <v/>
      </c>
      <c r="F458" s="834"/>
      <c r="G458" s="826"/>
      <c r="H458" s="840" t="str" cm="1">
        <f t="array" aca="1" ref="H458" ca="1">IF($C458="", "",
_xlfn.LET(
_xlpm.HCEnameCol,INDIRECT(_xlfn.CONCAT("'3a) Board of Directors'!$B$11:$B$",$B$239)),
_xlpm.HCEidCol,INDIRECT(_xlfn.CONCAT("'3a) Board of Directors'!$D$11:$D$",$B$239)),
_xlpm.mbrNameCol,INDIRECT(_xlfn.CONCAT("'3a) Board of Directors'!$E$11:$E$",$B$239)),
_xlpm.row, MATCH($C458 &amp; $F458 &amp; $G458,
    _xlpm.HCEnameCol &amp; _xlpm.HCEidCol &amp; _xlpm.mbrNameCol, 0),
_xlpm.row)
)</f>
        <v/>
      </c>
      <c r="I458" s="826"/>
      <c r="J458" s="826"/>
      <c r="K458" s="826"/>
      <c r="L458" s="826"/>
      <c r="M458" s="826"/>
      <c r="N458" s="826" t="str" cm="1">
        <f t="array" aca="1" ref="N458" ca="1">_xlfn.LET(
_xlpm.datCol,INDIRECT(_xlfn.CONCAT("'3a) Board of Directors'!$K$11:$P$",$B$239)),
_xlpm.val,(INDEX(_xlpm.datCol,_extract!$H458,1)=TRUE)*1,
IF($B458="","",
IF(_xlpm.val="","",_xlpm.val)))</f>
        <v/>
      </c>
      <c r="O458" s="826" t="str" cm="1">
        <f t="array" aca="1" ref="O458" ca="1">_xlfn.LET(
_xlpm.datCol,INDIRECT(_xlfn.CONCAT("'3a) Board of Directors'!$K$11:$P$",$B$239)),
_xlpm.val,(INDEX(_xlpm.datCol,_extract!$H458,2)=TRUE)*1,
IF($B458="","",
IF(_xlpm.val="","",_xlpm.val)))</f>
        <v/>
      </c>
      <c r="P458" s="826" t="str" cm="1">
        <f t="array" aca="1" ref="P458" ca="1">_xlfn.LET(
_xlpm.datCol,INDIRECT(_xlfn.CONCAT("'3a) Board of Directors'!$K$11:$P$",$B$239)),
_xlpm.val,(INDEX(_xlpm.datCol,_extract!$H458,3)=TRUE)*1,
IF($B458="","",
IF(_xlpm.val="","",_xlpm.val)))</f>
        <v/>
      </c>
      <c r="Q458" s="826" t="str" cm="1">
        <f t="array" aca="1" ref="Q458" ca="1">_xlfn.LET(
_xlpm.datCol,INDIRECT(_xlfn.CONCAT("'3a) Board of Directors'!$K$11:$P$",$B$239)),
_xlpm.val,INDEX(_xlpm.datCol,_extract!$H458,4),
IF($B458="","",
IF(_xlpm.val="","",_xlpm.val)))</f>
        <v/>
      </c>
    </row>
    <row r="459" spans="2:17" x14ac:dyDescent="0.35">
      <c r="B459" s="89" t="str">
        <f t="shared" si="10"/>
        <v/>
      </c>
      <c r="C459" s="321"/>
      <c r="D459" s="834" t="str">
        <f>_xlfn.LET(
_xlpm.orgRow,MATCH(C459,_ref_data!$F$19:$F$167,0),
_xlpm.orgID,INDEX(_ref_data!$E$19:$E$167,_xlpm.orgRow),
IF(C459="","",_xlpm.orgID))</f>
        <v/>
      </c>
      <c r="E459" s="834" t="str">
        <f>_xlfn.LET(
_xlpm.orgRow,MATCH(C459,_ref_data!$F$19:$F$167,0),
_xlpm.EIN,SUBSTITUTE(INDEX(_ref_data!$G$19:$G$167,_xlpm.orgRow), "-", ""),
IF(C459="","",_xlpm.EIN))</f>
        <v/>
      </c>
      <c r="F459" s="834"/>
      <c r="G459" s="826"/>
      <c r="H459" s="840" t="str" cm="1">
        <f t="array" aca="1" ref="H459" ca="1">IF($C459="", "",
_xlfn.LET(
_xlpm.HCEnameCol,INDIRECT(_xlfn.CONCAT("'3a) Board of Directors'!$B$11:$B$",$B$239)),
_xlpm.HCEidCol,INDIRECT(_xlfn.CONCAT("'3a) Board of Directors'!$D$11:$D$",$B$239)),
_xlpm.mbrNameCol,INDIRECT(_xlfn.CONCAT("'3a) Board of Directors'!$E$11:$E$",$B$239)),
_xlpm.row, MATCH($C459 &amp; $F459 &amp; $G459,
    _xlpm.HCEnameCol &amp; _xlpm.HCEidCol &amp; _xlpm.mbrNameCol, 0),
_xlpm.row)
)</f>
        <v/>
      </c>
      <c r="I459" s="826"/>
      <c r="J459" s="826"/>
      <c r="K459" s="826"/>
      <c r="L459" s="826"/>
      <c r="M459" s="826"/>
      <c r="N459" s="826" t="str" cm="1">
        <f t="array" aca="1" ref="N459" ca="1">_xlfn.LET(
_xlpm.datCol,INDIRECT(_xlfn.CONCAT("'3a) Board of Directors'!$K$11:$P$",$B$239)),
_xlpm.val,(INDEX(_xlpm.datCol,_extract!$H459,1)=TRUE)*1,
IF($B459="","",
IF(_xlpm.val="","",_xlpm.val)))</f>
        <v/>
      </c>
      <c r="O459" s="826" t="str" cm="1">
        <f t="array" aca="1" ref="O459" ca="1">_xlfn.LET(
_xlpm.datCol,INDIRECT(_xlfn.CONCAT("'3a) Board of Directors'!$K$11:$P$",$B$239)),
_xlpm.val,(INDEX(_xlpm.datCol,_extract!$H459,2)=TRUE)*1,
IF($B459="","",
IF(_xlpm.val="","",_xlpm.val)))</f>
        <v/>
      </c>
      <c r="P459" s="826" t="str" cm="1">
        <f t="array" aca="1" ref="P459" ca="1">_xlfn.LET(
_xlpm.datCol,INDIRECT(_xlfn.CONCAT("'3a) Board of Directors'!$K$11:$P$",$B$239)),
_xlpm.val,(INDEX(_xlpm.datCol,_extract!$H459,3)=TRUE)*1,
IF($B459="","",
IF(_xlpm.val="","",_xlpm.val)))</f>
        <v/>
      </c>
      <c r="Q459" s="826" t="str" cm="1">
        <f t="array" aca="1" ref="Q459" ca="1">_xlfn.LET(
_xlpm.datCol,INDIRECT(_xlfn.CONCAT("'3a) Board of Directors'!$K$11:$P$",$B$239)),
_xlpm.val,INDEX(_xlpm.datCol,_extract!$H459,4),
IF($B459="","",
IF(_xlpm.val="","",_xlpm.val)))</f>
        <v/>
      </c>
    </row>
    <row r="460" spans="2:17" x14ac:dyDescent="0.35">
      <c r="B460" s="89" t="str">
        <f t="shared" si="10"/>
        <v/>
      </c>
      <c r="C460" s="321"/>
      <c r="D460" s="834" t="str">
        <f>_xlfn.LET(
_xlpm.orgRow,MATCH(C460,_ref_data!$F$19:$F$167,0),
_xlpm.orgID,INDEX(_ref_data!$E$19:$E$167,_xlpm.orgRow),
IF(C460="","",_xlpm.orgID))</f>
        <v/>
      </c>
      <c r="E460" s="834" t="str">
        <f>_xlfn.LET(
_xlpm.orgRow,MATCH(C460,_ref_data!$F$19:$F$167,0),
_xlpm.EIN,SUBSTITUTE(INDEX(_ref_data!$G$19:$G$167,_xlpm.orgRow), "-", ""),
IF(C460="","",_xlpm.EIN))</f>
        <v/>
      </c>
      <c r="F460" s="834"/>
      <c r="G460" s="826"/>
      <c r="H460" s="840" t="str" cm="1">
        <f t="array" aca="1" ref="H460" ca="1">IF($C460="", "",
_xlfn.LET(
_xlpm.HCEnameCol,INDIRECT(_xlfn.CONCAT("'3a) Board of Directors'!$B$11:$B$",$B$239)),
_xlpm.HCEidCol,INDIRECT(_xlfn.CONCAT("'3a) Board of Directors'!$D$11:$D$",$B$239)),
_xlpm.mbrNameCol,INDIRECT(_xlfn.CONCAT("'3a) Board of Directors'!$E$11:$E$",$B$239)),
_xlpm.row, MATCH($C460 &amp; $F460 &amp; $G460,
    _xlpm.HCEnameCol &amp; _xlpm.HCEidCol &amp; _xlpm.mbrNameCol, 0),
_xlpm.row)
)</f>
        <v/>
      </c>
      <c r="I460" s="826"/>
      <c r="J460" s="826"/>
      <c r="K460" s="826"/>
      <c r="L460" s="826"/>
      <c r="M460" s="826"/>
      <c r="N460" s="826" t="str" cm="1">
        <f t="array" aca="1" ref="N460" ca="1">_xlfn.LET(
_xlpm.datCol,INDIRECT(_xlfn.CONCAT("'3a) Board of Directors'!$K$11:$P$",$B$239)),
_xlpm.val,(INDEX(_xlpm.datCol,_extract!$H460,1)=TRUE)*1,
IF($B460="","",
IF(_xlpm.val="","",_xlpm.val)))</f>
        <v/>
      </c>
      <c r="O460" s="826" t="str" cm="1">
        <f t="array" aca="1" ref="O460" ca="1">_xlfn.LET(
_xlpm.datCol,INDIRECT(_xlfn.CONCAT("'3a) Board of Directors'!$K$11:$P$",$B$239)),
_xlpm.val,(INDEX(_xlpm.datCol,_extract!$H460,2)=TRUE)*1,
IF($B460="","",
IF(_xlpm.val="","",_xlpm.val)))</f>
        <v/>
      </c>
      <c r="P460" s="826" t="str" cm="1">
        <f t="array" aca="1" ref="P460" ca="1">_xlfn.LET(
_xlpm.datCol,INDIRECT(_xlfn.CONCAT("'3a) Board of Directors'!$K$11:$P$",$B$239)),
_xlpm.val,(INDEX(_xlpm.datCol,_extract!$H460,3)=TRUE)*1,
IF($B460="","",
IF(_xlpm.val="","",_xlpm.val)))</f>
        <v/>
      </c>
      <c r="Q460" s="826" t="str" cm="1">
        <f t="array" aca="1" ref="Q460" ca="1">_xlfn.LET(
_xlpm.datCol,INDIRECT(_xlfn.CONCAT("'3a) Board of Directors'!$K$11:$P$",$B$239)),
_xlpm.val,INDEX(_xlpm.datCol,_extract!$H460,4),
IF($B460="","",
IF(_xlpm.val="","",_xlpm.val)))</f>
        <v/>
      </c>
    </row>
    <row r="461" spans="2:17" x14ac:dyDescent="0.35">
      <c r="B461" s="89" t="str">
        <f t="shared" si="10"/>
        <v/>
      </c>
      <c r="C461" s="321"/>
      <c r="D461" s="834" t="str">
        <f>_xlfn.LET(
_xlpm.orgRow,MATCH(C461,_ref_data!$F$19:$F$167,0),
_xlpm.orgID,INDEX(_ref_data!$E$19:$E$167,_xlpm.orgRow),
IF(C461="","",_xlpm.orgID))</f>
        <v/>
      </c>
      <c r="E461" s="834" t="str">
        <f>_xlfn.LET(
_xlpm.orgRow,MATCH(C461,_ref_data!$F$19:$F$167,0),
_xlpm.EIN,SUBSTITUTE(INDEX(_ref_data!$G$19:$G$167,_xlpm.orgRow), "-", ""),
IF(C461="","",_xlpm.EIN))</f>
        <v/>
      </c>
      <c r="F461" s="834"/>
      <c r="G461" s="826"/>
      <c r="H461" s="840" t="str" cm="1">
        <f t="array" aca="1" ref="H461" ca="1">IF($C461="", "",
_xlfn.LET(
_xlpm.HCEnameCol,INDIRECT(_xlfn.CONCAT("'3a) Board of Directors'!$B$11:$B$",$B$239)),
_xlpm.HCEidCol,INDIRECT(_xlfn.CONCAT("'3a) Board of Directors'!$D$11:$D$",$B$239)),
_xlpm.mbrNameCol,INDIRECT(_xlfn.CONCAT("'3a) Board of Directors'!$E$11:$E$",$B$239)),
_xlpm.row, MATCH($C461 &amp; $F461 &amp; $G461,
    _xlpm.HCEnameCol &amp; _xlpm.HCEidCol &amp; _xlpm.mbrNameCol, 0),
_xlpm.row)
)</f>
        <v/>
      </c>
      <c r="I461" s="826"/>
      <c r="J461" s="826"/>
      <c r="K461" s="826"/>
      <c r="L461" s="826"/>
      <c r="M461" s="826"/>
      <c r="N461" s="826" t="str" cm="1">
        <f t="array" aca="1" ref="N461" ca="1">_xlfn.LET(
_xlpm.datCol,INDIRECT(_xlfn.CONCAT("'3a) Board of Directors'!$K$11:$P$",$B$239)),
_xlpm.val,(INDEX(_xlpm.datCol,_extract!$H461,1)=TRUE)*1,
IF($B461="","",
IF(_xlpm.val="","",_xlpm.val)))</f>
        <v/>
      </c>
      <c r="O461" s="826" t="str" cm="1">
        <f t="array" aca="1" ref="O461" ca="1">_xlfn.LET(
_xlpm.datCol,INDIRECT(_xlfn.CONCAT("'3a) Board of Directors'!$K$11:$P$",$B$239)),
_xlpm.val,(INDEX(_xlpm.datCol,_extract!$H461,2)=TRUE)*1,
IF($B461="","",
IF(_xlpm.val="","",_xlpm.val)))</f>
        <v/>
      </c>
      <c r="P461" s="826" t="str" cm="1">
        <f t="array" aca="1" ref="P461" ca="1">_xlfn.LET(
_xlpm.datCol,INDIRECT(_xlfn.CONCAT("'3a) Board of Directors'!$K$11:$P$",$B$239)),
_xlpm.val,(INDEX(_xlpm.datCol,_extract!$H461,3)=TRUE)*1,
IF($B461="","",
IF(_xlpm.val="","",_xlpm.val)))</f>
        <v/>
      </c>
      <c r="Q461" s="826" t="str" cm="1">
        <f t="array" aca="1" ref="Q461" ca="1">_xlfn.LET(
_xlpm.datCol,INDIRECT(_xlfn.CONCAT("'3a) Board of Directors'!$K$11:$P$",$B$239)),
_xlpm.val,INDEX(_xlpm.datCol,_extract!$H461,4),
IF($B461="","",
IF(_xlpm.val="","",_xlpm.val)))</f>
        <v/>
      </c>
    </row>
    <row r="462" spans="2:17" x14ac:dyDescent="0.35">
      <c r="B462" s="89" t="str">
        <f t="shared" si="10"/>
        <v/>
      </c>
      <c r="C462" s="321"/>
      <c r="D462" s="834" t="str">
        <f>_xlfn.LET(
_xlpm.orgRow,MATCH(C462,_ref_data!$F$19:$F$167,0),
_xlpm.orgID,INDEX(_ref_data!$E$19:$E$167,_xlpm.orgRow),
IF(C462="","",_xlpm.orgID))</f>
        <v/>
      </c>
      <c r="E462" s="834" t="str">
        <f>_xlfn.LET(
_xlpm.orgRow,MATCH(C462,_ref_data!$F$19:$F$167,0),
_xlpm.EIN,SUBSTITUTE(INDEX(_ref_data!$G$19:$G$167,_xlpm.orgRow), "-", ""),
IF(C462="","",_xlpm.EIN))</f>
        <v/>
      </c>
      <c r="F462" s="834"/>
      <c r="G462" s="826"/>
      <c r="H462" s="840" t="str" cm="1">
        <f t="array" aca="1" ref="H462" ca="1">IF($C462="", "",
_xlfn.LET(
_xlpm.HCEnameCol,INDIRECT(_xlfn.CONCAT("'3a) Board of Directors'!$B$11:$B$",$B$239)),
_xlpm.HCEidCol,INDIRECT(_xlfn.CONCAT("'3a) Board of Directors'!$D$11:$D$",$B$239)),
_xlpm.mbrNameCol,INDIRECT(_xlfn.CONCAT("'3a) Board of Directors'!$E$11:$E$",$B$239)),
_xlpm.row, MATCH($C462 &amp; $F462 &amp; $G462,
    _xlpm.HCEnameCol &amp; _xlpm.HCEidCol &amp; _xlpm.mbrNameCol, 0),
_xlpm.row)
)</f>
        <v/>
      </c>
      <c r="I462" s="826"/>
      <c r="J462" s="826"/>
      <c r="K462" s="826"/>
      <c r="L462" s="826"/>
      <c r="M462" s="826"/>
      <c r="N462" s="826" t="str" cm="1">
        <f t="array" aca="1" ref="N462" ca="1">_xlfn.LET(
_xlpm.datCol,INDIRECT(_xlfn.CONCAT("'3a) Board of Directors'!$K$11:$P$",$B$239)),
_xlpm.val,(INDEX(_xlpm.datCol,_extract!$H462,1)=TRUE)*1,
IF($B462="","",
IF(_xlpm.val="","",_xlpm.val)))</f>
        <v/>
      </c>
      <c r="O462" s="826" t="str" cm="1">
        <f t="array" aca="1" ref="O462" ca="1">_xlfn.LET(
_xlpm.datCol,INDIRECT(_xlfn.CONCAT("'3a) Board of Directors'!$K$11:$P$",$B$239)),
_xlpm.val,(INDEX(_xlpm.datCol,_extract!$H462,2)=TRUE)*1,
IF($B462="","",
IF(_xlpm.val="","",_xlpm.val)))</f>
        <v/>
      </c>
      <c r="P462" s="826" t="str" cm="1">
        <f t="array" aca="1" ref="P462" ca="1">_xlfn.LET(
_xlpm.datCol,INDIRECT(_xlfn.CONCAT("'3a) Board of Directors'!$K$11:$P$",$B$239)),
_xlpm.val,(INDEX(_xlpm.datCol,_extract!$H462,3)=TRUE)*1,
IF($B462="","",
IF(_xlpm.val="","",_xlpm.val)))</f>
        <v/>
      </c>
      <c r="Q462" s="826" t="str" cm="1">
        <f t="array" aca="1" ref="Q462" ca="1">_xlfn.LET(
_xlpm.datCol,INDIRECT(_xlfn.CONCAT("'3a) Board of Directors'!$K$11:$P$",$B$239)),
_xlpm.val,INDEX(_xlpm.datCol,_extract!$H462,4),
IF($B462="","",
IF(_xlpm.val="","",_xlpm.val)))</f>
        <v/>
      </c>
    </row>
    <row r="463" spans="2:17" x14ac:dyDescent="0.35">
      <c r="B463" s="89" t="str">
        <f t="shared" si="10"/>
        <v/>
      </c>
      <c r="C463" s="321"/>
      <c r="D463" s="834" t="str">
        <f>_xlfn.LET(
_xlpm.orgRow,MATCH(C463,_ref_data!$F$19:$F$167,0),
_xlpm.orgID,INDEX(_ref_data!$E$19:$E$167,_xlpm.orgRow),
IF(C463="","",_xlpm.orgID))</f>
        <v/>
      </c>
      <c r="E463" s="834" t="str">
        <f>_xlfn.LET(
_xlpm.orgRow,MATCH(C463,_ref_data!$F$19:$F$167,0),
_xlpm.EIN,SUBSTITUTE(INDEX(_ref_data!$G$19:$G$167,_xlpm.orgRow), "-", ""),
IF(C463="","",_xlpm.EIN))</f>
        <v/>
      </c>
      <c r="F463" s="834"/>
      <c r="G463" s="826"/>
      <c r="H463" s="840" t="str" cm="1">
        <f t="array" aca="1" ref="H463" ca="1">IF($C463="", "",
_xlfn.LET(
_xlpm.HCEnameCol,INDIRECT(_xlfn.CONCAT("'3a) Board of Directors'!$B$11:$B$",$B$239)),
_xlpm.HCEidCol,INDIRECT(_xlfn.CONCAT("'3a) Board of Directors'!$D$11:$D$",$B$239)),
_xlpm.mbrNameCol,INDIRECT(_xlfn.CONCAT("'3a) Board of Directors'!$E$11:$E$",$B$239)),
_xlpm.row, MATCH($C463 &amp; $F463 &amp; $G463,
    _xlpm.HCEnameCol &amp; _xlpm.HCEidCol &amp; _xlpm.mbrNameCol, 0),
_xlpm.row)
)</f>
        <v/>
      </c>
      <c r="I463" s="826"/>
      <c r="J463" s="826"/>
      <c r="K463" s="826"/>
      <c r="L463" s="826"/>
      <c r="M463" s="826"/>
      <c r="N463" s="826" t="str" cm="1">
        <f t="array" aca="1" ref="N463" ca="1">_xlfn.LET(
_xlpm.datCol,INDIRECT(_xlfn.CONCAT("'3a) Board of Directors'!$K$11:$P$",$B$239)),
_xlpm.val,(INDEX(_xlpm.datCol,_extract!$H463,1)=TRUE)*1,
IF($B463="","",
IF(_xlpm.val="","",_xlpm.val)))</f>
        <v/>
      </c>
      <c r="O463" s="826" t="str" cm="1">
        <f t="array" aca="1" ref="O463" ca="1">_xlfn.LET(
_xlpm.datCol,INDIRECT(_xlfn.CONCAT("'3a) Board of Directors'!$K$11:$P$",$B$239)),
_xlpm.val,(INDEX(_xlpm.datCol,_extract!$H463,2)=TRUE)*1,
IF($B463="","",
IF(_xlpm.val="","",_xlpm.val)))</f>
        <v/>
      </c>
      <c r="P463" s="826" t="str" cm="1">
        <f t="array" aca="1" ref="P463" ca="1">_xlfn.LET(
_xlpm.datCol,INDIRECT(_xlfn.CONCAT("'3a) Board of Directors'!$K$11:$P$",$B$239)),
_xlpm.val,(INDEX(_xlpm.datCol,_extract!$H463,3)=TRUE)*1,
IF($B463="","",
IF(_xlpm.val="","",_xlpm.val)))</f>
        <v/>
      </c>
      <c r="Q463" s="826" t="str" cm="1">
        <f t="array" aca="1" ref="Q463" ca="1">_xlfn.LET(
_xlpm.datCol,INDIRECT(_xlfn.CONCAT("'3a) Board of Directors'!$K$11:$P$",$B$239)),
_xlpm.val,INDEX(_xlpm.datCol,_extract!$H463,4),
IF($B463="","",
IF(_xlpm.val="","",_xlpm.val)))</f>
        <v/>
      </c>
    </row>
    <row r="464" spans="2:17" x14ac:dyDescent="0.35">
      <c r="B464" s="89" t="str">
        <f t="shared" si="10"/>
        <v/>
      </c>
      <c r="C464" s="321"/>
      <c r="D464" s="834" t="str">
        <f>_xlfn.LET(
_xlpm.orgRow,MATCH(C464,_ref_data!$F$19:$F$167,0),
_xlpm.orgID,INDEX(_ref_data!$E$19:$E$167,_xlpm.orgRow),
IF(C464="","",_xlpm.orgID))</f>
        <v/>
      </c>
      <c r="E464" s="834" t="str">
        <f>_xlfn.LET(
_xlpm.orgRow,MATCH(C464,_ref_data!$F$19:$F$167,0),
_xlpm.EIN,SUBSTITUTE(INDEX(_ref_data!$G$19:$G$167,_xlpm.orgRow), "-", ""),
IF(C464="","",_xlpm.EIN))</f>
        <v/>
      </c>
      <c r="F464" s="834"/>
      <c r="G464" s="826"/>
      <c r="H464" s="840" t="str" cm="1">
        <f t="array" aca="1" ref="H464" ca="1">IF($C464="", "",
_xlfn.LET(
_xlpm.HCEnameCol,INDIRECT(_xlfn.CONCAT("'3a) Board of Directors'!$B$11:$B$",$B$239)),
_xlpm.HCEidCol,INDIRECT(_xlfn.CONCAT("'3a) Board of Directors'!$D$11:$D$",$B$239)),
_xlpm.mbrNameCol,INDIRECT(_xlfn.CONCAT("'3a) Board of Directors'!$E$11:$E$",$B$239)),
_xlpm.row, MATCH($C464 &amp; $F464 &amp; $G464,
    _xlpm.HCEnameCol &amp; _xlpm.HCEidCol &amp; _xlpm.mbrNameCol, 0),
_xlpm.row)
)</f>
        <v/>
      </c>
      <c r="I464" s="826"/>
      <c r="J464" s="826"/>
      <c r="K464" s="826"/>
      <c r="L464" s="826"/>
      <c r="M464" s="826"/>
      <c r="N464" s="826" t="str" cm="1">
        <f t="array" aca="1" ref="N464" ca="1">_xlfn.LET(
_xlpm.datCol,INDIRECT(_xlfn.CONCAT("'3a) Board of Directors'!$K$11:$P$",$B$239)),
_xlpm.val,(INDEX(_xlpm.datCol,_extract!$H464,1)=TRUE)*1,
IF($B464="","",
IF(_xlpm.val="","",_xlpm.val)))</f>
        <v/>
      </c>
      <c r="O464" s="826" t="str" cm="1">
        <f t="array" aca="1" ref="O464" ca="1">_xlfn.LET(
_xlpm.datCol,INDIRECT(_xlfn.CONCAT("'3a) Board of Directors'!$K$11:$P$",$B$239)),
_xlpm.val,(INDEX(_xlpm.datCol,_extract!$H464,2)=TRUE)*1,
IF($B464="","",
IF(_xlpm.val="","",_xlpm.val)))</f>
        <v/>
      </c>
      <c r="P464" s="826" t="str" cm="1">
        <f t="array" aca="1" ref="P464" ca="1">_xlfn.LET(
_xlpm.datCol,INDIRECT(_xlfn.CONCAT("'3a) Board of Directors'!$K$11:$P$",$B$239)),
_xlpm.val,(INDEX(_xlpm.datCol,_extract!$H464,3)=TRUE)*1,
IF($B464="","",
IF(_xlpm.val="","",_xlpm.val)))</f>
        <v/>
      </c>
      <c r="Q464" s="826" t="str" cm="1">
        <f t="array" aca="1" ref="Q464" ca="1">_xlfn.LET(
_xlpm.datCol,INDIRECT(_xlfn.CONCAT("'3a) Board of Directors'!$K$11:$P$",$B$239)),
_xlpm.val,INDEX(_xlpm.datCol,_extract!$H464,4),
IF($B464="","",
IF(_xlpm.val="","",_xlpm.val)))</f>
        <v/>
      </c>
    </row>
    <row r="465" spans="2:17" x14ac:dyDescent="0.35">
      <c r="B465" s="89" t="str">
        <f t="shared" si="10"/>
        <v/>
      </c>
      <c r="C465" s="321"/>
      <c r="D465" s="834" t="str">
        <f>_xlfn.LET(
_xlpm.orgRow,MATCH(C465,_ref_data!$F$19:$F$167,0),
_xlpm.orgID,INDEX(_ref_data!$E$19:$E$167,_xlpm.orgRow),
IF(C465="","",_xlpm.orgID))</f>
        <v/>
      </c>
      <c r="E465" s="834" t="str">
        <f>_xlfn.LET(
_xlpm.orgRow,MATCH(C465,_ref_data!$F$19:$F$167,0),
_xlpm.EIN,SUBSTITUTE(INDEX(_ref_data!$G$19:$G$167,_xlpm.orgRow), "-", ""),
IF(C465="","",_xlpm.EIN))</f>
        <v/>
      </c>
      <c r="F465" s="834"/>
      <c r="G465" s="826"/>
      <c r="H465" s="840" t="str" cm="1">
        <f t="array" aca="1" ref="H465" ca="1">IF($C465="", "",
_xlfn.LET(
_xlpm.HCEnameCol,INDIRECT(_xlfn.CONCAT("'3a) Board of Directors'!$B$11:$B$",$B$239)),
_xlpm.HCEidCol,INDIRECT(_xlfn.CONCAT("'3a) Board of Directors'!$D$11:$D$",$B$239)),
_xlpm.mbrNameCol,INDIRECT(_xlfn.CONCAT("'3a) Board of Directors'!$E$11:$E$",$B$239)),
_xlpm.row, MATCH($C465 &amp; $F465 &amp; $G465,
    _xlpm.HCEnameCol &amp; _xlpm.HCEidCol &amp; _xlpm.mbrNameCol, 0),
_xlpm.row)
)</f>
        <v/>
      </c>
      <c r="I465" s="826"/>
      <c r="J465" s="826"/>
      <c r="K465" s="826"/>
      <c r="L465" s="826"/>
      <c r="M465" s="826"/>
      <c r="N465" s="826" t="str" cm="1">
        <f t="array" aca="1" ref="N465" ca="1">_xlfn.LET(
_xlpm.datCol,INDIRECT(_xlfn.CONCAT("'3a) Board of Directors'!$K$11:$P$",$B$239)),
_xlpm.val,(INDEX(_xlpm.datCol,_extract!$H465,1)=TRUE)*1,
IF($B465="","",
IF(_xlpm.val="","",_xlpm.val)))</f>
        <v/>
      </c>
      <c r="O465" s="826" t="str" cm="1">
        <f t="array" aca="1" ref="O465" ca="1">_xlfn.LET(
_xlpm.datCol,INDIRECT(_xlfn.CONCAT("'3a) Board of Directors'!$K$11:$P$",$B$239)),
_xlpm.val,(INDEX(_xlpm.datCol,_extract!$H465,2)=TRUE)*1,
IF($B465="","",
IF(_xlpm.val="","",_xlpm.val)))</f>
        <v/>
      </c>
      <c r="P465" s="826" t="str" cm="1">
        <f t="array" aca="1" ref="P465" ca="1">_xlfn.LET(
_xlpm.datCol,INDIRECT(_xlfn.CONCAT("'3a) Board of Directors'!$K$11:$P$",$B$239)),
_xlpm.val,(INDEX(_xlpm.datCol,_extract!$H465,3)=TRUE)*1,
IF($B465="","",
IF(_xlpm.val="","",_xlpm.val)))</f>
        <v/>
      </c>
      <c r="Q465" s="826" t="str" cm="1">
        <f t="array" aca="1" ref="Q465" ca="1">_xlfn.LET(
_xlpm.datCol,INDIRECT(_xlfn.CONCAT("'3a) Board of Directors'!$K$11:$P$",$B$239)),
_xlpm.val,INDEX(_xlpm.datCol,_extract!$H465,4),
IF($B465="","",
IF(_xlpm.val="","",_xlpm.val)))</f>
        <v/>
      </c>
    </row>
    <row r="466" spans="2:17" x14ac:dyDescent="0.35">
      <c r="B466" s="89" t="str">
        <f t="shared" si="10"/>
        <v/>
      </c>
      <c r="C466" s="321"/>
      <c r="D466" s="834" t="str">
        <f>_xlfn.LET(
_xlpm.orgRow,MATCH(C466,_ref_data!$F$19:$F$167,0),
_xlpm.orgID,INDEX(_ref_data!$E$19:$E$167,_xlpm.orgRow),
IF(C466="","",_xlpm.orgID))</f>
        <v/>
      </c>
      <c r="E466" s="834" t="str">
        <f>_xlfn.LET(
_xlpm.orgRow,MATCH(C466,_ref_data!$F$19:$F$167,0),
_xlpm.EIN,SUBSTITUTE(INDEX(_ref_data!$G$19:$G$167,_xlpm.orgRow), "-", ""),
IF(C466="","",_xlpm.EIN))</f>
        <v/>
      </c>
      <c r="F466" s="834"/>
      <c r="G466" s="826"/>
      <c r="H466" s="840" t="str" cm="1">
        <f t="array" aca="1" ref="H466" ca="1">IF($C466="", "",
_xlfn.LET(
_xlpm.HCEnameCol,INDIRECT(_xlfn.CONCAT("'3a) Board of Directors'!$B$11:$B$",$B$239)),
_xlpm.HCEidCol,INDIRECT(_xlfn.CONCAT("'3a) Board of Directors'!$D$11:$D$",$B$239)),
_xlpm.mbrNameCol,INDIRECT(_xlfn.CONCAT("'3a) Board of Directors'!$E$11:$E$",$B$239)),
_xlpm.row, MATCH($C466 &amp; $F466 &amp; $G466,
    _xlpm.HCEnameCol &amp; _xlpm.HCEidCol &amp; _xlpm.mbrNameCol, 0),
_xlpm.row)
)</f>
        <v/>
      </c>
      <c r="I466" s="826"/>
      <c r="J466" s="826"/>
      <c r="K466" s="826"/>
      <c r="L466" s="826"/>
      <c r="M466" s="826"/>
      <c r="N466" s="826" t="str" cm="1">
        <f t="array" aca="1" ref="N466" ca="1">_xlfn.LET(
_xlpm.datCol,INDIRECT(_xlfn.CONCAT("'3a) Board of Directors'!$K$11:$P$",$B$239)),
_xlpm.val,(INDEX(_xlpm.datCol,_extract!$H466,1)=TRUE)*1,
IF($B466="","",
IF(_xlpm.val="","",_xlpm.val)))</f>
        <v/>
      </c>
      <c r="O466" s="826" t="str" cm="1">
        <f t="array" aca="1" ref="O466" ca="1">_xlfn.LET(
_xlpm.datCol,INDIRECT(_xlfn.CONCAT("'3a) Board of Directors'!$K$11:$P$",$B$239)),
_xlpm.val,(INDEX(_xlpm.datCol,_extract!$H466,2)=TRUE)*1,
IF($B466="","",
IF(_xlpm.val="","",_xlpm.val)))</f>
        <v/>
      </c>
      <c r="P466" s="826" t="str" cm="1">
        <f t="array" aca="1" ref="P466" ca="1">_xlfn.LET(
_xlpm.datCol,INDIRECT(_xlfn.CONCAT("'3a) Board of Directors'!$K$11:$P$",$B$239)),
_xlpm.val,(INDEX(_xlpm.datCol,_extract!$H466,3)=TRUE)*1,
IF($B466="","",
IF(_xlpm.val="","",_xlpm.val)))</f>
        <v/>
      </c>
      <c r="Q466" s="826" t="str" cm="1">
        <f t="array" aca="1" ref="Q466" ca="1">_xlfn.LET(
_xlpm.datCol,INDIRECT(_xlfn.CONCAT("'3a) Board of Directors'!$K$11:$P$",$B$239)),
_xlpm.val,INDEX(_xlpm.datCol,_extract!$H466,4),
IF($B466="","",
IF(_xlpm.val="","",_xlpm.val)))</f>
        <v/>
      </c>
    </row>
    <row r="467" spans="2:17" x14ac:dyDescent="0.35">
      <c r="B467" s="89" t="str">
        <f t="shared" si="10"/>
        <v/>
      </c>
      <c r="C467" s="321"/>
      <c r="D467" s="834" t="str">
        <f>_xlfn.LET(
_xlpm.orgRow,MATCH(C467,_ref_data!$F$19:$F$167,0),
_xlpm.orgID,INDEX(_ref_data!$E$19:$E$167,_xlpm.orgRow),
IF(C467="","",_xlpm.orgID))</f>
        <v/>
      </c>
      <c r="E467" s="834" t="str">
        <f>_xlfn.LET(
_xlpm.orgRow,MATCH(C467,_ref_data!$F$19:$F$167,0),
_xlpm.EIN,SUBSTITUTE(INDEX(_ref_data!$G$19:$G$167,_xlpm.orgRow), "-", ""),
IF(C467="","",_xlpm.EIN))</f>
        <v/>
      </c>
      <c r="F467" s="834"/>
      <c r="G467" s="826"/>
      <c r="H467" s="840" t="str" cm="1">
        <f t="array" aca="1" ref="H467" ca="1">IF($C467="", "",
_xlfn.LET(
_xlpm.HCEnameCol,INDIRECT(_xlfn.CONCAT("'3a) Board of Directors'!$B$11:$B$",$B$239)),
_xlpm.HCEidCol,INDIRECT(_xlfn.CONCAT("'3a) Board of Directors'!$D$11:$D$",$B$239)),
_xlpm.mbrNameCol,INDIRECT(_xlfn.CONCAT("'3a) Board of Directors'!$E$11:$E$",$B$239)),
_xlpm.row, MATCH($C467 &amp; $F467 &amp; $G467,
    _xlpm.HCEnameCol &amp; _xlpm.HCEidCol &amp; _xlpm.mbrNameCol, 0),
_xlpm.row)
)</f>
        <v/>
      </c>
      <c r="I467" s="826"/>
      <c r="J467" s="826"/>
      <c r="K467" s="826"/>
      <c r="L467" s="826"/>
      <c r="M467" s="826"/>
      <c r="N467" s="826" t="str" cm="1">
        <f t="array" aca="1" ref="N467" ca="1">_xlfn.LET(
_xlpm.datCol,INDIRECT(_xlfn.CONCAT("'3a) Board of Directors'!$K$11:$P$",$B$239)),
_xlpm.val,(INDEX(_xlpm.datCol,_extract!$H467,1)=TRUE)*1,
IF($B467="","",
IF(_xlpm.val="","",_xlpm.val)))</f>
        <v/>
      </c>
      <c r="O467" s="826" t="str" cm="1">
        <f t="array" aca="1" ref="O467" ca="1">_xlfn.LET(
_xlpm.datCol,INDIRECT(_xlfn.CONCAT("'3a) Board of Directors'!$K$11:$P$",$B$239)),
_xlpm.val,(INDEX(_xlpm.datCol,_extract!$H467,2)=TRUE)*1,
IF($B467="","",
IF(_xlpm.val="","",_xlpm.val)))</f>
        <v/>
      </c>
      <c r="P467" s="826" t="str" cm="1">
        <f t="array" aca="1" ref="P467" ca="1">_xlfn.LET(
_xlpm.datCol,INDIRECT(_xlfn.CONCAT("'3a) Board of Directors'!$K$11:$P$",$B$239)),
_xlpm.val,(INDEX(_xlpm.datCol,_extract!$H467,3)=TRUE)*1,
IF($B467="","",
IF(_xlpm.val="","",_xlpm.val)))</f>
        <v/>
      </c>
      <c r="Q467" s="826" t="str" cm="1">
        <f t="array" aca="1" ref="Q467" ca="1">_xlfn.LET(
_xlpm.datCol,INDIRECT(_xlfn.CONCAT("'3a) Board of Directors'!$K$11:$P$",$B$239)),
_xlpm.val,INDEX(_xlpm.datCol,_extract!$H467,4),
IF($B467="","",
IF(_xlpm.val="","",_xlpm.val)))</f>
        <v/>
      </c>
    </row>
    <row r="468" spans="2:17" x14ac:dyDescent="0.35">
      <c r="B468" s="89" t="str">
        <f t="shared" si="10"/>
        <v/>
      </c>
      <c r="C468" s="321"/>
      <c r="D468" s="834" t="str">
        <f>_xlfn.LET(
_xlpm.orgRow,MATCH(C468,_ref_data!$F$19:$F$167,0),
_xlpm.orgID,INDEX(_ref_data!$E$19:$E$167,_xlpm.orgRow),
IF(C468="","",_xlpm.orgID))</f>
        <v/>
      </c>
      <c r="E468" s="834" t="str">
        <f>_xlfn.LET(
_xlpm.orgRow,MATCH(C468,_ref_data!$F$19:$F$167,0),
_xlpm.EIN,SUBSTITUTE(INDEX(_ref_data!$G$19:$G$167,_xlpm.orgRow), "-", ""),
IF(C468="","",_xlpm.EIN))</f>
        <v/>
      </c>
      <c r="F468" s="834"/>
      <c r="G468" s="826"/>
      <c r="H468" s="840" t="str" cm="1">
        <f t="array" aca="1" ref="H468" ca="1">IF($C468="", "",
_xlfn.LET(
_xlpm.HCEnameCol,INDIRECT(_xlfn.CONCAT("'3a) Board of Directors'!$B$11:$B$",$B$239)),
_xlpm.HCEidCol,INDIRECT(_xlfn.CONCAT("'3a) Board of Directors'!$D$11:$D$",$B$239)),
_xlpm.mbrNameCol,INDIRECT(_xlfn.CONCAT("'3a) Board of Directors'!$E$11:$E$",$B$239)),
_xlpm.row, MATCH($C468 &amp; $F468 &amp; $G468,
    _xlpm.HCEnameCol &amp; _xlpm.HCEidCol &amp; _xlpm.mbrNameCol, 0),
_xlpm.row)
)</f>
        <v/>
      </c>
      <c r="I468" s="826"/>
      <c r="J468" s="826"/>
      <c r="K468" s="826"/>
      <c r="L468" s="826"/>
      <c r="M468" s="826"/>
      <c r="N468" s="826" t="str" cm="1">
        <f t="array" aca="1" ref="N468" ca="1">_xlfn.LET(
_xlpm.datCol,INDIRECT(_xlfn.CONCAT("'3a) Board of Directors'!$K$11:$P$",$B$239)),
_xlpm.val,(INDEX(_xlpm.datCol,_extract!$H468,1)=TRUE)*1,
IF($B468="","",
IF(_xlpm.val="","",_xlpm.val)))</f>
        <v/>
      </c>
      <c r="O468" s="826" t="str" cm="1">
        <f t="array" aca="1" ref="O468" ca="1">_xlfn.LET(
_xlpm.datCol,INDIRECT(_xlfn.CONCAT("'3a) Board of Directors'!$K$11:$P$",$B$239)),
_xlpm.val,(INDEX(_xlpm.datCol,_extract!$H468,2)=TRUE)*1,
IF($B468="","",
IF(_xlpm.val="","",_xlpm.val)))</f>
        <v/>
      </c>
      <c r="P468" s="826" t="str" cm="1">
        <f t="array" aca="1" ref="P468" ca="1">_xlfn.LET(
_xlpm.datCol,INDIRECT(_xlfn.CONCAT("'3a) Board of Directors'!$K$11:$P$",$B$239)),
_xlpm.val,(INDEX(_xlpm.datCol,_extract!$H468,3)=TRUE)*1,
IF($B468="","",
IF(_xlpm.val="","",_xlpm.val)))</f>
        <v/>
      </c>
      <c r="Q468" s="826" t="str" cm="1">
        <f t="array" aca="1" ref="Q468" ca="1">_xlfn.LET(
_xlpm.datCol,INDIRECT(_xlfn.CONCAT("'3a) Board of Directors'!$K$11:$P$",$B$239)),
_xlpm.val,INDEX(_xlpm.datCol,_extract!$H468,4),
IF($B468="","",
IF(_xlpm.val="","",_xlpm.val)))</f>
        <v/>
      </c>
    </row>
    <row r="469" spans="2:17" x14ac:dyDescent="0.35">
      <c r="B469" s="89" t="str">
        <f t="shared" si="10"/>
        <v/>
      </c>
      <c r="C469" s="321"/>
      <c r="D469" s="834" t="str">
        <f>_xlfn.LET(
_xlpm.orgRow,MATCH(C469,_ref_data!$F$19:$F$167,0),
_xlpm.orgID,INDEX(_ref_data!$E$19:$E$167,_xlpm.orgRow),
IF(C469="","",_xlpm.orgID))</f>
        <v/>
      </c>
      <c r="E469" s="834" t="str">
        <f>_xlfn.LET(
_xlpm.orgRow,MATCH(C469,_ref_data!$F$19:$F$167,0),
_xlpm.EIN,SUBSTITUTE(INDEX(_ref_data!$G$19:$G$167,_xlpm.orgRow), "-", ""),
IF(C469="","",_xlpm.EIN))</f>
        <v/>
      </c>
      <c r="F469" s="834"/>
      <c r="G469" s="826"/>
      <c r="H469" s="840" t="str" cm="1">
        <f t="array" aca="1" ref="H469" ca="1">IF($C469="", "",
_xlfn.LET(
_xlpm.HCEnameCol,INDIRECT(_xlfn.CONCAT("'3a) Board of Directors'!$B$11:$B$",$B$239)),
_xlpm.HCEidCol,INDIRECT(_xlfn.CONCAT("'3a) Board of Directors'!$D$11:$D$",$B$239)),
_xlpm.mbrNameCol,INDIRECT(_xlfn.CONCAT("'3a) Board of Directors'!$E$11:$E$",$B$239)),
_xlpm.row, MATCH($C469 &amp; $F469 &amp; $G469,
    _xlpm.HCEnameCol &amp; _xlpm.HCEidCol &amp; _xlpm.mbrNameCol, 0),
_xlpm.row)
)</f>
        <v/>
      </c>
      <c r="I469" s="826"/>
      <c r="J469" s="826"/>
      <c r="K469" s="826"/>
      <c r="L469" s="826"/>
      <c r="M469" s="826"/>
      <c r="N469" s="826" t="str" cm="1">
        <f t="array" aca="1" ref="N469" ca="1">_xlfn.LET(
_xlpm.datCol,INDIRECT(_xlfn.CONCAT("'3a) Board of Directors'!$K$11:$P$",$B$239)),
_xlpm.val,(INDEX(_xlpm.datCol,_extract!$H469,1)=TRUE)*1,
IF($B469="","",
IF(_xlpm.val="","",_xlpm.val)))</f>
        <v/>
      </c>
      <c r="O469" s="826" t="str" cm="1">
        <f t="array" aca="1" ref="O469" ca="1">_xlfn.LET(
_xlpm.datCol,INDIRECT(_xlfn.CONCAT("'3a) Board of Directors'!$K$11:$P$",$B$239)),
_xlpm.val,(INDEX(_xlpm.datCol,_extract!$H469,2)=TRUE)*1,
IF($B469="","",
IF(_xlpm.val="","",_xlpm.val)))</f>
        <v/>
      </c>
      <c r="P469" s="826" t="str" cm="1">
        <f t="array" aca="1" ref="P469" ca="1">_xlfn.LET(
_xlpm.datCol,INDIRECT(_xlfn.CONCAT("'3a) Board of Directors'!$K$11:$P$",$B$239)),
_xlpm.val,(INDEX(_xlpm.datCol,_extract!$H469,3)=TRUE)*1,
IF($B469="","",
IF(_xlpm.val="","",_xlpm.val)))</f>
        <v/>
      </c>
      <c r="Q469" s="826" t="str" cm="1">
        <f t="array" aca="1" ref="Q469" ca="1">_xlfn.LET(
_xlpm.datCol,INDIRECT(_xlfn.CONCAT("'3a) Board of Directors'!$K$11:$P$",$B$239)),
_xlpm.val,INDEX(_xlpm.datCol,_extract!$H469,4),
IF($B469="","",
IF(_xlpm.val="","",_xlpm.val)))</f>
        <v/>
      </c>
    </row>
    <row r="470" spans="2:17" x14ac:dyDescent="0.35">
      <c r="B470" s="89" t="str">
        <f t="shared" si="10"/>
        <v/>
      </c>
      <c r="C470" s="321"/>
      <c r="D470" s="834" t="str">
        <f>_xlfn.LET(
_xlpm.orgRow,MATCH(C470,_ref_data!$F$19:$F$167,0),
_xlpm.orgID,INDEX(_ref_data!$E$19:$E$167,_xlpm.orgRow),
IF(C470="","",_xlpm.orgID))</f>
        <v/>
      </c>
      <c r="E470" s="834" t="str">
        <f>_xlfn.LET(
_xlpm.orgRow,MATCH(C470,_ref_data!$F$19:$F$167,0),
_xlpm.EIN,SUBSTITUTE(INDEX(_ref_data!$G$19:$G$167,_xlpm.orgRow), "-", ""),
IF(C470="","",_xlpm.EIN))</f>
        <v/>
      </c>
      <c r="F470" s="834"/>
      <c r="G470" s="826"/>
      <c r="H470" s="840" t="str" cm="1">
        <f t="array" aca="1" ref="H470" ca="1">IF($C470="", "",
_xlfn.LET(
_xlpm.HCEnameCol,INDIRECT(_xlfn.CONCAT("'3a) Board of Directors'!$B$11:$B$",$B$239)),
_xlpm.HCEidCol,INDIRECT(_xlfn.CONCAT("'3a) Board of Directors'!$D$11:$D$",$B$239)),
_xlpm.mbrNameCol,INDIRECT(_xlfn.CONCAT("'3a) Board of Directors'!$E$11:$E$",$B$239)),
_xlpm.row, MATCH($C470 &amp; $F470 &amp; $G470,
    _xlpm.HCEnameCol &amp; _xlpm.HCEidCol &amp; _xlpm.mbrNameCol, 0),
_xlpm.row)
)</f>
        <v/>
      </c>
      <c r="I470" s="826"/>
      <c r="J470" s="826"/>
      <c r="K470" s="826"/>
      <c r="L470" s="826"/>
      <c r="M470" s="826"/>
      <c r="N470" s="826" t="str" cm="1">
        <f t="array" aca="1" ref="N470" ca="1">_xlfn.LET(
_xlpm.datCol,INDIRECT(_xlfn.CONCAT("'3a) Board of Directors'!$K$11:$P$",$B$239)),
_xlpm.val,(INDEX(_xlpm.datCol,_extract!$H470,1)=TRUE)*1,
IF($B470="","",
IF(_xlpm.val="","",_xlpm.val)))</f>
        <v/>
      </c>
      <c r="O470" s="826" t="str" cm="1">
        <f t="array" aca="1" ref="O470" ca="1">_xlfn.LET(
_xlpm.datCol,INDIRECT(_xlfn.CONCAT("'3a) Board of Directors'!$K$11:$P$",$B$239)),
_xlpm.val,(INDEX(_xlpm.datCol,_extract!$H470,2)=TRUE)*1,
IF($B470="","",
IF(_xlpm.val="","",_xlpm.val)))</f>
        <v/>
      </c>
      <c r="P470" s="826" t="str" cm="1">
        <f t="array" aca="1" ref="P470" ca="1">_xlfn.LET(
_xlpm.datCol,INDIRECT(_xlfn.CONCAT("'3a) Board of Directors'!$K$11:$P$",$B$239)),
_xlpm.val,(INDEX(_xlpm.datCol,_extract!$H470,3)=TRUE)*1,
IF($B470="","",
IF(_xlpm.val="","",_xlpm.val)))</f>
        <v/>
      </c>
      <c r="Q470" s="826" t="str" cm="1">
        <f t="array" aca="1" ref="Q470" ca="1">_xlfn.LET(
_xlpm.datCol,INDIRECT(_xlfn.CONCAT("'3a) Board of Directors'!$K$11:$P$",$B$239)),
_xlpm.val,INDEX(_xlpm.datCol,_extract!$H470,4),
IF($B470="","",
IF(_xlpm.val="","",_xlpm.val)))</f>
        <v/>
      </c>
    </row>
    <row r="471" spans="2:17" x14ac:dyDescent="0.35">
      <c r="B471" s="89" t="str">
        <f t="shared" si="10"/>
        <v/>
      </c>
      <c r="C471" s="321"/>
      <c r="D471" s="834" t="str">
        <f>_xlfn.LET(
_xlpm.orgRow,MATCH(C471,_ref_data!$F$19:$F$167,0),
_xlpm.orgID,INDEX(_ref_data!$E$19:$E$167,_xlpm.orgRow),
IF(C471="","",_xlpm.orgID))</f>
        <v/>
      </c>
      <c r="E471" s="834" t="str">
        <f>_xlfn.LET(
_xlpm.orgRow,MATCH(C471,_ref_data!$F$19:$F$167,0),
_xlpm.EIN,SUBSTITUTE(INDEX(_ref_data!$G$19:$G$167,_xlpm.orgRow), "-", ""),
IF(C471="","",_xlpm.EIN))</f>
        <v/>
      </c>
      <c r="F471" s="834"/>
      <c r="G471" s="826"/>
      <c r="H471" s="840" t="str" cm="1">
        <f t="array" aca="1" ref="H471" ca="1">IF($C471="", "",
_xlfn.LET(
_xlpm.HCEnameCol,INDIRECT(_xlfn.CONCAT("'3a) Board of Directors'!$B$11:$B$",$B$239)),
_xlpm.HCEidCol,INDIRECT(_xlfn.CONCAT("'3a) Board of Directors'!$D$11:$D$",$B$239)),
_xlpm.mbrNameCol,INDIRECT(_xlfn.CONCAT("'3a) Board of Directors'!$E$11:$E$",$B$239)),
_xlpm.row, MATCH($C471 &amp; $F471 &amp; $G471,
    _xlpm.HCEnameCol &amp; _xlpm.HCEidCol &amp; _xlpm.mbrNameCol, 0),
_xlpm.row)
)</f>
        <v/>
      </c>
      <c r="I471" s="826"/>
      <c r="J471" s="826"/>
      <c r="K471" s="826"/>
      <c r="L471" s="826"/>
      <c r="M471" s="826"/>
      <c r="N471" s="826" t="str" cm="1">
        <f t="array" aca="1" ref="N471" ca="1">_xlfn.LET(
_xlpm.datCol,INDIRECT(_xlfn.CONCAT("'3a) Board of Directors'!$K$11:$P$",$B$239)),
_xlpm.val,(INDEX(_xlpm.datCol,_extract!$H471,1)=TRUE)*1,
IF($B471="","",
IF(_xlpm.val="","",_xlpm.val)))</f>
        <v/>
      </c>
      <c r="O471" s="826" t="str" cm="1">
        <f t="array" aca="1" ref="O471" ca="1">_xlfn.LET(
_xlpm.datCol,INDIRECT(_xlfn.CONCAT("'3a) Board of Directors'!$K$11:$P$",$B$239)),
_xlpm.val,(INDEX(_xlpm.datCol,_extract!$H471,2)=TRUE)*1,
IF($B471="","",
IF(_xlpm.val="","",_xlpm.val)))</f>
        <v/>
      </c>
      <c r="P471" s="826" t="str" cm="1">
        <f t="array" aca="1" ref="P471" ca="1">_xlfn.LET(
_xlpm.datCol,INDIRECT(_xlfn.CONCAT("'3a) Board of Directors'!$K$11:$P$",$B$239)),
_xlpm.val,(INDEX(_xlpm.datCol,_extract!$H471,3)=TRUE)*1,
IF($B471="","",
IF(_xlpm.val="","",_xlpm.val)))</f>
        <v/>
      </c>
      <c r="Q471" s="826" t="str" cm="1">
        <f t="array" aca="1" ref="Q471" ca="1">_xlfn.LET(
_xlpm.datCol,INDIRECT(_xlfn.CONCAT("'3a) Board of Directors'!$K$11:$P$",$B$239)),
_xlpm.val,INDEX(_xlpm.datCol,_extract!$H471,4),
IF($B471="","",
IF(_xlpm.val="","",_xlpm.val)))</f>
        <v/>
      </c>
    </row>
    <row r="472" spans="2:17" x14ac:dyDescent="0.35">
      <c r="B472" s="89" t="str">
        <f t="shared" si="10"/>
        <v/>
      </c>
      <c r="C472" s="321"/>
      <c r="D472" s="834" t="str">
        <f>_xlfn.LET(
_xlpm.orgRow,MATCH(C472,_ref_data!$F$19:$F$167,0),
_xlpm.orgID,INDEX(_ref_data!$E$19:$E$167,_xlpm.orgRow),
IF(C472="","",_xlpm.orgID))</f>
        <v/>
      </c>
      <c r="E472" s="834" t="str">
        <f>_xlfn.LET(
_xlpm.orgRow,MATCH(C472,_ref_data!$F$19:$F$167,0),
_xlpm.EIN,SUBSTITUTE(INDEX(_ref_data!$G$19:$G$167,_xlpm.orgRow), "-", ""),
IF(C472="","",_xlpm.EIN))</f>
        <v/>
      </c>
      <c r="F472" s="834"/>
      <c r="G472" s="826"/>
      <c r="H472" s="840" t="str" cm="1">
        <f t="array" aca="1" ref="H472" ca="1">IF($C472="", "",
_xlfn.LET(
_xlpm.HCEnameCol,INDIRECT(_xlfn.CONCAT("'3a) Board of Directors'!$B$11:$B$",$B$239)),
_xlpm.HCEidCol,INDIRECT(_xlfn.CONCAT("'3a) Board of Directors'!$D$11:$D$",$B$239)),
_xlpm.mbrNameCol,INDIRECT(_xlfn.CONCAT("'3a) Board of Directors'!$E$11:$E$",$B$239)),
_xlpm.row, MATCH($C472 &amp; $F472 &amp; $G472,
    _xlpm.HCEnameCol &amp; _xlpm.HCEidCol &amp; _xlpm.mbrNameCol, 0),
_xlpm.row)
)</f>
        <v/>
      </c>
      <c r="I472" s="826"/>
      <c r="J472" s="826"/>
      <c r="K472" s="826"/>
      <c r="L472" s="826"/>
      <c r="M472" s="826"/>
      <c r="N472" s="826" t="str" cm="1">
        <f t="array" aca="1" ref="N472" ca="1">_xlfn.LET(
_xlpm.datCol,INDIRECT(_xlfn.CONCAT("'3a) Board of Directors'!$K$11:$P$",$B$239)),
_xlpm.val,(INDEX(_xlpm.datCol,_extract!$H472,1)=TRUE)*1,
IF($B472="","",
IF(_xlpm.val="","",_xlpm.val)))</f>
        <v/>
      </c>
      <c r="O472" s="826" t="str" cm="1">
        <f t="array" aca="1" ref="O472" ca="1">_xlfn.LET(
_xlpm.datCol,INDIRECT(_xlfn.CONCAT("'3a) Board of Directors'!$K$11:$P$",$B$239)),
_xlpm.val,(INDEX(_xlpm.datCol,_extract!$H472,2)=TRUE)*1,
IF($B472="","",
IF(_xlpm.val="","",_xlpm.val)))</f>
        <v/>
      </c>
      <c r="P472" s="826" t="str" cm="1">
        <f t="array" aca="1" ref="P472" ca="1">_xlfn.LET(
_xlpm.datCol,INDIRECT(_xlfn.CONCAT("'3a) Board of Directors'!$K$11:$P$",$B$239)),
_xlpm.val,(INDEX(_xlpm.datCol,_extract!$H472,3)=TRUE)*1,
IF($B472="","",
IF(_xlpm.val="","",_xlpm.val)))</f>
        <v/>
      </c>
      <c r="Q472" s="826" t="str" cm="1">
        <f t="array" aca="1" ref="Q472" ca="1">_xlfn.LET(
_xlpm.datCol,INDIRECT(_xlfn.CONCAT("'3a) Board of Directors'!$K$11:$P$",$B$239)),
_xlpm.val,INDEX(_xlpm.datCol,_extract!$H472,4),
IF($B472="","",
IF(_xlpm.val="","",_xlpm.val)))</f>
        <v/>
      </c>
    </row>
    <row r="473" spans="2:17" x14ac:dyDescent="0.35">
      <c r="B473" s="89" t="str">
        <f t="shared" si="10"/>
        <v/>
      </c>
      <c r="C473" s="321"/>
      <c r="D473" s="834" t="str">
        <f>_xlfn.LET(
_xlpm.orgRow,MATCH(C473,_ref_data!$F$19:$F$167,0),
_xlpm.orgID,INDEX(_ref_data!$E$19:$E$167,_xlpm.orgRow),
IF(C473="","",_xlpm.orgID))</f>
        <v/>
      </c>
      <c r="E473" s="834" t="str">
        <f>_xlfn.LET(
_xlpm.orgRow,MATCH(C473,_ref_data!$F$19:$F$167,0),
_xlpm.EIN,SUBSTITUTE(INDEX(_ref_data!$G$19:$G$167,_xlpm.orgRow), "-", ""),
IF(C473="","",_xlpm.EIN))</f>
        <v/>
      </c>
      <c r="F473" s="834"/>
      <c r="G473" s="826"/>
      <c r="H473" s="840" t="str" cm="1">
        <f t="array" aca="1" ref="H473" ca="1">IF($C473="", "",
_xlfn.LET(
_xlpm.HCEnameCol,INDIRECT(_xlfn.CONCAT("'3a) Board of Directors'!$B$11:$B$",$B$239)),
_xlpm.HCEidCol,INDIRECT(_xlfn.CONCAT("'3a) Board of Directors'!$D$11:$D$",$B$239)),
_xlpm.mbrNameCol,INDIRECT(_xlfn.CONCAT("'3a) Board of Directors'!$E$11:$E$",$B$239)),
_xlpm.row, MATCH($C473 &amp; $F473 &amp; $G473,
    _xlpm.HCEnameCol &amp; _xlpm.HCEidCol &amp; _xlpm.mbrNameCol, 0),
_xlpm.row)
)</f>
        <v/>
      </c>
      <c r="I473" s="826"/>
      <c r="J473" s="826"/>
      <c r="K473" s="826"/>
      <c r="L473" s="826"/>
      <c r="M473" s="826"/>
      <c r="N473" s="826" t="str" cm="1">
        <f t="array" aca="1" ref="N473" ca="1">_xlfn.LET(
_xlpm.datCol,INDIRECT(_xlfn.CONCAT("'3a) Board of Directors'!$K$11:$P$",$B$239)),
_xlpm.val,(INDEX(_xlpm.datCol,_extract!$H473,1)=TRUE)*1,
IF($B473="","",
IF(_xlpm.val="","",_xlpm.val)))</f>
        <v/>
      </c>
      <c r="O473" s="826" t="str" cm="1">
        <f t="array" aca="1" ref="O473" ca="1">_xlfn.LET(
_xlpm.datCol,INDIRECT(_xlfn.CONCAT("'3a) Board of Directors'!$K$11:$P$",$B$239)),
_xlpm.val,(INDEX(_xlpm.datCol,_extract!$H473,2)=TRUE)*1,
IF($B473="","",
IF(_xlpm.val="","",_xlpm.val)))</f>
        <v/>
      </c>
      <c r="P473" s="826" t="str" cm="1">
        <f t="array" aca="1" ref="P473" ca="1">_xlfn.LET(
_xlpm.datCol,INDIRECT(_xlfn.CONCAT("'3a) Board of Directors'!$K$11:$P$",$B$239)),
_xlpm.val,(INDEX(_xlpm.datCol,_extract!$H473,3)=TRUE)*1,
IF($B473="","",
IF(_xlpm.val="","",_xlpm.val)))</f>
        <v/>
      </c>
      <c r="Q473" s="826" t="str" cm="1">
        <f t="array" aca="1" ref="Q473" ca="1">_xlfn.LET(
_xlpm.datCol,INDIRECT(_xlfn.CONCAT("'3a) Board of Directors'!$K$11:$P$",$B$239)),
_xlpm.val,INDEX(_xlpm.datCol,_extract!$H473,4),
IF($B473="","",
IF(_xlpm.val="","",_xlpm.val)))</f>
        <v/>
      </c>
    </row>
    <row r="474" spans="2:17" x14ac:dyDescent="0.35">
      <c r="B474" s="89" t="str">
        <f t="shared" si="10"/>
        <v/>
      </c>
      <c r="C474" s="321"/>
      <c r="D474" s="834" t="str">
        <f>_xlfn.LET(
_xlpm.orgRow,MATCH(C474,_ref_data!$F$19:$F$167,0),
_xlpm.orgID,INDEX(_ref_data!$E$19:$E$167,_xlpm.orgRow),
IF(C474="","",_xlpm.orgID))</f>
        <v/>
      </c>
      <c r="E474" s="834" t="str">
        <f>_xlfn.LET(
_xlpm.orgRow,MATCH(C474,_ref_data!$F$19:$F$167,0),
_xlpm.EIN,SUBSTITUTE(INDEX(_ref_data!$G$19:$G$167,_xlpm.orgRow), "-", ""),
IF(C474="","",_xlpm.EIN))</f>
        <v/>
      </c>
      <c r="F474" s="834"/>
      <c r="G474" s="826"/>
      <c r="H474" s="840" t="str" cm="1">
        <f t="array" aca="1" ref="H474" ca="1">IF($C474="", "",
_xlfn.LET(
_xlpm.HCEnameCol,INDIRECT(_xlfn.CONCAT("'3a) Board of Directors'!$B$11:$B$",$B$239)),
_xlpm.HCEidCol,INDIRECT(_xlfn.CONCAT("'3a) Board of Directors'!$D$11:$D$",$B$239)),
_xlpm.mbrNameCol,INDIRECT(_xlfn.CONCAT("'3a) Board of Directors'!$E$11:$E$",$B$239)),
_xlpm.row, MATCH($C474 &amp; $F474 &amp; $G474,
    _xlpm.HCEnameCol &amp; _xlpm.HCEidCol &amp; _xlpm.mbrNameCol, 0),
_xlpm.row)
)</f>
        <v/>
      </c>
      <c r="I474" s="826"/>
      <c r="J474" s="826"/>
      <c r="K474" s="826"/>
      <c r="L474" s="826"/>
      <c r="M474" s="826"/>
      <c r="N474" s="826" t="str" cm="1">
        <f t="array" aca="1" ref="N474" ca="1">_xlfn.LET(
_xlpm.datCol,INDIRECT(_xlfn.CONCAT("'3a) Board of Directors'!$K$11:$P$",$B$239)),
_xlpm.val,(INDEX(_xlpm.datCol,_extract!$H474,1)=TRUE)*1,
IF($B474="","",
IF(_xlpm.val="","",_xlpm.val)))</f>
        <v/>
      </c>
      <c r="O474" s="826" t="str" cm="1">
        <f t="array" aca="1" ref="O474" ca="1">_xlfn.LET(
_xlpm.datCol,INDIRECT(_xlfn.CONCAT("'3a) Board of Directors'!$K$11:$P$",$B$239)),
_xlpm.val,(INDEX(_xlpm.datCol,_extract!$H474,2)=TRUE)*1,
IF($B474="","",
IF(_xlpm.val="","",_xlpm.val)))</f>
        <v/>
      </c>
      <c r="P474" s="826" t="str" cm="1">
        <f t="array" aca="1" ref="P474" ca="1">_xlfn.LET(
_xlpm.datCol,INDIRECT(_xlfn.CONCAT("'3a) Board of Directors'!$K$11:$P$",$B$239)),
_xlpm.val,(INDEX(_xlpm.datCol,_extract!$H474,3)=TRUE)*1,
IF($B474="","",
IF(_xlpm.val="","",_xlpm.val)))</f>
        <v/>
      </c>
      <c r="Q474" s="826" t="str" cm="1">
        <f t="array" aca="1" ref="Q474" ca="1">_xlfn.LET(
_xlpm.datCol,INDIRECT(_xlfn.CONCAT("'3a) Board of Directors'!$K$11:$P$",$B$239)),
_xlpm.val,INDEX(_xlpm.datCol,_extract!$H474,4),
IF($B474="","",
IF(_xlpm.val="","",_xlpm.val)))</f>
        <v/>
      </c>
    </row>
    <row r="475" spans="2:17" x14ac:dyDescent="0.35">
      <c r="B475" s="89" t="str">
        <f t="shared" si="10"/>
        <v/>
      </c>
      <c r="C475" s="321"/>
      <c r="D475" s="834" t="str">
        <f>_xlfn.LET(
_xlpm.orgRow,MATCH(C475,_ref_data!$F$19:$F$167,0),
_xlpm.orgID,INDEX(_ref_data!$E$19:$E$167,_xlpm.orgRow),
IF(C475="","",_xlpm.orgID))</f>
        <v/>
      </c>
      <c r="E475" s="834" t="str">
        <f>_xlfn.LET(
_xlpm.orgRow,MATCH(C475,_ref_data!$F$19:$F$167,0),
_xlpm.EIN,SUBSTITUTE(INDEX(_ref_data!$G$19:$G$167,_xlpm.orgRow), "-", ""),
IF(C475="","",_xlpm.EIN))</f>
        <v/>
      </c>
      <c r="F475" s="834"/>
      <c r="G475" s="826"/>
      <c r="H475" s="840" t="str" cm="1">
        <f t="array" aca="1" ref="H475" ca="1">IF($C475="", "",
_xlfn.LET(
_xlpm.HCEnameCol,INDIRECT(_xlfn.CONCAT("'3a) Board of Directors'!$B$11:$B$",$B$239)),
_xlpm.HCEidCol,INDIRECT(_xlfn.CONCAT("'3a) Board of Directors'!$D$11:$D$",$B$239)),
_xlpm.mbrNameCol,INDIRECT(_xlfn.CONCAT("'3a) Board of Directors'!$E$11:$E$",$B$239)),
_xlpm.row, MATCH($C475 &amp; $F475 &amp; $G475,
    _xlpm.HCEnameCol &amp; _xlpm.HCEidCol &amp; _xlpm.mbrNameCol, 0),
_xlpm.row)
)</f>
        <v/>
      </c>
      <c r="I475" s="826"/>
      <c r="J475" s="826"/>
      <c r="K475" s="826"/>
      <c r="L475" s="826"/>
      <c r="M475" s="826"/>
      <c r="N475" s="826" t="str" cm="1">
        <f t="array" aca="1" ref="N475" ca="1">_xlfn.LET(
_xlpm.datCol,INDIRECT(_xlfn.CONCAT("'3a) Board of Directors'!$K$11:$P$",$B$239)),
_xlpm.val,(INDEX(_xlpm.datCol,_extract!$H475,1)=TRUE)*1,
IF($B475="","",
IF(_xlpm.val="","",_xlpm.val)))</f>
        <v/>
      </c>
      <c r="O475" s="826" t="str" cm="1">
        <f t="array" aca="1" ref="O475" ca="1">_xlfn.LET(
_xlpm.datCol,INDIRECT(_xlfn.CONCAT("'3a) Board of Directors'!$K$11:$P$",$B$239)),
_xlpm.val,(INDEX(_xlpm.datCol,_extract!$H475,2)=TRUE)*1,
IF($B475="","",
IF(_xlpm.val="","",_xlpm.val)))</f>
        <v/>
      </c>
      <c r="P475" s="826" t="str" cm="1">
        <f t="array" aca="1" ref="P475" ca="1">_xlfn.LET(
_xlpm.datCol,INDIRECT(_xlfn.CONCAT("'3a) Board of Directors'!$K$11:$P$",$B$239)),
_xlpm.val,(INDEX(_xlpm.datCol,_extract!$H475,3)=TRUE)*1,
IF($B475="","",
IF(_xlpm.val="","",_xlpm.val)))</f>
        <v/>
      </c>
      <c r="Q475" s="826" t="str" cm="1">
        <f t="array" aca="1" ref="Q475" ca="1">_xlfn.LET(
_xlpm.datCol,INDIRECT(_xlfn.CONCAT("'3a) Board of Directors'!$K$11:$P$",$B$239)),
_xlpm.val,INDEX(_xlpm.datCol,_extract!$H475,4),
IF($B475="","",
IF(_xlpm.val="","",_xlpm.val)))</f>
        <v/>
      </c>
    </row>
    <row r="476" spans="2:17" x14ac:dyDescent="0.35">
      <c r="B476" s="89" t="str">
        <f t="shared" si="10"/>
        <v/>
      </c>
      <c r="C476" s="321"/>
      <c r="D476" s="834" t="str">
        <f>_xlfn.LET(
_xlpm.orgRow,MATCH(C476,_ref_data!$F$19:$F$167,0),
_xlpm.orgID,INDEX(_ref_data!$E$19:$E$167,_xlpm.orgRow),
IF(C476="","",_xlpm.orgID))</f>
        <v/>
      </c>
      <c r="E476" s="834" t="str">
        <f>_xlfn.LET(
_xlpm.orgRow,MATCH(C476,_ref_data!$F$19:$F$167,0),
_xlpm.EIN,SUBSTITUTE(INDEX(_ref_data!$G$19:$G$167,_xlpm.orgRow), "-", ""),
IF(C476="","",_xlpm.EIN))</f>
        <v/>
      </c>
      <c r="F476" s="834"/>
      <c r="G476" s="826"/>
      <c r="H476" s="840" t="str" cm="1">
        <f t="array" aca="1" ref="H476" ca="1">IF($C476="", "",
_xlfn.LET(
_xlpm.HCEnameCol,INDIRECT(_xlfn.CONCAT("'3a) Board of Directors'!$B$11:$B$",$B$239)),
_xlpm.HCEidCol,INDIRECT(_xlfn.CONCAT("'3a) Board of Directors'!$D$11:$D$",$B$239)),
_xlpm.mbrNameCol,INDIRECT(_xlfn.CONCAT("'3a) Board of Directors'!$E$11:$E$",$B$239)),
_xlpm.row, MATCH($C476 &amp; $F476 &amp; $G476,
    _xlpm.HCEnameCol &amp; _xlpm.HCEidCol &amp; _xlpm.mbrNameCol, 0),
_xlpm.row)
)</f>
        <v/>
      </c>
      <c r="I476" s="826"/>
      <c r="J476" s="826"/>
      <c r="K476" s="826"/>
      <c r="L476" s="826"/>
      <c r="M476" s="826"/>
      <c r="N476" s="826" t="str" cm="1">
        <f t="array" aca="1" ref="N476" ca="1">_xlfn.LET(
_xlpm.datCol,INDIRECT(_xlfn.CONCAT("'3a) Board of Directors'!$K$11:$P$",$B$239)),
_xlpm.val,(INDEX(_xlpm.datCol,_extract!$H476,1)=TRUE)*1,
IF($B476="","",
IF(_xlpm.val="","",_xlpm.val)))</f>
        <v/>
      </c>
      <c r="O476" s="826" t="str" cm="1">
        <f t="array" aca="1" ref="O476" ca="1">_xlfn.LET(
_xlpm.datCol,INDIRECT(_xlfn.CONCAT("'3a) Board of Directors'!$K$11:$P$",$B$239)),
_xlpm.val,(INDEX(_xlpm.datCol,_extract!$H476,2)=TRUE)*1,
IF($B476="","",
IF(_xlpm.val="","",_xlpm.val)))</f>
        <v/>
      </c>
      <c r="P476" s="826" t="str" cm="1">
        <f t="array" aca="1" ref="P476" ca="1">_xlfn.LET(
_xlpm.datCol,INDIRECT(_xlfn.CONCAT("'3a) Board of Directors'!$K$11:$P$",$B$239)),
_xlpm.val,(INDEX(_xlpm.datCol,_extract!$H476,3)=TRUE)*1,
IF($B476="","",
IF(_xlpm.val="","",_xlpm.val)))</f>
        <v/>
      </c>
      <c r="Q476" s="826" t="str" cm="1">
        <f t="array" aca="1" ref="Q476" ca="1">_xlfn.LET(
_xlpm.datCol,INDIRECT(_xlfn.CONCAT("'3a) Board of Directors'!$K$11:$P$",$B$239)),
_xlpm.val,INDEX(_xlpm.datCol,_extract!$H476,4),
IF($B476="","",
IF(_xlpm.val="","",_xlpm.val)))</f>
        <v/>
      </c>
    </row>
    <row r="477" spans="2:17" x14ac:dyDescent="0.35">
      <c r="B477" s="89" t="str">
        <f t="shared" si="10"/>
        <v/>
      </c>
      <c r="C477" s="321"/>
      <c r="D477" s="834" t="str">
        <f>_xlfn.LET(
_xlpm.orgRow,MATCH(C477,_ref_data!$F$19:$F$167,0),
_xlpm.orgID,INDEX(_ref_data!$E$19:$E$167,_xlpm.orgRow),
IF(C477="","",_xlpm.orgID))</f>
        <v/>
      </c>
      <c r="E477" s="834" t="str">
        <f>_xlfn.LET(
_xlpm.orgRow,MATCH(C477,_ref_data!$F$19:$F$167,0),
_xlpm.EIN,SUBSTITUTE(INDEX(_ref_data!$G$19:$G$167,_xlpm.orgRow), "-", ""),
IF(C477="","",_xlpm.EIN))</f>
        <v/>
      </c>
      <c r="F477" s="834"/>
      <c r="G477" s="826"/>
      <c r="H477" s="840" t="str" cm="1">
        <f t="array" aca="1" ref="H477" ca="1">IF($C477="", "",
_xlfn.LET(
_xlpm.HCEnameCol,INDIRECT(_xlfn.CONCAT("'3a) Board of Directors'!$B$11:$B$",$B$239)),
_xlpm.HCEidCol,INDIRECT(_xlfn.CONCAT("'3a) Board of Directors'!$D$11:$D$",$B$239)),
_xlpm.mbrNameCol,INDIRECT(_xlfn.CONCAT("'3a) Board of Directors'!$E$11:$E$",$B$239)),
_xlpm.row, MATCH($C477 &amp; $F477 &amp; $G477,
    _xlpm.HCEnameCol &amp; _xlpm.HCEidCol &amp; _xlpm.mbrNameCol, 0),
_xlpm.row)
)</f>
        <v/>
      </c>
      <c r="I477" s="826"/>
      <c r="J477" s="826"/>
      <c r="K477" s="826"/>
      <c r="L477" s="826"/>
      <c r="M477" s="826"/>
      <c r="N477" s="826" t="str" cm="1">
        <f t="array" aca="1" ref="N477" ca="1">_xlfn.LET(
_xlpm.datCol,INDIRECT(_xlfn.CONCAT("'3a) Board of Directors'!$K$11:$P$",$B$239)),
_xlpm.val,(INDEX(_xlpm.datCol,_extract!$H477,1)=TRUE)*1,
IF($B477="","",
IF(_xlpm.val="","",_xlpm.val)))</f>
        <v/>
      </c>
      <c r="O477" s="826" t="str" cm="1">
        <f t="array" aca="1" ref="O477" ca="1">_xlfn.LET(
_xlpm.datCol,INDIRECT(_xlfn.CONCAT("'3a) Board of Directors'!$K$11:$P$",$B$239)),
_xlpm.val,(INDEX(_xlpm.datCol,_extract!$H477,2)=TRUE)*1,
IF($B477="","",
IF(_xlpm.val="","",_xlpm.val)))</f>
        <v/>
      </c>
      <c r="P477" s="826" t="str" cm="1">
        <f t="array" aca="1" ref="P477" ca="1">_xlfn.LET(
_xlpm.datCol,INDIRECT(_xlfn.CONCAT("'3a) Board of Directors'!$K$11:$P$",$B$239)),
_xlpm.val,(INDEX(_xlpm.datCol,_extract!$H477,3)=TRUE)*1,
IF($B477="","",
IF(_xlpm.val="","",_xlpm.val)))</f>
        <v/>
      </c>
      <c r="Q477" s="826" t="str" cm="1">
        <f t="array" aca="1" ref="Q477" ca="1">_xlfn.LET(
_xlpm.datCol,INDIRECT(_xlfn.CONCAT("'3a) Board of Directors'!$K$11:$P$",$B$239)),
_xlpm.val,INDEX(_xlpm.datCol,_extract!$H477,4),
IF($B477="","",
IF(_xlpm.val="","",_xlpm.val)))</f>
        <v/>
      </c>
    </row>
    <row r="478" spans="2:17" x14ac:dyDescent="0.35">
      <c r="B478" s="89" t="str">
        <f t="shared" si="10"/>
        <v/>
      </c>
      <c r="C478" s="321"/>
      <c r="D478" s="834" t="str">
        <f>_xlfn.LET(
_xlpm.orgRow,MATCH(C478,_ref_data!$F$19:$F$167,0),
_xlpm.orgID,INDEX(_ref_data!$E$19:$E$167,_xlpm.orgRow),
IF(C478="","",_xlpm.orgID))</f>
        <v/>
      </c>
      <c r="E478" s="834" t="str">
        <f>_xlfn.LET(
_xlpm.orgRow,MATCH(C478,_ref_data!$F$19:$F$167,0),
_xlpm.EIN,SUBSTITUTE(INDEX(_ref_data!$G$19:$G$167,_xlpm.orgRow), "-", ""),
IF(C478="","",_xlpm.EIN))</f>
        <v/>
      </c>
      <c r="F478" s="834"/>
      <c r="G478" s="826"/>
      <c r="H478" s="840" t="str" cm="1">
        <f t="array" aca="1" ref="H478" ca="1">IF($C478="", "",
_xlfn.LET(
_xlpm.HCEnameCol,INDIRECT(_xlfn.CONCAT("'3a) Board of Directors'!$B$11:$B$",$B$239)),
_xlpm.HCEidCol,INDIRECT(_xlfn.CONCAT("'3a) Board of Directors'!$D$11:$D$",$B$239)),
_xlpm.mbrNameCol,INDIRECT(_xlfn.CONCAT("'3a) Board of Directors'!$E$11:$E$",$B$239)),
_xlpm.row, MATCH($C478 &amp; $F478 &amp; $G478,
    _xlpm.HCEnameCol &amp; _xlpm.HCEidCol &amp; _xlpm.mbrNameCol, 0),
_xlpm.row)
)</f>
        <v/>
      </c>
      <c r="I478" s="826"/>
      <c r="J478" s="826"/>
      <c r="K478" s="826"/>
      <c r="L478" s="826"/>
      <c r="M478" s="826"/>
      <c r="N478" s="826" t="str" cm="1">
        <f t="array" aca="1" ref="N478" ca="1">_xlfn.LET(
_xlpm.datCol,INDIRECT(_xlfn.CONCAT("'3a) Board of Directors'!$K$11:$P$",$B$239)),
_xlpm.val,(INDEX(_xlpm.datCol,_extract!$H478,1)=TRUE)*1,
IF($B478="","",
IF(_xlpm.val="","",_xlpm.val)))</f>
        <v/>
      </c>
      <c r="O478" s="826" t="str" cm="1">
        <f t="array" aca="1" ref="O478" ca="1">_xlfn.LET(
_xlpm.datCol,INDIRECT(_xlfn.CONCAT("'3a) Board of Directors'!$K$11:$P$",$B$239)),
_xlpm.val,(INDEX(_xlpm.datCol,_extract!$H478,2)=TRUE)*1,
IF($B478="","",
IF(_xlpm.val="","",_xlpm.val)))</f>
        <v/>
      </c>
      <c r="P478" s="826" t="str" cm="1">
        <f t="array" aca="1" ref="P478" ca="1">_xlfn.LET(
_xlpm.datCol,INDIRECT(_xlfn.CONCAT("'3a) Board of Directors'!$K$11:$P$",$B$239)),
_xlpm.val,(INDEX(_xlpm.datCol,_extract!$H478,3)=TRUE)*1,
IF($B478="","",
IF(_xlpm.val="","",_xlpm.val)))</f>
        <v/>
      </c>
      <c r="Q478" s="826" t="str" cm="1">
        <f t="array" aca="1" ref="Q478" ca="1">_xlfn.LET(
_xlpm.datCol,INDIRECT(_xlfn.CONCAT("'3a) Board of Directors'!$K$11:$P$",$B$239)),
_xlpm.val,INDEX(_xlpm.datCol,_extract!$H478,4),
IF($B478="","",
IF(_xlpm.val="","",_xlpm.val)))</f>
        <v/>
      </c>
    </row>
    <row r="479" spans="2:17" x14ac:dyDescent="0.35">
      <c r="B479" s="89" t="str">
        <f t="shared" si="10"/>
        <v/>
      </c>
      <c r="C479" s="321"/>
      <c r="D479" s="834" t="str">
        <f>_xlfn.LET(
_xlpm.orgRow,MATCH(C479,_ref_data!$F$19:$F$167,0),
_xlpm.orgID,INDEX(_ref_data!$E$19:$E$167,_xlpm.orgRow),
IF(C479="","",_xlpm.orgID))</f>
        <v/>
      </c>
      <c r="E479" s="834" t="str">
        <f>_xlfn.LET(
_xlpm.orgRow,MATCH(C479,_ref_data!$F$19:$F$167,0),
_xlpm.EIN,SUBSTITUTE(INDEX(_ref_data!$G$19:$G$167,_xlpm.orgRow), "-", ""),
IF(C479="","",_xlpm.EIN))</f>
        <v/>
      </c>
      <c r="F479" s="834"/>
      <c r="G479" s="826"/>
      <c r="H479" s="840" t="str" cm="1">
        <f t="array" aca="1" ref="H479" ca="1">IF($C479="", "",
_xlfn.LET(
_xlpm.HCEnameCol,INDIRECT(_xlfn.CONCAT("'3a) Board of Directors'!$B$11:$B$",$B$239)),
_xlpm.HCEidCol,INDIRECT(_xlfn.CONCAT("'3a) Board of Directors'!$D$11:$D$",$B$239)),
_xlpm.mbrNameCol,INDIRECT(_xlfn.CONCAT("'3a) Board of Directors'!$E$11:$E$",$B$239)),
_xlpm.row, MATCH($C479 &amp; $F479 &amp; $G479,
    _xlpm.HCEnameCol &amp; _xlpm.HCEidCol &amp; _xlpm.mbrNameCol, 0),
_xlpm.row)
)</f>
        <v/>
      </c>
      <c r="I479" s="826"/>
      <c r="J479" s="826"/>
      <c r="K479" s="826"/>
      <c r="L479" s="826"/>
      <c r="M479" s="826"/>
      <c r="N479" s="826" t="str" cm="1">
        <f t="array" aca="1" ref="N479" ca="1">_xlfn.LET(
_xlpm.datCol,INDIRECT(_xlfn.CONCAT("'3a) Board of Directors'!$K$11:$P$",$B$239)),
_xlpm.val,(INDEX(_xlpm.datCol,_extract!$H479,1)=TRUE)*1,
IF($B479="","",
IF(_xlpm.val="","",_xlpm.val)))</f>
        <v/>
      </c>
      <c r="O479" s="826" t="str" cm="1">
        <f t="array" aca="1" ref="O479" ca="1">_xlfn.LET(
_xlpm.datCol,INDIRECT(_xlfn.CONCAT("'3a) Board of Directors'!$K$11:$P$",$B$239)),
_xlpm.val,(INDEX(_xlpm.datCol,_extract!$H479,2)=TRUE)*1,
IF($B479="","",
IF(_xlpm.val="","",_xlpm.val)))</f>
        <v/>
      </c>
      <c r="P479" s="826" t="str" cm="1">
        <f t="array" aca="1" ref="P479" ca="1">_xlfn.LET(
_xlpm.datCol,INDIRECT(_xlfn.CONCAT("'3a) Board of Directors'!$K$11:$P$",$B$239)),
_xlpm.val,(INDEX(_xlpm.datCol,_extract!$H479,3)=TRUE)*1,
IF($B479="","",
IF(_xlpm.val="","",_xlpm.val)))</f>
        <v/>
      </c>
      <c r="Q479" s="826" t="str" cm="1">
        <f t="array" aca="1" ref="Q479" ca="1">_xlfn.LET(
_xlpm.datCol,INDIRECT(_xlfn.CONCAT("'3a) Board of Directors'!$K$11:$P$",$B$239)),
_xlpm.val,INDEX(_xlpm.datCol,_extract!$H479,4),
IF($B479="","",
IF(_xlpm.val="","",_xlpm.val)))</f>
        <v/>
      </c>
    </row>
    <row r="480" spans="2:17" x14ac:dyDescent="0.35">
      <c r="B480" s="89" t="str">
        <f t="shared" si="10"/>
        <v/>
      </c>
      <c r="C480" s="321"/>
      <c r="D480" s="834" t="str">
        <f>_xlfn.LET(
_xlpm.orgRow,MATCH(C480,_ref_data!$F$19:$F$167,0),
_xlpm.orgID,INDEX(_ref_data!$E$19:$E$167,_xlpm.orgRow),
IF(C480="","",_xlpm.orgID))</f>
        <v/>
      </c>
      <c r="E480" s="834" t="str">
        <f>_xlfn.LET(
_xlpm.orgRow,MATCH(C480,_ref_data!$F$19:$F$167,0),
_xlpm.EIN,SUBSTITUTE(INDEX(_ref_data!$G$19:$G$167,_xlpm.orgRow), "-", ""),
IF(C480="","",_xlpm.EIN))</f>
        <v/>
      </c>
      <c r="F480" s="834"/>
      <c r="G480" s="826"/>
      <c r="H480" s="840" t="str" cm="1">
        <f t="array" aca="1" ref="H480" ca="1">IF($C480="", "",
_xlfn.LET(
_xlpm.HCEnameCol,INDIRECT(_xlfn.CONCAT("'3a) Board of Directors'!$B$11:$B$",$B$239)),
_xlpm.HCEidCol,INDIRECT(_xlfn.CONCAT("'3a) Board of Directors'!$D$11:$D$",$B$239)),
_xlpm.mbrNameCol,INDIRECT(_xlfn.CONCAT("'3a) Board of Directors'!$E$11:$E$",$B$239)),
_xlpm.row, MATCH($C480 &amp; $F480 &amp; $G480,
    _xlpm.HCEnameCol &amp; _xlpm.HCEidCol &amp; _xlpm.mbrNameCol, 0),
_xlpm.row)
)</f>
        <v/>
      </c>
      <c r="I480" s="826"/>
      <c r="J480" s="826"/>
      <c r="K480" s="826"/>
      <c r="L480" s="826"/>
      <c r="M480" s="826"/>
      <c r="N480" s="826" t="str" cm="1">
        <f t="array" aca="1" ref="N480" ca="1">_xlfn.LET(
_xlpm.datCol,INDIRECT(_xlfn.CONCAT("'3a) Board of Directors'!$K$11:$P$",$B$239)),
_xlpm.val,(INDEX(_xlpm.datCol,_extract!$H480,1)=TRUE)*1,
IF($B480="","",
IF(_xlpm.val="","",_xlpm.val)))</f>
        <v/>
      </c>
      <c r="O480" s="826" t="str" cm="1">
        <f t="array" aca="1" ref="O480" ca="1">_xlfn.LET(
_xlpm.datCol,INDIRECT(_xlfn.CONCAT("'3a) Board of Directors'!$K$11:$P$",$B$239)),
_xlpm.val,(INDEX(_xlpm.datCol,_extract!$H480,2)=TRUE)*1,
IF($B480="","",
IF(_xlpm.val="","",_xlpm.val)))</f>
        <v/>
      </c>
      <c r="P480" s="826" t="str" cm="1">
        <f t="array" aca="1" ref="P480" ca="1">_xlfn.LET(
_xlpm.datCol,INDIRECT(_xlfn.CONCAT("'3a) Board of Directors'!$K$11:$P$",$B$239)),
_xlpm.val,(INDEX(_xlpm.datCol,_extract!$H480,3)=TRUE)*1,
IF($B480="","",
IF(_xlpm.val="","",_xlpm.val)))</f>
        <v/>
      </c>
      <c r="Q480" s="826" t="str" cm="1">
        <f t="array" aca="1" ref="Q480" ca="1">_xlfn.LET(
_xlpm.datCol,INDIRECT(_xlfn.CONCAT("'3a) Board of Directors'!$K$11:$P$",$B$239)),
_xlpm.val,INDEX(_xlpm.datCol,_extract!$H480,4),
IF($B480="","",
IF(_xlpm.val="","",_xlpm.val)))</f>
        <v/>
      </c>
    </row>
    <row r="481" spans="2:17" x14ac:dyDescent="0.35">
      <c r="B481" s="89" t="str">
        <f t="shared" si="10"/>
        <v/>
      </c>
      <c r="C481" s="321"/>
      <c r="D481" s="834" t="str">
        <f>_xlfn.LET(
_xlpm.orgRow,MATCH(C481,_ref_data!$F$19:$F$167,0),
_xlpm.orgID,INDEX(_ref_data!$E$19:$E$167,_xlpm.orgRow),
IF(C481="","",_xlpm.orgID))</f>
        <v/>
      </c>
      <c r="E481" s="834" t="str">
        <f>_xlfn.LET(
_xlpm.orgRow,MATCH(C481,_ref_data!$F$19:$F$167,0),
_xlpm.EIN,SUBSTITUTE(INDEX(_ref_data!$G$19:$G$167,_xlpm.orgRow), "-", ""),
IF(C481="","",_xlpm.EIN))</f>
        <v/>
      </c>
      <c r="F481" s="834"/>
      <c r="G481" s="826"/>
      <c r="H481" s="840" t="str" cm="1">
        <f t="array" aca="1" ref="H481" ca="1">IF($C481="", "",
_xlfn.LET(
_xlpm.HCEnameCol,INDIRECT(_xlfn.CONCAT("'3a) Board of Directors'!$B$11:$B$",$B$239)),
_xlpm.HCEidCol,INDIRECT(_xlfn.CONCAT("'3a) Board of Directors'!$D$11:$D$",$B$239)),
_xlpm.mbrNameCol,INDIRECT(_xlfn.CONCAT("'3a) Board of Directors'!$E$11:$E$",$B$239)),
_xlpm.row, MATCH($C481 &amp; $F481 &amp; $G481,
    _xlpm.HCEnameCol &amp; _xlpm.HCEidCol &amp; _xlpm.mbrNameCol, 0),
_xlpm.row)
)</f>
        <v/>
      </c>
      <c r="I481" s="826"/>
      <c r="J481" s="826"/>
      <c r="K481" s="826"/>
      <c r="L481" s="826"/>
      <c r="M481" s="826"/>
      <c r="N481" s="826" t="str" cm="1">
        <f t="array" aca="1" ref="N481" ca="1">_xlfn.LET(
_xlpm.datCol,INDIRECT(_xlfn.CONCAT("'3a) Board of Directors'!$K$11:$P$",$B$239)),
_xlpm.val,(INDEX(_xlpm.datCol,_extract!$H481,1)=TRUE)*1,
IF($B481="","",
IF(_xlpm.val="","",_xlpm.val)))</f>
        <v/>
      </c>
      <c r="O481" s="826" t="str" cm="1">
        <f t="array" aca="1" ref="O481" ca="1">_xlfn.LET(
_xlpm.datCol,INDIRECT(_xlfn.CONCAT("'3a) Board of Directors'!$K$11:$P$",$B$239)),
_xlpm.val,(INDEX(_xlpm.datCol,_extract!$H481,2)=TRUE)*1,
IF($B481="","",
IF(_xlpm.val="","",_xlpm.val)))</f>
        <v/>
      </c>
      <c r="P481" s="826" t="str" cm="1">
        <f t="array" aca="1" ref="P481" ca="1">_xlfn.LET(
_xlpm.datCol,INDIRECT(_xlfn.CONCAT("'3a) Board of Directors'!$K$11:$P$",$B$239)),
_xlpm.val,(INDEX(_xlpm.datCol,_extract!$H481,3)=TRUE)*1,
IF($B481="","",
IF(_xlpm.val="","",_xlpm.val)))</f>
        <v/>
      </c>
      <c r="Q481" s="826" t="str" cm="1">
        <f t="array" aca="1" ref="Q481" ca="1">_xlfn.LET(
_xlpm.datCol,INDIRECT(_xlfn.CONCAT("'3a) Board of Directors'!$K$11:$P$",$B$239)),
_xlpm.val,INDEX(_xlpm.datCol,_extract!$H481,4),
IF($B481="","",
IF(_xlpm.val="","",_xlpm.val)))</f>
        <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B3F5C-CCB4-409C-9944-4C821E31495C}">
  <sheetPr codeName="Sheet19">
    <tabColor theme="1" tint="0.34998626667073579"/>
    <pageSetUpPr fitToPage="1"/>
  </sheetPr>
  <dimension ref="A1:AM144"/>
  <sheetViews>
    <sheetView zoomScale="85" zoomScaleNormal="85" workbookViewId="0">
      <selection activeCell="F51" sqref="F51"/>
    </sheetView>
  </sheetViews>
  <sheetFormatPr defaultColWidth="9.1796875" defaultRowHeight="15" customHeight="1" x14ac:dyDescent="0.35"/>
  <cols>
    <col min="1" max="1" width="3.453125" style="109" customWidth="1"/>
    <col min="2" max="4" width="19.1796875" style="109" customWidth="1"/>
    <col min="5" max="5" width="8.1796875" style="109" customWidth="1"/>
    <col min="6" max="6" width="22.1796875" style="109" customWidth="1"/>
    <col min="7" max="7" width="13.7265625" style="109" customWidth="1"/>
    <col min="8" max="8" width="15.81640625" style="109" customWidth="1"/>
    <col min="9" max="9" width="17.54296875" style="109" customWidth="1"/>
    <col min="10" max="10" width="7.81640625" style="379" customWidth="1"/>
    <col min="11" max="11" width="58.1796875" style="109" customWidth="1"/>
    <col min="12" max="12" width="33.54296875" style="109" customWidth="1"/>
    <col min="13" max="13" width="11.1796875" style="379" customWidth="1"/>
    <col min="14" max="14" width="11.81640625" style="379" customWidth="1"/>
    <col min="15" max="15" width="65.26953125" style="379" customWidth="1"/>
    <col min="16" max="16" width="10.453125" style="379" customWidth="1"/>
    <col min="17" max="17" width="44.1796875" style="379" customWidth="1"/>
    <col min="18" max="18" width="15.453125" style="379" customWidth="1"/>
    <col min="19" max="19" width="59.453125" style="109" customWidth="1"/>
    <col min="20" max="20" width="8" style="109" customWidth="1"/>
    <col min="21" max="21" width="13.26953125" style="109" customWidth="1"/>
    <col min="22" max="22" width="25.1796875" style="109" customWidth="1"/>
    <col min="23" max="23" width="69.81640625" style="109" customWidth="1"/>
    <col min="24" max="24" width="7.26953125" style="109" customWidth="1"/>
    <col min="25" max="25" width="15.1796875" style="109" customWidth="1"/>
    <col min="26" max="27" width="9.1796875" style="109" customWidth="1"/>
    <col min="28" max="29" width="14.26953125" style="109" customWidth="1"/>
    <col min="30" max="30" width="19.81640625" style="109" customWidth="1"/>
    <col min="31" max="31" width="9.1796875" style="109" customWidth="1"/>
    <col min="32" max="36" width="13.453125" style="109" customWidth="1"/>
    <col min="37" max="37" width="9.1796875" style="109" customWidth="1"/>
    <col min="38" max="39" width="13.453125" style="109" customWidth="1"/>
    <col min="40" max="16384" width="9.1796875" style="109"/>
  </cols>
  <sheetData>
    <row r="1" spans="1:39" s="375" customFormat="1" ht="16.5" thickBot="1" x14ac:dyDescent="0.45">
      <c r="D1" s="376"/>
      <c r="J1" s="376"/>
      <c r="L1" s="109"/>
      <c r="M1" s="376"/>
      <c r="N1" s="376"/>
      <c r="O1" s="376"/>
      <c r="P1" s="376"/>
      <c r="Q1" s="376"/>
      <c r="R1" s="376"/>
      <c r="T1" s="376"/>
      <c r="V1" s="109"/>
      <c r="X1" s="376"/>
      <c r="Y1" s="376"/>
      <c r="Z1" s="376"/>
      <c r="AC1" s="376"/>
      <c r="AG1" s="376"/>
      <c r="AH1" s="376"/>
      <c r="AI1" s="376"/>
      <c r="AJ1" s="376"/>
      <c r="AM1" s="376"/>
    </row>
    <row r="2" spans="1:39" s="375" customFormat="1" ht="16" x14ac:dyDescent="0.4">
      <c r="B2" s="1072" t="s">
        <v>63</v>
      </c>
      <c r="C2" s="1073"/>
      <c r="D2" s="1073"/>
      <c r="E2" s="1073"/>
      <c r="F2" s="1073"/>
      <c r="G2" s="1074"/>
      <c r="J2" s="376"/>
      <c r="L2" s="109"/>
      <c r="M2" s="376"/>
      <c r="N2" s="376"/>
      <c r="O2" s="376"/>
      <c r="P2" s="376"/>
      <c r="Q2" s="376"/>
      <c r="R2" s="376"/>
      <c r="T2" s="376"/>
      <c r="V2" s="109"/>
      <c r="X2" s="376"/>
      <c r="Y2" s="376"/>
      <c r="Z2" s="376"/>
      <c r="AC2" s="376"/>
      <c r="AG2" s="376"/>
      <c r="AH2" s="376"/>
      <c r="AI2" s="376"/>
      <c r="AJ2" s="376"/>
      <c r="AM2" s="376"/>
    </row>
    <row r="3" spans="1:39" s="375" customFormat="1" ht="14.65" customHeight="1" x14ac:dyDescent="0.4">
      <c r="B3" s="1075"/>
      <c r="C3" s="1076"/>
      <c r="D3" s="1076"/>
      <c r="E3" s="1076"/>
      <c r="F3" s="1076"/>
      <c r="G3" s="1077"/>
      <c r="H3" s="452"/>
      <c r="I3" s="452"/>
      <c r="J3" s="706"/>
      <c r="K3" s="452"/>
      <c r="L3" s="109"/>
      <c r="M3" s="376"/>
      <c r="N3" s="376"/>
      <c r="O3" s="376"/>
      <c r="P3" s="376"/>
      <c r="Q3" s="376"/>
      <c r="R3" s="376"/>
      <c r="T3" s="376"/>
      <c r="V3" s="109"/>
      <c r="X3" s="376"/>
      <c r="Y3" s="376"/>
      <c r="Z3" s="376"/>
      <c r="AC3" s="376"/>
      <c r="AG3" s="376"/>
      <c r="AH3" s="376"/>
      <c r="AI3" s="376"/>
      <c r="AJ3" s="376"/>
      <c r="AM3" s="376"/>
    </row>
    <row r="4" spans="1:39" s="375" customFormat="1" ht="16.5" thickBot="1" x14ac:dyDescent="0.45">
      <c r="B4" s="1078"/>
      <c r="C4" s="1079"/>
      <c r="D4" s="1079"/>
      <c r="E4" s="1079"/>
      <c r="F4" s="1079"/>
      <c r="G4" s="1080"/>
      <c r="J4" s="376"/>
      <c r="L4" s="109"/>
      <c r="M4" s="376"/>
      <c r="N4" s="376"/>
      <c r="O4" s="376"/>
      <c r="P4" s="376"/>
      <c r="Q4" s="376"/>
      <c r="R4" s="376"/>
      <c r="T4" s="376"/>
      <c r="V4" s="109"/>
      <c r="X4" s="376"/>
      <c r="Y4" s="376"/>
      <c r="Z4" s="376"/>
      <c r="AC4" s="376"/>
      <c r="AG4" s="376"/>
      <c r="AH4" s="376"/>
      <c r="AI4" s="376"/>
      <c r="AJ4" s="376"/>
      <c r="AM4" s="376"/>
    </row>
    <row r="5" spans="1:39" s="375" customFormat="1" ht="16" x14ac:dyDescent="0.4">
      <c r="J5" s="376"/>
      <c r="L5" s="109"/>
      <c r="M5" s="376"/>
      <c r="N5" s="376"/>
      <c r="O5" s="376"/>
      <c r="P5" s="376"/>
      <c r="Q5" s="376"/>
      <c r="R5" s="376"/>
      <c r="T5" s="376"/>
      <c r="V5" s="109"/>
      <c r="X5" s="376"/>
      <c r="Y5" s="376"/>
      <c r="Z5" s="376"/>
      <c r="AC5" s="376"/>
      <c r="AG5" s="376"/>
      <c r="AH5" s="376"/>
      <c r="AI5" s="376"/>
      <c r="AJ5" s="376"/>
      <c r="AM5" s="376"/>
    </row>
    <row r="6" spans="1:39" s="375" customFormat="1" ht="16.5" customHeight="1" x14ac:dyDescent="0.4">
      <c r="A6" s="416"/>
      <c r="B6" s="416"/>
      <c r="C6" s="109"/>
      <c r="D6" s="376"/>
      <c r="E6" s="377"/>
      <c r="F6" s="376"/>
      <c r="G6" s="109"/>
      <c r="H6" s="109"/>
      <c r="I6" s="109"/>
      <c r="J6" s="379"/>
      <c r="K6" s="109"/>
      <c r="L6" s="109"/>
      <c r="M6" s="109"/>
      <c r="N6" s="109"/>
      <c r="O6" s="109"/>
      <c r="P6" s="109"/>
      <c r="Q6" s="109"/>
      <c r="R6" s="109"/>
      <c r="S6" s="376"/>
      <c r="T6" s="376"/>
      <c r="W6" s="376"/>
      <c r="AA6" s="376"/>
      <c r="AB6" s="376"/>
      <c r="AC6" s="376"/>
      <c r="AD6" s="376"/>
      <c r="AG6" s="376"/>
    </row>
    <row r="7" spans="1:39" s="375" customFormat="1" ht="16.5" customHeight="1" thickBot="1" x14ac:dyDescent="0.45">
      <c r="A7" s="109"/>
      <c r="B7" s="1085" t="s">
        <v>64</v>
      </c>
      <c r="C7" s="1085"/>
      <c r="D7" s="2"/>
      <c r="E7" s="109"/>
      <c r="F7" s="381" t="s">
        <v>65</v>
      </c>
      <c r="G7" s="652" t="s">
        <v>66</v>
      </c>
      <c r="H7" s="109"/>
      <c r="I7" s="109"/>
      <c r="J7" s="379"/>
      <c r="K7" s="109"/>
      <c r="L7" s="109"/>
      <c r="M7" s="109"/>
      <c r="N7" s="381" t="s">
        <v>67</v>
      </c>
      <c r="O7" s="109"/>
      <c r="P7" s="109"/>
      <c r="Q7" s="376"/>
      <c r="R7" s="376"/>
      <c r="U7" s="376"/>
      <c r="Y7" s="376"/>
      <c r="Z7" s="376"/>
      <c r="AA7" s="376"/>
      <c r="AB7" s="376"/>
      <c r="AE7" s="376"/>
    </row>
    <row r="8" spans="1:39" s="375" customFormat="1" ht="16.5" customHeight="1" x14ac:dyDescent="0.4">
      <c r="A8" s="416"/>
      <c r="B8" s="538" t="s">
        <v>68</v>
      </c>
      <c r="C8" s="1086" t="str">
        <f>IF(ISBLANK('0a) Instructions &amp; HHS Info'!F3), "", '0a) Instructions &amp; HHS Info'!F3)</f>
        <v/>
      </c>
      <c r="D8" s="1087"/>
      <c r="E8" s="109"/>
      <c r="F8" s="541" t="s">
        <v>69</v>
      </c>
      <c r="G8" s="651" t="s">
        <v>70</v>
      </c>
      <c r="H8" s="541" t="s">
        <v>71</v>
      </c>
      <c r="I8" s="541" t="s">
        <v>72</v>
      </c>
      <c r="J8" s="541" t="s">
        <v>73</v>
      </c>
      <c r="K8" s="541" t="s">
        <v>74</v>
      </c>
      <c r="L8" s="541" t="s">
        <v>75</v>
      </c>
      <c r="M8" s="109"/>
      <c r="N8" s="541" t="s">
        <v>76</v>
      </c>
      <c r="O8" s="588" t="s">
        <v>77</v>
      </c>
      <c r="P8" s="541" t="s">
        <v>70</v>
      </c>
      <c r="Q8" s="589" t="s">
        <v>78</v>
      </c>
      <c r="R8" s="541" t="s">
        <v>79</v>
      </c>
      <c r="S8" s="541" t="s">
        <v>75</v>
      </c>
      <c r="U8" s="426" t="s">
        <v>80</v>
      </c>
      <c r="V8" s="427"/>
      <c r="W8" s="446"/>
      <c r="Y8" s="376"/>
      <c r="Z8" s="376"/>
      <c r="AA8" s="376"/>
      <c r="AB8" s="376"/>
      <c r="AE8" s="376"/>
    </row>
    <row r="9" spans="1:39" s="375" customFormat="1" ht="16.5" customHeight="1" x14ac:dyDescent="0.4">
      <c r="A9" s="417"/>
      <c r="B9" s="539" t="s">
        <v>81</v>
      </c>
      <c r="C9" s="1088" t="str">
        <f>_xlfn.LET(
_xlpm.ID,_ref_data!$C$4,
_xlpm.HHSID_col,$B18:$B$61,
_xlpm.return_row,MATCH(_xlpm.ID,_xlpm.HHSID_col,0),
IF(C8="", "",
  INDEX(Table1[Short HHS Name], _xlpm.return_row)
))</f>
        <v/>
      </c>
      <c r="D9" s="1089"/>
      <c r="E9" s="109"/>
      <c r="F9" s="1068" t="s">
        <v>82</v>
      </c>
      <c r="G9" s="1069"/>
      <c r="H9" s="1070"/>
      <c r="I9" s="1070"/>
      <c r="J9" s="1070"/>
      <c r="K9" s="1070"/>
      <c r="L9" s="1071"/>
      <c r="M9" s="109"/>
      <c r="N9" s="564" t="s">
        <v>83</v>
      </c>
      <c r="O9" s="565"/>
      <c r="P9" s="590"/>
      <c r="Q9" s="565"/>
      <c r="R9" s="565"/>
      <c r="S9" s="566"/>
      <c r="U9" s="433" t="s">
        <v>84</v>
      </c>
      <c r="V9" s="593" t="s">
        <v>85</v>
      </c>
      <c r="W9" s="552"/>
      <c r="Y9" s="376"/>
      <c r="Z9" s="376"/>
      <c r="AA9" s="376"/>
      <c r="AB9" s="376"/>
      <c r="AE9" s="376"/>
    </row>
    <row r="10" spans="1:39" s="375" customFormat="1" ht="16.5" customHeight="1" x14ac:dyDescent="0.4">
      <c r="A10" s="400"/>
      <c r="B10" s="539" t="s">
        <v>86</v>
      </c>
      <c r="C10" s="1081" t="str">
        <f>IF(ISBLANK('0a) Instructions &amp; HHS Info'!F4), "", '0a) Instructions &amp; HHS Info'!F4)</f>
        <v/>
      </c>
      <c r="D10" s="1082"/>
      <c r="E10" s="109"/>
      <c r="F10" s="653" t="s">
        <v>87</v>
      </c>
      <c r="G10" s="654">
        <f>_ref_data!$C$5</f>
        <v>0</v>
      </c>
      <c r="H10" s="655" t="s">
        <v>88</v>
      </c>
      <c r="I10" s="656" t="s">
        <v>89</v>
      </c>
      <c r="J10" s="707">
        <v>1</v>
      </c>
      <c r="K10" s="532" t="s">
        <v>90</v>
      </c>
      <c r="L10" s="624"/>
      <c r="M10" s="109"/>
      <c r="N10" s="567" t="s">
        <v>91</v>
      </c>
      <c r="O10" s="576" t="s">
        <v>92</v>
      </c>
      <c r="P10" s="591">
        <f>COUNTIF('1) Identify Affiliated Entities'!$B$10:$B$30, 0)</f>
        <v>1</v>
      </c>
      <c r="Q10" s="568" t="s">
        <v>93</v>
      </c>
      <c r="R10" s="575" t="s">
        <v>94</v>
      </c>
      <c r="S10" s="569"/>
      <c r="U10" s="433" t="s">
        <v>95</v>
      </c>
      <c r="V10" s="593" t="s">
        <v>96</v>
      </c>
      <c r="W10" s="552"/>
      <c r="Y10" s="376"/>
      <c r="Z10" s="376"/>
      <c r="AA10" s="376"/>
      <c r="AB10" s="376"/>
      <c r="AE10" s="376"/>
    </row>
    <row r="11" spans="1:39" s="375" customFormat="1" ht="16.5" customHeight="1" x14ac:dyDescent="0.4">
      <c r="A11" s="109"/>
      <c r="B11" s="539" t="s">
        <v>97</v>
      </c>
      <c r="C11" s="1081" t="str">
        <f>IF(ISBLANK('0a) Instructions &amp; HHS Info'!$F$5), "", '0a) Instructions &amp; HHS Info'!$F$5)</f>
        <v/>
      </c>
      <c r="D11" s="1082"/>
      <c r="E11" s="109"/>
      <c r="F11" s="653" t="s">
        <v>98</v>
      </c>
      <c r="G11" s="532" t="s">
        <v>825</v>
      </c>
      <c r="H11" s="655" t="s">
        <v>88</v>
      </c>
      <c r="I11" s="656" t="s">
        <v>89</v>
      </c>
      <c r="J11" s="707">
        <v>1</v>
      </c>
      <c r="K11" s="532" t="s">
        <v>90</v>
      </c>
      <c r="L11" s="624"/>
      <c r="M11" s="109"/>
      <c r="N11" s="548" t="s">
        <v>91</v>
      </c>
      <c r="O11" s="549" t="s">
        <v>99</v>
      </c>
      <c r="P11" s="591">
        <f>COUNTIF('1) Identify Affiliated Entities'!$B$10:$B$30, 1)</f>
        <v>0</v>
      </c>
      <c r="Q11" s="549" t="s">
        <v>100</v>
      </c>
      <c r="R11" s="572" t="s">
        <v>94</v>
      </c>
      <c r="S11" s="550"/>
      <c r="U11" s="433" t="s">
        <v>101</v>
      </c>
      <c r="V11" s="594" t="s">
        <v>102</v>
      </c>
      <c r="W11" s="553"/>
      <c r="Y11" s="376"/>
      <c r="Z11" s="376"/>
      <c r="AA11" s="376"/>
      <c r="AB11" s="376"/>
      <c r="AE11" s="376"/>
    </row>
    <row r="12" spans="1:39" s="375" customFormat="1" ht="16.5" customHeight="1" x14ac:dyDescent="0.4">
      <c r="A12" s="416"/>
      <c r="B12" s="539" t="s">
        <v>103</v>
      </c>
      <c r="C12" s="1081">
        <f xml:space="preserve"> _xlfn.LET(
_xlpm.key_fields_ok, IFERROR((C9&lt;&gt;"") * (C10&lt;&gt;"") * (C11&lt;&gt;""), 0),
_xlpm.aux_fields_ok, IFERROR(('0a) Instructions &amp; HHS Info'!F6&lt;&gt;"") * ('0a) Instructions &amp; HHS Info'!F7&lt;&gt;"") * ('0a) Instructions &amp; HHS Info'!F8&lt;&gt;""), 0),
_xlpm.ready, _xlpm.key_fields_ok*_xlpm.aux_fields_ok,
_xlpm.ready)</f>
        <v>0</v>
      </c>
      <c r="D12" s="1082"/>
      <c r="E12" s="109"/>
      <c r="F12" s="657" t="s">
        <v>104</v>
      </c>
      <c r="G12" s="532" t="s">
        <v>887</v>
      </c>
      <c r="H12" s="655" t="s">
        <v>105</v>
      </c>
      <c r="I12" s="656" t="s">
        <v>106</v>
      </c>
      <c r="J12" s="707" t="s">
        <v>107</v>
      </c>
      <c r="K12" s="532" t="s">
        <v>108</v>
      </c>
      <c r="L12" s="624"/>
      <c r="M12" s="109"/>
      <c r="N12" s="548" t="s">
        <v>91</v>
      </c>
      <c r="O12" s="549" t="s">
        <v>109</v>
      </c>
      <c r="P12" s="591">
        <f>COUNTIF('1) Identify Affiliated Entities'!$B$10:$B$30, 2)</f>
        <v>0</v>
      </c>
      <c r="Q12" s="549" t="s">
        <v>110</v>
      </c>
      <c r="R12" s="572" t="s">
        <v>94</v>
      </c>
      <c r="S12" s="550"/>
      <c r="U12" s="434" t="s">
        <v>111</v>
      </c>
      <c r="V12" s="554"/>
      <c r="W12" s="555"/>
      <c r="Y12" s="376"/>
      <c r="Z12" s="376"/>
      <c r="AA12" s="376"/>
      <c r="AB12" s="376"/>
      <c r="AE12" s="376"/>
    </row>
    <row r="13" spans="1:39" s="375" customFormat="1" ht="16.5" customHeight="1" x14ac:dyDescent="0.4">
      <c r="A13" s="417"/>
      <c r="B13" s="540" t="s">
        <v>112</v>
      </c>
      <c r="C13" s="1083" t="str">
        <f>C9 &amp;"_" &amp; C10 &amp; "_AE_" &amp; C11</f>
        <v>__AE_</v>
      </c>
      <c r="D13" s="1084"/>
      <c r="E13" s="109"/>
      <c r="F13" s="657" t="s">
        <v>113</v>
      </c>
      <c r="G13" s="532">
        <v>20</v>
      </c>
      <c r="H13" s="655" t="s">
        <v>105</v>
      </c>
      <c r="I13" s="656" t="s">
        <v>106</v>
      </c>
      <c r="J13" s="707" t="s">
        <v>107</v>
      </c>
      <c r="K13" s="532" t="s">
        <v>114</v>
      </c>
      <c r="L13" s="624"/>
      <c r="M13" s="109"/>
      <c r="N13" s="548" t="s">
        <v>91</v>
      </c>
      <c r="O13" s="549" t="s">
        <v>115</v>
      </c>
      <c r="P13" s="591">
        <f>COUNTIF('1) Identify Affiliated Entities'!$B$10:$B$30, 99)</f>
        <v>0</v>
      </c>
      <c r="Q13" s="549" t="s">
        <v>116</v>
      </c>
      <c r="R13" s="572" t="s">
        <v>94</v>
      </c>
      <c r="S13" s="550"/>
      <c r="U13" s="109"/>
      <c r="V13" s="109"/>
      <c r="Y13" s="376"/>
      <c r="Z13" s="376"/>
      <c r="AA13" s="376"/>
      <c r="AB13" s="376"/>
      <c r="AE13" s="376"/>
    </row>
    <row r="14" spans="1:39" s="375" customFormat="1" ht="16.5" customHeight="1" x14ac:dyDescent="0.4">
      <c r="A14" s="400"/>
      <c r="B14" s="376"/>
      <c r="C14" s="377"/>
      <c r="D14" s="376"/>
      <c r="E14" s="109"/>
      <c r="F14" s="657" t="s">
        <v>117</v>
      </c>
      <c r="G14" s="535">
        <v>5</v>
      </c>
      <c r="H14" s="655" t="s">
        <v>105</v>
      </c>
      <c r="I14" s="656" t="s">
        <v>106</v>
      </c>
      <c r="J14" s="707">
        <v>2</v>
      </c>
      <c r="K14" s="532" t="s">
        <v>118</v>
      </c>
      <c r="L14" s="624"/>
      <c r="M14" s="109"/>
      <c r="N14" s="548" t="s">
        <v>91</v>
      </c>
      <c r="O14" s="570" t="s">
        <v>119</v>
      </c>
      <c r="P14" s="591">
        <f>_ref_data!C5</f>
        <v>0</v>
      </c>
      <c r="Q14" s="549"/>
      <c r="R14" s="572" t="s">
        <v>94</v>
      </c>
      <c r="S14" s="550"/>
      <c r="U14" s="610" t="s">
        <v>120</v>
      </c>
      <c r="V14" s="608" t="s">
        <v>121</v>
      </c>
      <c r="W14" s="607" t="s">
        <v>78</v>
      </c>
      <c r="Y14" s="376"/>
      <c r="Z14" s="376"/>
      <c r="AA14" s="376"/>
      <c r="AB14" s="376"/>
      <c r="AE14" s="376"/>
    </row>
    <row r="15" spans="1:39" s="375" customFormat="1" ht="16.5" customHeight="1" x14ac:dyDescent="0.4">
      <c r="A15" s="416"/>
      <c r="B15" s="376"/>
      <c r="C15" s="377"/>
      <c r="D15" s="360"/>
      <c r="E15" s="109"/>
      <c r="F15" s="657" t="s">
        <v>122</v>
      </c>
      <c r="G15" s="532">
        <v>3</v>
      </c>
      <c r="H15" s="655" t="s">
        <v>105</v>
      </c>
      <c r="I15" s="656" t="s">
        <v>106</v>
      </c>
      <c r="J15" s="707">
        <v>3</v>
      </c>
      <c r="K15" s="748" t="s">
        <v>123</v>
      </c>
      <c r="L15" s="624"/>
      <c r="M15" s="109"/>
      <c r="N15" s="548" t="s">
        <v>91</v>
      </c>
      <c r="O15" s="570" t="s">
        <v>124</v>
      </c>
      <c r="P15" s="591" t="b">
        <f>P10=P14</f>
        <v>0</v>
      </c>
      <c r="Q15" s="532" t="s">
        <v>125</v>
      </c>
      <c r="R15" s="573" t="s">
        <v>126</v>
      </c>
      <c r="S15" s="550"/>
      <c r="U15" s="621">
        <f>_xlfn.LET(
_xlpm.T1_perf, P17,
_xlpm.T2_perf, P21,
_xlpm.T3_perf, P27,
_xlpm.T1yes_n_T2Blank, P24,
_xlpm.T1_perf*_xlpm.T2_perf*_xlpm.T3_perf*(_xlpm.T1yes_n_T2Blank=0))</f>
        <v>1</v>
      </c>
      <c r="V15" s="551" t="s">
        <v>127</v>
      </c>
      <c r="W15" s="618" t="s">
        <v>128</v>
      </c>
      <c r="Y15" s="376"/>
      <c r="Z15" s="376"/>
      <c r="AA15" s="376"/>
      <c r="AB15" s="376"/>
      <c r="AE15" s="376"/>
    </row>
    <row r="16" spans="1:39" s="375" customFormat="1" ht="16.5" customHeight="1" x14ac:dyDescent="0.4">
      <c r="A16" s="416"/>
      <c r="B16" s="381" t="s">
        <v>129</v>
      </c>
      <c r="C16" s="170"/>
      <c r="D16" s="392" t="s">
        <v>130</v>
      </c>
      <c r="F16" s="657" t="s">
        <v>131</v>
      </c>
      <c r="G16" s="532">
        <v>13</v>
      </c>
      <c r="H16" s="655" t="s">
        <v>132</v>
      </c>
      <c r="I16" s="656" t="s">
        <v>106</v>
      </c>
      <c r="J16" s="707" t="s">
        <v>107</v>
      </c>
      <c r="K16" s="748" t="s">
        <v>133</v>
      </c>
      <c r="L16" s="624"/>
      <c r="M16" s="109"/>
      <c r="N16" s="548" t="s">
        <v>91</v>
      </c>
      <c r="O16" s="570" t="s">
        <v>134</v>
      </c>
      <c r="P16" s="591" t="b">
        <f>AND(0&lt;P10, P10&lt;P14)</f>
        <v>0</v>
      </c>
      <c r="Q16" s="549" t="s">
        <v>135</v>
      </c>
      <c r="R16" s="573" t="s">
        <v>126</v>
      </c>
      <c r="S16" s="550"/>
      <c r="U16" s="621">
        <f>P36*1</f>
        <v>1</v>
      </c>
      <c r="V16" s="593" t="s">
        <v>136</v>
      </c>
      <c r="W16" s="619" t="s">
        <v>137</v>
      </c>
      <c r="Y16" s="376"/>
      <c r="Z16" s="376"/>
      <c r="AA16" s="376"/>
      <c r="AB16" s="376"/>
      <c r="AE16" s="376"/>
    </row>
    <row r="17" spans="1:31" s="375" customFormat="1" ht="16.5" customHeight="1" x14ac:dyDescent="0.4">
      <c r="A17" s="400"/>
      <c r="B17" s="457" t="s">
        <v>3</v>
      </c>
      <c r="C17" s="458" t="s">
        <v>138</v>
      </c>
      <c r="D17" s="454" t="s">
        <v>139</v>
      </c>
      <c r="E17" s="109"/>
      <c r="F17" s="657" t="s">
        <v>140</v>
      </c>
      <c r="G17" s="658" t="s">
        <v>141</v>
      </c>
      <c r="H17" s="655" t="s">
        <v>132</v>
      </c>
      <c r="I17" s="656" t="s">
        <v>106</v>
      </c>
      <c r="J17" s="707" t="s">
        <v>107</v>
      </c>
      <c r="K17" s="748" t="s">
        <v>142</v>
      </c>
      <c r="L17" s="624"/>
      <c r="M17" s="109"/>
      <c r="N17" s="548" t="s">
        <v>91</v>
      </c>
      <c r="O17" s="570" t="s">
        <v>143</v>
      </c>
      <c r="P17" s="591" t="b">
        <f>P11+P12=P14</f>
        <v>1</v>
      </c>
      <c r="Q17" s="612" t="s">
        <v>144</v>
      </c>
      <c r="R17" s="573" t="s">
        <v>126</v>
      </c>
      <c r="S17" s="611" t="s">
        <v>145</v>
      </c>
      <c r="U17" s="621">
        <f>P42*(P45=0)</f>
        <v>0</v>
      </c>
      <c r="V17" s="593" t="s">
        <v>146</v>
      </c>
      <c r="W17" s="619" t="s">
        <v>147</v>
      </c>
      <c r="Y17" s="376"/>
      <c r="Z17" s="376"/>
      <c r="AA17" s="376"/>
      <c r="AB17" s="376"/>
      <c r="AE17" s="376"/>
    </row>
    <row r="18" spans="1:31" s="375" customFormat="1" ht="16.5" customHeight="1" x14ac:dyDescent="0.4">
      <c r="A18" s="416"/>
      <c r="B18" s="379">
        <v>4066</v>
      </c>
      <c r="C18" s="170" t="s">
        <v>182</v>
      </c>
      <c r="D18" s="386">
        <f ca="1">D20-2</f>
        <v>2024</v>
      </c>
      <c r="E18" s="379"/>
      <c r="F18" s="657" t="s">
        <v>149</v>
      </c>
      <c r="G18" s="532" t="s">
        <v>150</v>
      </c>
      <c r="H18" s="655" t="s">
        <v>151</v>
      </c>
      <c r="I18" s="656" t="s">
        <v>106</v>
      </c>
      <c r="J18" s="707">
        <v>2</v>
      </c>
      <c r="K18" s="748" t="s">
        <v>152</v>
      </c>
      <c r="L18" s="624"/>
      <c r="M18" s="109"/>
      <c r="N18" s="548" t="s">
        <v>91</v>
      </c>
      <c r="O18" s="570" t="s">
        <v>153</v>
      </c>
      <c r="P18" s="591" t="b">
        <f>P13&gt;0</f>
        <v>0</v>
      </c>
      <c r="Q18" s="612" t="s">
        <v>154</v>
      </c>
      <c r="R18" s="573" t="s">
        <v>126</v>
      </c>
      <c r="S18" s="605"/>
      <c r="U18" s="621">
        <f>IF(P48=1, P50 * (P53=FALSE),
 IF(P48=0, P53=TRUE, "ERROR"))*1</f>
        <v>1</v>
      </c>
      <c r="V18" s="609" t="s">
        <v>155</v>
      </c>
      <c r="W18" s="620" t="s">
        <v>156</v>
      </c>
      <c r="Y18" s="376"/>
      <c r="Z18" s="376"/>
      <c r="AA18" s="376"/>
      <c r="AB18" s="376"/>
      <c r="AE18" s="376"/>
    </row>
    <row r="19" spans="1:31" s="375" customFormat="1" ht="16.5" customHeight="1" x14ac:dyDescent="0.4">
      <c r="A19" s="416"/>
      <c r="B19" s="379">
        <v>3106</v>
      </c>
      <c r="C19" s="170" t="s">
        <v>148</v>
      </c>
      <c r="D19" s="386">
        <f ca="1">D20-1</f>
        <v>2025</v>
      </c>
      <c r="E19" s="109"/>
      <c r="F19" s="657" t="s">
        <v>158</v>
      </c>
      <c r="G19" s="532" t="s">
        <v>159</v>
      </c>
      <c r="H19" s="655" t="s">
        <v>151</v>
      </c>
      <c r="I19" s="656" t="s">
        <v>106</v>
      </c>
      <c r="J19" s="707">
        <v>2</v>
      </c>
      <c r="K19" s="748" t="s">
        <v>160</v>
      </c>
      <c r="L19" s="624"/>
      <c r="M19" s="109"/>
      <c r="N19" s="548" t="s">
        <v>91</v>
      </c>
      <c r="O19" s="749" t="s">
        <v>794</v>
      </c>
      <c r="P19" s="751">
        <f>P17*1</f>
        <v>1</v>
      </c>
      <c r="Q19" s="612"/>
      <c r="R19" s="573" t="s">
        <v>187</v>
      </c>
      <c r="S19" s="605"/>
      <c r="U19" s="622" t="s">
        <v>164</v>
      </c>
      <c r="Y19" s="376"/>
      <c r="Z19" s="376"/>
      <c r="AA19" s="376"/>
      <c r="AB19" s="376"/>
      <c r="AE19" s="376"/>
    </row>
    <row r="20" spans="1:31" s="375" customFormat="1" ht="16.5" customHeight="1" x14ac:dyDescent="0.4">
      <c r="A20" s="109"/>
      <c r="B20" s="379">
        <v>16665</v>
      </c>
      <c r="C20" s="170" t="s">
        <v>283</v>
      </c>
      <c r="D20" s="386">
        <f ca="1">YEAR(TODAY())</f>
        <v>2026</v>
      </c>
      <c r="E20" s="109"/>
      <c r="F20" s="657" t="s">
        <v>166</v>
      </c>
      <c r="G20" s="654">
        <f>_ref_data!U19</f>
        <v>0</v>
      </c>
      <c r="H20" s="655" t="s">
        <v>151</v>
      </c>
      <c r="I20" s="656" t="s">
        <v>106</v>
      </c>
      <c r="J20" s="707">
        <v>2</v>
      </c>
      <c r="K20" s="532" t="s">
        <v>167</v>
      </c>
      <c r="L20" s="624"/>
      <c r="M20" s="109"/>
      <c r="N20" s="548" t="s">
        <v>161</v>
      </c>
      <c r="O20" s="571" t="s">
        <v>162</v>
      </c>
      <c r="P20" s="592" t="b">
        <f>COUNTBLANK('1) Identify Affiliated Entities'!D36:K57)=22*8</f>
        <v>1</v>
      </c>
      <c r="Q20" s="612" t="s">
        <v>163</v>
      </c>
      <c r="R20" s="573" t="s">
        <v>126</v>
      </c>
      <c r="S20" s="606"/>
      <c r="U20" s="376"/>
      <c r="Y20" s="376"/>
      <c r="Z20" s="376"/>
      <c r="AA20" s="376"/>
      <c r="AB20" s="376"/>
      <c r="AE20" s="376"/>
    </row>
    <row r="21" spans="1:31" s="375" customFormat="1" ht="16.5" customHeight="1" x14ac:dyDescent="0.4">
      <c r="A21" s="417"/>
      <c r="B21" s="379">
        <v>14287</v>
      </c>
      <c r="C21" s="170" t="s">
        <v>273</v>
      </c>
      <c r="D21" s="386">
        <f ca="1">D20+1</f>
        <v>2027</v>
      </c>
      <c r="E21" s="109"/>
      <c r="F21" s="657" t="s">
        <v>172</v>
      </c>
      <c r="G21" s="532">
        <v>5</v>
      </c>
      <c r="H21" s="655" t="s">
        <v>151</v>
      </c>
      <c r="I21" s="656" t="s">
        <v>106</v>
      </c>
      <c r="J21" s="707">
        <v>2</v>
      </c>
      <c r="K21" s="748" t="s">
        <v>173</v>
      </c>
      <c r="L21" s="624"/>
      <c r="M21" s="109"/>
      <c r="N21" s="534" t="s">
        <v>161</v>
      </c>
      <c r="O21" s="571" t="s">
        <v>168</v>
      </c>
      <c r="P21" s="592" t="b">
        <f>COUNTIF('1) Identify Affiliated Entities'!$B$36:$B$57, 1)=21</f>
        <v>1</v>
      </c>
      <c r="Q21" s="612" t="s">
        <v>169</v>
      </c>
      <c r="R21" s="573" t="s">
        <v>126</v>
      </c>
      <c r="S21" s="611" t="s">
        <v>170</v>
      </c>
      <c r="U21" s="376"/>
      <c r="Y21" s="376"/>
      <c r="Z21" s="376"/>
      <c r="AA21" s="376"/>
      <c r="AB21" s="376"/>
      <c r="AE21" s="376"/>
    </row>
    <row r="22" spans="1:31" s="375" customFormat="1" ht="16.5" customHeight="1" thickBot="1" x14ac:dyDescent="0.45">
      <c r="A22" s="400"/>
      <c r="B22" s="379">
        <v>22350</v>
      </c>
      <c r="C22" s="169" t="s">
        <v>288</v>
      </c>
      <c r="D22" s="387">
        <f ca="1">D20+2</f>
        <v>2028</v>
      </c>
      <c r="E22" s="109"/>
      <c r="F22" s="657" t="s">
        <v>177</v>
      </c>
      <c r="G22" s="532" t="s">
        <v>178</v>
      </c>
      <c r="H22" s="655" t="s">
        <v>151</v>
      </c>
      <c r="I22" s="656" t="s">
        <v>106</v>
      </c>
      <c r="J22" s="707">
        <v>3</v>
      </c>
      <c r="K22" s="748" t="s">
        <v>179</v>
      </c>
      <c r="L22" s="624"/>
      <c r="M22" s="109"/>
      <c r="N22" s="534" t="s">
        <v>161</v>
      </c>
      <c r="O22" s="571" t="s">
        <v>174</v>
      </c>
      <c r="P22" s="592" t="b">
        <f>COUNTIF('1) Identify Affiliated Entities'!$B$36:$B$57, 2)&gt;0</f>
        <v>0</v>
      </c>
      <c r="Q22" s="613" t="s">
        <v>175</v>
      </c>
      <c r="R22" s="573" t="s">
        <v>126</v>
      </c>
      <c r="S22" s="615"/>
      <c r="U22" s="376"/>
      <c r="Y22" s="376"/>
      <c r="Z22" s="376"/>
      <c r="AA22" s="376"/>
      <c r="AB22" s="376"/>
      <c r="AE22" s="376"/>
    </row>
    <row r="23" spans="1:31" s="375" customFormat="1" ht="16.5" customHeight="1" x14ac:dyDescent="0.4">
      <c r="A23" s="400"/>
      <c r="B23" s="379">
        <v>13159</v>
      </c>
      <c r="C23" s="170" t="s">
        <v>264</v>
      </c>
      <c r="D23" s="455"/>
      <c r="E23" s="109"/>
      <c r="F23" s="657" t="s">
        <v>183</v>
      </c>
      <c r="G23" s="532" t="s">
        <v>827</v>
      </c>
      <c r="H23" s="655" t="s">
        <v>151</v>
      </c>
      <c r="I23" s="656" t="s">
        <v>106</v>
      </c>
      <c r="J23" s="707">
        <v>3</v>
      </c>
      <c r="K23" s="748" t="s">
        <v>184</v>
      </c>
      <c r="L23" s="624"/>
      <c r="M23" s="109"/>
      <c r="N23" s="548" t="s">
        <v>161</v>
      </c>
      <c r="O23" s="571" t="s">
        <v>180</v>
      </c>
      <c r="P23" s="592" t="b">
        <f>COUNTIF('1) Identify Affiliated Entities'!$B$36:$B$57, 3)&gt;0</f>
        <v>0</v>
      </c>
      <c r="Q23" s="613" t="s">
        <v>181</v>
      </c>
      <c r="R23" s="573" t="s">
        <v>126</v>
      </c>
      <c r="S23" s="615"/>
      <c r="U23" s="376"/>
      <c r="Y23" s="376"/>
      <c r="Z23" s="376"/>
      <c r="AA23" s="376"/>
      <c r="AB23" s="376"/>
      <c r="AE23" s="376"/>
    </row>
    <row r="24" spans="1:31" s="375" customFormat="1" ht="16.5" customHeight="1" x14ac:dyDescent="0.4">
      <c r="A24" s="400"/>
      <c r="B24" s="453">
        <v>3109</v>
      </c>
      <c r="C24" s="169" t="s">
        <v>157</v>
      </c>
      <c r="D24" s="455"/>
      <c r="E24" s="109"/>
      <c r="F24" s="657" t="s">
        <v>189</v>
      </c>
      <c r="G24" s="654">
        <f>_ref_data!U26</f>
        <v>0</v>
      </c>
      <c r="H24" s="655" t="s">
        <v>151</v>
      </c>
      <c r="I24" s="656" t="s">
        <v>106</v>
      </c>
      <c r="J24" s="707">
        <v>3</v>
      </c>
      <c r="K24" s="532" t="s">
        <v>190</v>
      </c>
      <c r="L24" s="624"/>
      <c r="M24" s="109"/>
      <c r="N24" s="534" t="s">
        <v>161</v>
      </c>
      <c r="O24" s="571" t="s">
        <v>185</v>
      </c>
      <c r="P24" s="592">
        <f>(P11&gt;0)*(COUNTA('1) Identify Affiliated Entities'!D36:D57)=0)</f>
        <v>0</v>
      </c>
      <c r="Q24" s="614" t="s">
        <v>186</v>
      </c>
      <c r="R24" s="573" t="s">
        <v>187</v>
      </c>
      <c r="S24" s="611" t="s">
        <v>145</v>
      </c>
      <c r="U24" s="376"/>
      <c r="Y24" s="376"/>
      <c r="Z24" s="376"/>
      <c r="AA24" s="376"/>
      <c r="AB24" s="376"/>
      <c r="AE24" s="376"/>
    </row>
    <row r="25" spans="1:31" s="375" customFormat="1" ht="16.5" customHeight="1" x14ac:dyDescent="0.4">
      <c r="A25" s="400"/>
      <c r="B25" s="379">
        <v>14286</v>
      </c>
      <c r="C25" s="170" t="s">
        <v>269</v>
      </c>
      <c r="D25" s="455"/>
      <c r="E25" s="109"/>
      <c r="F25" s="657" t="s">
        <v>194</v>
      </c>
      <c r="G25" s="532">
        <v>3</v>
      </c>
      <c r="H25" s="655" t="s">
        <v>151</v>
      </c>
      <c r="I25" s="656" t="s">
        <v>106</v>
      </c>
      <c r="J25" s="707">
        <v>3</v>
      </c>
      <c r="K25" s="748" t="s">
        <v>195</v>
      </c>
      <c r="L25" s="624"/>
      <c r="M25" s="109"/>
      <c r="N25" s="534" t="s">
        <v>161</v>
      </c>
      <c r="O25" s="571" t="s">
        <v>191</v>
      </c>
      <c r="P25" s="592">
        <f>(P11=0)*(COUNTA('1) Identify Affiliated Entities'!D36:D57)&gt;0)</f>
        <v>0</v>
      </c>
      <c r="Q25" s="614" t="s">
        <v>192</v>
      </c>
      <c r="R25" s="573" t="s">
        <v>187</v>
      </c>
      <c r="S25" s="611" t="s">
        <v>145</v>
      </c>
      <c r="U25" s="376"/>
      <c r="Y25" s="376"/>
      <c r="Z25" s="376"/>
      <c r="AA25" s="376"/>
      <c r="AB25" s="376"/>
      <c r="AE25" s="376"/>
    </row>
    <row r="26" spans="1:31" s="375" customFormat="1" ht="16.5" customHeight="1" x14ac:dyDescent="0.4">
      <c r="A26" s="417"/>
      <c r="B26" s="379">
        <v>13155</v>
      </c>
      <c r="C26" s="170" t="s">
        <v>236</v>
      </c>
      <c r="D26" s="455"/>
      <c r="E26" s="109"/>
      <c r="F26" s="639" t="s">
        <v>199</v>
      </c>
      <c r="G26" s="532">
        <v>80</v>
      </c>
      <c r="H26" s="638" t="s">
        <v>200</v>
      </c>
      <c r="I26" s="656" t="s">
        <v>106</v>
      </c>
      <c r="J26" s="637">
        <v>3</v>
      </c>
      <c r="K26" s="532" t="s">
        <v>201</v>
      </c>
      <c r="L26" s="624"/>
      <c r="M26" s="109"/>
      <c r="N26" s="534" t="s">
        <v>161</v>
      </c>
      <c r="O26" s="750" t="s">
        <v>795</v>
      </c>
      <c r="P26" s="752">
        <f>P21*(P24=0)*(P25=0)</f>
        <v>1</v>
      </c>
      <c r="Q26" s="614"/>
      <c r="R26" s="573" t="s">
        <v>187</v>
      </c>
      <c r="S26" s="611"/>
      <c r="U26" s="376"/>
      <c r="Y26" s="376"/>
      <c r="Z26" s="376"/>
      <c r="AA26" s="376"/>
      <c r="AB26" s="376"/>
      <c r="AE26" s="376"/>
    </row>
    <row r="27" spans="1:31" s="375" customFormat="1" ht="16.5" customHeight="1" x14ac:dyDescent="0.4">
      <c r="A27" s="400"/>
      <c r="B27" s="453">
        <v>12776</v>
      </c>
      <c r="C27" s="169" t="s">
        <v>219</v>
      </c>
      <c r="D27" s="455"/>
      <c r="E27" s="109"/>
      <c r="F27" s="639" t="s">
        <v>205</v>
      </c>
      <c r="G27" s="623" t="s">
        <v>206</v>
      </c>
      <c r="H27" s="638" t="s">
        <v>200</v>
      </c>
      <c r="I27" s="656" t="s">
        <v>106</v>
      </c>
      <c r="J27" s="707">
        <v>3</v>
      </c>
      <c r="K27" s="532" t="s">
        <v>207</v>
      </c>
      <c r="L27" s="624"/>
      <c r="M27" s="109"/>
      <c r="N27" s="534" t="s">
        <v>196</v>
      </c>
      <c r="O27" s="571" t="s">
        <v>197</v>
      </c>
      <c r="P27" s="592" t="b">
        <f>COUNTIF('1) Identify Affiliated Entities'!$B$62:$B$83, 1)=21</f>
        <v>1</v>
      </c>
      <c r="Q27" s="614"/>
      <c r="R27" s="573" t="s">
        <v>126</v>
      </c>
      <c r="S27" s="611" t="s">
        <v>145</v>
      </c>
      <c r="U27" s="376"/>
      <c r="Y27" s="376"/>
      <c r="Z27" s="376"/>
      <c r="AA27" s="376"/>
      <c r="AB27" s="376"/>
      <c r="AE27" s="376"/>
    </row>
    <row r="28" spans="1:31" s="375" customFormat="1" ht="16.5" customHeight="1" x14ac:dyDescent="0.4">
      <c r="A28" s="416"/>
      <c r="B28" s="379">
        <v>12807</v>
      </c>
      <c r="C28" s="170" t="s">
        <v>226</v>
      </c>
      <c r="D28" s="455"/>
      <c r="E28" s="109"/>
      <c r="F28" s="639" t="s">
        <v>210</v>
      </c>
      <c r="G28" s="532" t="s">
        <v>211</v>
      </c>
      <c r="H28" s="638" t="s">
        <v>200</v>
      </c>
      <c r="I28" s="656" t="s">
        <v>106</v>
      </c>
      <c r="J28" s="637">
        <v>3</v>
      </c>
      <c r="K28" s="748" t="s">
        <v>212</v>
      </c>
      <c r="L28" s="624"/>
      <c r="M28" s="109"/>
      <c r="N28" s="534" t="s">
        <v>196</v>
      </c>
      <c r="O28" s="571" t="s">
        <v>202</v>
      </c>
      <c r="P28" s="592">
        <f>COUNTIF('1) Identify Affiliated Entities'!$B$62:$B$83, 4)</f>
        <v>0</v>
      </c>
      <c r="Q28" s="535" t="s">
        <v>203</v>
      </c>
      <c r="R28" s="573" t="s">
        <v>94</v>
      </c>
      <c r="S28" s="533"/>
      <c r="U28" s="376"/>
      <c r="Y28" s="376"/>
      <c r="Z28" s="376"/>
      <c r="AA28" s="376"/>
      <c r="AB28" s="376"/>
      <c r="AE28" s="376"/>
    </row>
    <row r="29" spans="1:31" s="375" customFormat="1" ht="16.5" customHeight="1" x14ac:dyDescent="0.4">
      <c r="A29" s="417"/>
      <c r="B29" s="453">
        <v>13156</v>
      </c>
      <c r="C29" s="169" t="s">
        <v>241</v>
      </c>
      <c r="D29" s="455"/>
      <c r="E29" s="109"/>
      <c r="F29" s="639" t="s">
        <v>215</v>
      </c>
      <c r="G29" s="532" t="s">
        <v>216</v>
      </c>
      <c r="H29" s="638" t="s">
        <v>200</v>
      </c>
      <c r="I29" s="656" t="s">
        <v>106</v>
      </c>
      <c r="J29" s="707">
        <v>3</v>
      </c>
      <c r="K29" s="748" t="s">
        <v>217</v>
      </c>
      <c r="L29" s="624"/>
      <c r="M29" s="109"/>
      <c r="N29" s="534" t="s">
        <v>196</v>
      </c>
      <c r="O29" s="571" t="s">
        <v>208</v>
      </c>
      <c r="P29" s="592">
        <f>COUNTIF('1) Identify Affiliated Entities'!$B$62:$B$83, 2)</f>
        <v>0</v>
      </c>
      <c r="Q29" s="535" t="s">
        <v>175</v>
      </c>
      <c r="R29" s="573" t="s">
        <v>94</v>
      </c>
      <c r="S29" s="533"/>
      <c r="U29" s="376"/>
      <c r="Y29" s="376"/>
      <c r="Z29" s="376"/>
      <c r="AA29" s="376"/>
      <c r="AB29" s="376"/>
      <c r="AE29" s="376"/>
    </row>
    <row r="30" spans="1:31" s="375" customFormat="1" ht="16.5" customHeight="1" x14ac:dyDescent="0.4">
      <c r="A30" s="400"/>
      <c r="B30" s="379">
        <v>3791</v>
      </c>
      <c r="C30" s="170" t="s">
        <v>165</v>
      </c>
      <c r="D30" s="455"/>
      <c r="E30" s="109"/>
      <c r="F30" s="639" t="s">
        <v>220</v>
      </c>
      <c r="G30" s="705">
        <f>_backend_mechanics!P48</f>
        <v>0</v>
      </c>
      <c r="H30" s="638" t="s">
        <v>221</v>
      </c>
      <c r="I30" s="656" t="s">
        <v>106</v>
      </c>
      <c r="J30" s="707">
        <v>3</v>
      </c>
      <c r="K30" s="748" t="s">
        <v>222</v>
      </c>
      <c r="L30" s="624"/>
      <c r="M30" s="109"/>
      <c r="N30" s="534" t="s">
        <v>196</v>
      </c>
      <c r="O30" s="571" t="s">
        <v>213</v>
      </c>
      <c r="P30" s="592">
        <f>COUNTIF('1) Identify Affiliated Entities'!$B$62:$B$83, 3)</f>
        <v>0</v>
      </c>
      <c r="Q30" s="535" t="s">
        <v>181</v>
      </c>
      <c r="R30" s="573" t="s">
        <v>94</v>
      </c>
      <c r="S30" s="533"/>
      <c r="U30" s="376"/>
      <c r="Y30" s="376"/>
      <c r="Z30" s="376"/>
      <c r="AA30" s="376"/>
      <c r="AB30" s="376"/>
      <c r="AE30" s="376"/>
    </row>
    <row r="31" spans="1:31" s="375" customFormat="1" ht="16.5" customHeight="1" x14ac:dyDescent="0.4">
      <c r="A31" s="417"/>
      <c r="B31" s="379">
        <v>13157</v>
      </c>
      <c r="C31" s="170" t="s">
        <v>247</v>
      </c>
      <c r="D31" s="455"/>
      <c r="E31" s="109"/>
      <c r="F31" s="639" t="s">
        <v>227</v>
      </c>
      <c r="G31" s="532" t="s">
        <v>228</v>
      </c>
      <c r="H31" s="638" t="s">
        <v>229</v>
      </c>
      <c r="I31" s="571" t="s">
        <v>230</v>
      </c>
      <c r="J31" s="637" t="s">
        <v>231</v>
      </c>
      <c r="K31" s="532" t="s">
        <v>232</v>
      </c>
      <c r="L31" s="624"/>
      <c r="M31" s="109"/>
      <c r="N31" s="534" t="s">
        <v>196</v>
      </c>
      <c r="O31" s="750" t="s">
        <v>796</v>
      </c>
      <c r="P31" s="752">
        <f>P27*1</f>
        <v>1</v>
      </c>
      <c r="Q31" s="535"/>
      <c r="R31" s="573" t="s">
        <v>187</v>
      </c>
      <c r="S31" s="533"/>
      <c r="U31" s="376"/>
      <c r="Y31" s="376"/>
      <c r="Z31" s="376"/>
      <c r="AA31" s="376"/>
      <c r="AB31" s="376"/>
      <c r="AE31" s="376"/>
    </row>
    <row r="32" spans="1:31" s="375" customFormat="1" ht="16.5" customHeight="1" x14ac:dyDescent="0.4">
      <c r="A32" s="416"/>
      <c r="B32" s="379">
        <v>13158</v>
      </c>
      <c r="C32" s="170" t="s">
        <v>252</v>
      </c>
      <c r="D32" s="455"/>
      <c r="E32" s="109"/>
      <c r="F32" s="639" t="s">
        <v>237</v>
      </c>
      <c r="G32" s="532">
        <v>78</v>
      </c>
      <c r="H32" s="638" t="s">
        <v>229</v>
      </c>
      <c r="I32" s="571" t="s">
        <v>230</v>
      </c>
      <c r="J32" s="637" t="s">
        <v>231</v>
      </c>
      <c r="K32" s="748" t="s">
        <v>238</v>
      </c>
      <c r="L32" s="624"/>
      <c r="M32" s="109"/>
      <c r="N32" s="534" t="s">
        <v>793</v>
      </c>
      <c r="O32" s="750" t="s">
        <v>792</v>
      </c>
      <c r="P32" s="592">
        <f>P19*P26*P31</f>
        <v>1</v>
      </c>
      <c r="Q32" s="535"/>
      <c r="R32" s="573" t="s">
        <v>187</v>
      </c>
      <c r="S32" s="533"/>
      <c r="U32" s="376"/>
      <c r="Y32" s="376"/>
      <c r="Z32" s="376"/>
      <c r="AA32" s="376"/>
      <c r="AB32" s="376"/>
      <c r="AE32" s="376"/>
    </row>
    <row r="33" spans="1:31" s="375" customFormat="1" ht="16.5" customHeight="1" x14ac:dyDescent="0.4">
      <c r="A33" s="416"/>
      <c r="B33" s="379">
        <v>13158</v>
      </c>
      <c r="C33" s="170" t="s">
        <v>252</v>
      </c>
      <c r="D33" s="455"/>
      <c r="E33" s="109"/>
      <c r="F33" s="639" t="s">
        <v>242</v>
      </c>
      <c r="G33" s="532" t="s">
        <v>243</v>
      </c>
      <c r="H33" s="638" t="s">
        <v>229</v>
      </c>
      <c r="I33" s="571" t="s">
        <v>230</v>
      </c>
      <c r="J33" s="637" t="s">
        <v>231</v>
      </c>
      <c r="K33" s="532" t="s">
        <v>244</v>
      </c>
      <c r="L33" s="624"/>
      <c r="M33" s="109"/>
      <c r="N33" s="564" t="s">
        <v>218</v>
      </c>
      <c r="O33" s="565"/>
      <c r="P33" s="590"/>
      <c r="Q33" s="565"/>
      <c r="R33" s="565"/>
      <c r="S33" s="566"/>
      <c r="U33" s="376"/>
      <c r="Y33" s="376"/>
      <c r="Z33" s="376"/>
      <c r="AA33" s="376"/>
      <c r="AB33" s="376"/>
      <c r="AE33" s="376"/>
    </row>
    <row r="34" spans="1:31" s="375" customFormat="1" ht="16.5" customHeight="1" x14ac:dyDescent="0.4">
      <c r="A34" s="395"/>
      <c r="B34" s="453">
        <v>9991</v>
      </c>
      <c r="C34" s="169" t="s">
        <v>193</v>
      </c>
      <c r="D34" s="455"/>
      <c r="E34" s="109"/>
      <c r="F34" s="639" t="s">
        <v>248</v>
      </c>
      <c r="G34" s="532" t="s">
        <v>249</v>
      </c>
      <c r="H34" s="638" t="s">
        <v>229</v>
      </c>
      <c r="I34" s="571" t="s">
        <v>230</v>
      </c>
      <c r="J34" s="637" t="s">
        <v>231</v>
      </c>
      <c r="K34" s="532" t="s">
        <v>250</v>
      </c>
      <c r="L34" s="624"/>
      <c r="M34" s="109"/>
      <c r="N34" s="577" t="s">
        <v>223</v>
      </c>
      <c r="O34" s="571" t="s">
        <v>889</v>
      </c>
      <c r="P34" s="592" t="b" cm="1">
        <f t="array" ref="P34">_xlfn.LET(
_xlpm.expected_chk_cnt, COUNTA('1) Identify Affiliated Entities'!D10:D31),
_xlpm.actual_chk_cnt, COUNTIF('1) Identify Affiliated Entities'!E10:F31, TRUE),
IF(_xlpm.actual_chk_cnt=_xlpm.expected_chk_cnt, TRUE, FALSE))</f>
        <v>0</v>
      </c>
      <c r="Q34" s="532"/>
      <c r="R34" s="573" t="s">
        <v>126</v>
      </c>
      <c r="S34" s="533"/>
      <c r="U34" s="376"/>
      <c r="Y34" s="376"/>
      <c r="Z34" s="376"/>
      <c r="AA34" s="376"/>
      <c r="AB34" s="376"/>
      <c r="AE34" s="376"/>
    </row>
    <row r="35" spans="1:31" s="375" customFormat="1" ht="16.5" customHeight="1" x14ac:dyDescent="0.4">
      <c r="A35" s="395"/>
      <c r="B35" s="453">
        <v>4027</v>
      </c>
      <c r="C35" s="169" t="s">
        <v>176</v>
      </c>
      <c r="D35" s="455"/>
      <c r="E35" s="109"/>
      <c r="F35" s="639" t="s">
        <v>253</v>
      </c>
      <c r="G35" s="532" t="s">
        <v>254</v>
      </c>
      <c r="H35" s="638" t="s">
        <v>229</v>
      </c>
      <c r="I35" s="571" t="s">
        <v>230</v>
      </c>
      <c r="J35" s="637" t="s">
        <v>231</v>
      </c>
      <c r="K35" s="532" t="s">
        <v>255</v>
      </c>
      <c r="L35" s="624"/>
      <c r="M35" s="109"/>
      <c r="N35" s="577" t="s">
        <v>223</v>
      </c>
      <c r="O35" s="571" t="s">
        <v>224</v>
      </c>
      <c r="P35" s="592" t="b">
        <f>COUNTBLANK('2) Financial Arrangements'!D19:D114)=88</f>
        <v>1</v>
      </c>
      <c r="Q35" s="532" t="s">
        <v>225</v>
      </c>
      <c r="R35" s="573" t="s">
        <v>126</v>
      </c>
      <c r="S35" s="533"/>
      <c r="U35" s="376"/>
      <c r="Y35" s="376"/>
      <c r="Z35" s="376"/>
      <c r="AA35" s="376"/>
      <c r="AB35" s="376"/>
      <c r="AE35" s="376"/>
    </row>
    <row r="36" spans="1:31" s="375" customFormat="1" ht="16.5" customHeight="1" x14ac:dyDescent="0.4">
      <c r="A36" s="395"/>
      <c r="B36" s="379">
        <v>12759</v>
      </c>
      <c r="C36" s="170" t="s">
        <v>198</v>
      </c>
      <c r="D36" s="455"/>
      <c r="E36" s="109"/>
      <c r="F36" s="639" t="s">
        <v>259</v>
      </c>
      <c r="G36" s="532" t="s">
        <v>260</v>
      </c>
      <c r="H36" s="638" t="s">
        <v>229</v>
      </c>
      <c r="I36" s="571" t="s">
        <v>230</v>
      </c>
      <c r="J36" s="637" t="s">
        <v>231</v>
      </c>
      <c r="K36" s="532" t="s">
        <v>261</v>
      </c>
      <c r="L36" s="624"/>
      <c r="M36" s="109"/>
      <c r="N36" s="577" t="s">
        <v>223</v>
      </c>
      <c r="O36" s="571" t="s">
        <v>233</v>
      </c>
      <c r="P36" s="592" t="b">
        <f>MAX('2) Financial Arrangements'!$C$19:$C$114)=1</f>
        <v>1</v>
      </c>
      <c r="Q36" s="532" t="s">
        <v>234</v>
      </c>
      <c r="R36" s="573" t="s">
        <v>126</v>
      </c>
      <c r="S36" s="611" t="s">
        <v>235</v>
      </c>
      <c r="U36" s="376"/>
      <c r="Y36" s="376"/>
      <c r="Z36" s="376"/>
      <c r="AA36" s="376"/>
      <c r="AB36" s="376"/>
      <c r="AE36" s="376"/>
    </row>
    <row r="37" spans="1:31" s="375" customFormat="1" ht="16.5" customHeight="1" x14ac:dyDescent="0.4">
      <c r="A37" s="109"/>
      <c r="B37" s="379">
        <v>12773</v>
      </c>
      <c r="C37" s="170" t="s">
        <v>209</v>
      </c>
      <c r="D37" s="455"/>
      <c r="E37" s="109"/>
      <c r="F37" s="639" t="s">
        <v>265</v>
      </c>
      <c r="G37" s="532" t="s">
        <v>266</v>
      </c>
      <c r="H37" s="638" t="s">
        <v>229</v>
      </c>
      <c r="I37" s="571" t="s">
        <v>230</v>
      </c>
      <c r="J37" s="637" t="s">
        <v>231</v>
      </c>
      <c r="K37" s="532" t="s">
        <v>267</v>
      </c>
      <c r="L37" s="624"/>
      <c r="M37" s="109"/>
      <c r="N37" s="577" t="s">
        <v>223</v>
      </c>
      <c r="O37" s="571" t="s">
        <v>239</v>
      </c>
      <c r="P37" s="592" t="b">
        <f>COUNTIF('2) Financial Arrangements'!$C$19:$C$114, 2)&gt;0</f>
        <v>0</v>
      </c>
      <c r="Q37" s="532" t="s">
        <v>240</v>
      </c>
      <c r="R37" s="573" t="s">
        <v>126</v>
      </c>
      <c r="S37" s="533"/>
      <c r="U37" s="376"/>
      <c r="Y37" s="376"/>
      <c r="Z37" s="376"/>
      <c r="AA37" s="376"/>
      <c r="AB37" s="376"/>
      <c r="AE37" s="376"/>
    </row>
    <row r="38" spans="1:31" s="375" customFormat="1" ht="16.5" customHeight="1" x14ac:dyDescent="0.4">
      <c r="A38" s="109"/>
      <c r="B38" s="453">
        <v>3888</v>
      </c>
      <c r="C38" s="169" t="s">
        <v>171</v>
      </c>
      <c r="D38" s="455"/>
      <c r="E38" s="109"/>
      <c r="F38" s="639" t="s">
        <v>270</v>
      </c>
      <c r="G38" s="532">
        <v>3</v>
      </c>
      <c r="H38" s="638" t="s">
        <v>229</v>
      </c>
      <c r="I38" s="571" t="s">
        <v>230</v>
      </c>
      <c r="J38" s="637" t="s">
        <v>231</v>
      </c>
      <c r="K38" s="532" t="s">
        <v>271</v>
      </c>
      <c r="L38" s="624"/>
      <c r="M38" s="109"/>
      <c r="N38" s="577" t="s">
        <v>223</v>
      </c>
      <c r="O38" s="571" t="s">
        <v>245</v>
      </c>
      <c r="P38" s="592" t="b">
        <f>COUNTIF('2) Financial Arrangements'!$C$19:$C$114, 3)&gt;0</f>
        <v>0</v>
      </c>
      <c r="Q38" s="532" t="s">
        <v>246</v>
      </c>
      <c r="R38" s="573" t="s">
        <v>126</v>
      </c>
      <c r="S38" s="533"/>
      <c r="U38" s="376"/>
      <c r="Y38" s="376"/>
      <c r="Z38" s="376"/>
      <c r="AA38" s="376"/>
      <c r="AB38" s="376"/>
      <c r="AE38" s="376"/>
    </row>
    <row r="39" spans="1:31" s="375" customFormat="1" ht="16.5" customHeight="1" x14ac:dyDescent="0.4">
      <c r="A39" s="395"/>
      <c r="B39" s="379">
        <v>14288</v>
      </c>
      <c r="C39" s="170" t="s">
        <v>276</v>
      </c>
      <c r="D39" s="455"/>
      <c r="E39" s="109"/>
      <c r="F39" s="639" t="s">
        <v>274</v>
      </c>
      <c r="G39" s="705">
        <f>IF(G33="vertical", G38, 3)</f>
        <v>3</v>
      </c>
      <c r="H39" s="638" t="s">
        <v>229</v>
      </c>
      <c r="I39" s="571" t="s">
        <v>230</v>
      </c>
      <c r="J39" s="637" t="s">
        <v>231</v>
      </c>
      <c r="K39" s="532" t="s">
        <v>275</v>
      </c>
      <c r="L39" s="624"/>
      <c r="M39" s="109"/>
      <c r="N39" s="564" t="s">
        <v>251</v>
      </c>
      <c r="O39" s="565"/>
      <c r="P39" s="590"/>
      <c r="Q39" s="581"/>
      <c r="R39" s="581"/>
      <c r="S39" s="587"/>
      <c r="U39" s="376"/>
      <c r="Y39" s="376"/>
      <c r="Z39" s="376"/>
      <c r="AA39" s="376"/>
      <c r="AB39" s="376"/>
      <c r="AE39" s="376"/>
    </row>
    <row r="40" spans="1:31" s="375" customFormat="1" ht="16.5" customHeight="1" x14ac:dyDescent="0.4">
      <c r="A40" s="395"/>
      <c r="B40" s="379">
        <v>12775</v>
      </c>
      <c r="C40" s="170" t="s">
        <v>214</v>
      </c>
      <c r="D40" s="455"/>
      <c r="E40" s="109"/>
      <c r="F40" s="639" t="s">
        <v>277</v>
      </c>
      <c r="G40" s="532" t="s">
        <v>278</v>
      </c>
      <c r="H40" s="638" t="s">
        <v>229</v>
      </c>
      <c r="I40" s="571" t="s">
        <v>230</v>
      </c>
      <c r="J40" s="637" t="s">
        <v>231</v>
      </c>
      <c r="K40" s="532" t="s">
        <v>279</v>
      </c>
      <c r="L40" s="624"/>
      <c r="M40" s="109"/>
      <c r="N40" s="577" t="s">
        <v>256</v>
      </c>
      <c r="O40" s="571" t="s">
        <v>257</v>
      </c>
      <c r="P40" s="592" t="b">
        <f>_ref_data!C3=""</f>
        <v>1</v>
      </c>
      <c r="Q40" s="532" t="s">
        <v>258</v>
      </c>
      <c r="R40" s="573" t="s">
        <v>126</v>
      </c>
      <c r="S40" s="533"/>
      <c r="U40" s="376"/>
      <c r="Y40" s="376"/>
      <c r="Z40" s="376"/>
      <c r="AA40" s="376"/>
      <c r="AB40" s="376"/>
      <c r="AE40" s="376"/>
    </row>
    <row r="41" spans="1:31" s="375" customFormat="1" ht="16.5" customHeight="1" x14ac:dyDescent="0.4">
      <c r="A41" s="395"/>
      <c r="B41" s="379">
        <v>6755</v>
      </c>
      <c r="C41" s="170" t="s">
        <v>188</v>
      </c>
      <c r="D41" s="455"/>
      <c r="E41" s="109"/>
      <c r="F41" s="639" t="s">
        <v>284</v>
      </c>
      <c r="G41" s="705">
        <f>IF(P45=0, P47, 0)</f>
        <v>0</v>
      </c>
      <c r="H41" s="638" t="s">
        <v>229</v>
      </c>
      <c r="I41" s="571" t="s">
        <v>230</v>
      </c>
      <c r="J41" s="637" t="s">
        <v>231</v>
      </c>
      <c r="K41" s="532" t="s">
        <v>285</v>
      </c>
      <c r="L41" s="624"/>
      <c r="M41" s="109"/>
      <c r="N41" s="577" t="s">
        <v>256</v>
      </c>
      <c r="O41" s="571" t="s">
        <v>262</v>
      </c>
      <c r="P41" s="592" t="b">
        <f>_ref_data!P11=0</f>
        <v>1</v>
      </c>
      <c r="Q41" s="532" t="s">
        <v>263</v>
      </c>
      <c r="R41" s="573" t="s">
        <v>126</v>
      </c>
      <c r="S41" s="533"/>
      <c r="U41" s="376"/>
      <c r="Y41" s="376"/>
      <c r="Z41" s="376"/>
      <c r="AA41" s="376"/>
      <c r="AB41" s="376"/>
      <c r="AE41" s="376"/>
    </row>
    <row r="42" spans="1:31" s="375" customFormat="1" ht="16.5" customHeight="1" x14ac:dyDescent="0.4">
      <c r="A42" s="395"/>
      <c r="B42" s="379">
        <v>12767</v>
      </c>
      <c r="C42" s="170" t="s">
        <v>204</v>
      </c>
      <c r="D42" s="455"/>
      <c r="E42" s="109"/>
      <c r="F42" s="639" t="s">
        <v>289</v>
      </c>
      <c r="G42" s="532" t="s">
        <v>950</v>
      </c>
      <c r="H42" s="638" t="s">
        <v>290</v>
      </c>
      <c r="I42" s="571" t="s">
        <v>291</v>
      </c>
      <c r="J42" s="637" t="s">
        <v>292</v>
      </c>
      <c r="K42" s="532" t="s">
        <v>293</v>
      </c>
      <c r="L42" s="624"/>
      <c r="M42" s="109"/>
      <c r="N42" s="577" t="s">
        <v>256</v>
      </c>
      <c r="O42" s="571" t="s">
        <v>268</v>
      </c>
      <c r="P42" s="592" t="b">
        <f>MAX('3) Corporate Governance'!C16:C74)=1</f>
        <v>1</v>
      </c>
      <c r="Q42" s="532" t="s">
        <v>234</v>
      </c>
      <c r="R42" s="573" t="s">
        <v>126</v>
      </c>
      <c r="S42" s="533"/>
      <c r="U42" s="376"/>
      <c r="Y42" s="376"/>
      <c r="Z42" s="376"/>
      <c r="AA42" s="376"/>
      <c r="AB42" s="376"/>
      <c r="AE42" s="376"/>
    </row>
    <row r="43" spans="1:31" s="375" customFormat="1" ht="16.5" customHeight="1" x14ac:dyDescent="0.4">
      <c r="A43" s="395"/>
      <c r="B43" s="379">
        <v>22741</v>
      </c>
      <c r="C43" s="170" t="s">
        <v>939</v>
      </c>
      <c r="D43" s="455"/>
      <c r="E43" s="109"/>
      <c r="F43" s="639" t="s">
        <v>296</v>
      </c>
      <c r="G43" s="532" t="s">
        <v>297</v>
      </c>
      <c r="H43" s="638" t="s">
        <v>290</v>
      </c>
      <c r="I43" s="571" t="s">
        <v>291</v>
      </c>
      <c r="J43" s="637" t="s">
        <v>292</v>
      </c>
      <c r="K43" s="532" t="s">
        <v>298</v>
      </c>
      <c r="L43" s="624"/>
      <c r="M43" s="109"/>
      <c r="N43" s="577" t="s">
        <v>256</v>
      </c>
      <c r="O43" s="571" t="s">
        <v>272</v>
      </c>
      <c r="P43" s="592" t="b">
        <f>COUNTIF('3) Corporate Governance'!$C$19:$C$74, 2)&gt;0</f>
        <v>0</v>
      </c>
      <c r="Q43" s="532" t="s">
        <v>240</v>
      </c>
      <c r="R43" s="573" t="s">
        <v>126</v>
      </c>
      <c r="S43" s="533"/>
      <c r="U43" s="376"/>
      <c r="Y43" s="376"/>
      <c r="Z43" s="376"/>
      <c r="AA43" s="376"/>
      <c r="AB43" s="376"/>
      <c r="AE43" s="376"/>
    </row>
    <row r="44" spans="1:31" s="375" customFormat="1" ht="16.5" customHeight="1" x14ac:dyDescent="0.4">
      <c r="A44" s="395"/>
      <c r="B44" s="379">
        <v>22731</v>
      </c>
      <c r="C44" s="170" t="s">
        <v>940</v>
      </c>
      <c r="D44" s="455"/>
      <c r="E44" s="109"/>
      <c r="F44" s="639" t="s">
        <v>302</v>
      </c>
      <c r="G44" s="532" t="s">
        <v>303</v>
      </c>
      <c r="H44" s="638" t="s">
        <v>290</v>
      </c>
      <c r="I44" s="571" t="s">
        <v>291</v>
      </c>
      <c r="J44" s="637" t="s">
        <v>292</v>
      </c>
      <c r="K44" s="532" t="s">
        <v>304</v>
      </c>
      <c r="L44" s="624"/>
      <c r="M44" s="109"/>
      <c r="N44" s="577" t="s">
        <v>256</v>
      </c>
      <c r="O44" s="571" t="s">
        <v>245</v>
      </c>
      <c r="P44" s="592" t="b">
        <f>COUNTIF('3) Corporate Governance'!$C$19:$C$74, 3)&gt;0</f>
        <v>0</v>
      </c>
      <c r="Q44" s="532" t="s">
        <v>246</v>
      </c>
      <c r="R44" s="573" t="s">
        <v>126</v>
      </c>
      <c r="S44" s="533"/>
      <c r="U44" s="376"/>
      <c r="Y44" s="376"/>
      <c r="Z44" s="376"/>
      <c r="AA44" s="376"/>
      <c r="AB44" s="376"/>
      <c r="AE44" s="376"/>
    </row>
    <row r="45" spans="1:31" s="375" customFormat="1" ht="16.5" customHeight="1" x14ac:dyDescent="0.4">
      <c r="A45" s="400"/>
      <c r="B45" s="453">
        <v>15520</v>
      </c>
      <c r="C45" s="170" t="s">
        <v>941</v>
      </c>
      <c r="D45" s="455"/>
      <c r="E45" s="109"/>
      <c r="F45" s="639" t="s">
        <v>307</v>
      </c>
      <c r="G45" s="532" t="s">
        <v>834</v>
      </c>
      <c r="H45" s="638" t="s">
        <v>290</v>
      </c>
      <c r="I45" s="571" t="s">
        <v>291</v>
      </c>
      <c r="J45" s="637" t="s">
        <v>292</v>
      </c>
      <c r="K45" s="532" t="s">
        <v>308</v>
      </c>
      <c r="L45" s="624"/>
      <c r="M45" s="109"/>
      <c r="N45" s="577" t="s">
        <v>280</v>
      </c>
      <c r="O45" s="571" t="s">
        <v>281</v>
      </c>
      <c r="P45" s="592">
        <f>COUNTIF('3) Corporate Governance'!C80:C125, -99) + COUNTIF('3) Corporate Governance'!C80:C125, 99)  + COUNTIF('3) Corporate Governance'!C80:C125, -1)</f>
        <v>1</v>
      </c>
      <c r="Q45" s="532" t="s">
        <v>282</v>
      </c>
      <c r="R45" s="573" t="s">
        <v>94</v>
      </c>
      <c r="S45" s="533"/>
      <c r="U45" s="376"/>
      <c r="Y45" s="376"/>
      <c r="Z45" s="376"/>
      <c r="AA45" s="376"/>
      <c r="AB45" s="376"/>
      <c r="AE45" s="376"/>
    </row>
    <row r="46" spans="1:31" s="375" customFormat="1" ht="16.5" customHeight="1" x14ac:dyDescent="0.4">
      <c r="A46" s="109"/>
      <c r="B46" s="379">
        <v>17730</v>
      </c>
      <c r="C46" s="170" t="s">
        <v>949</v>
      </c>
      <c r="D46" s="455"/>
      <c r="E46" s="109"/>
      <c r="F46" s="639" t="s">
        <v>309</v>
      </c>
      <c r="G46" s="532">
        <v>13</v>
      </c>
      <c r="H46" s="638" t="s">
        <v>310</v>
      </c>
      <c r="I46" s="571" t="s">
        <v>291</v>
      </c>
      <c r="J46" s="637" t="s">
        <v>107</v>
      </c>
      <c r="K46" s="532" t="s">
        <v>311</v>
      </c>
      <c r="L46" s="624"/>
      <c r="M46" s="109"/>
      <c r="N46" s="577" t="s">
        <v>280</v>
      </c>
      <c r="O46" s="571" t="s">
        <v>286</v>
      </c>
      <c r="P46" s="592">
        <f>COUNTIF('3) Corporate Governance'!F80:H125, TRUE)</f>
        <v>0</v>
      </c>
      <c r="Q46" s="532" t="s">
        <v>287</v>
      </c>
      <c r="R46" s="573" t="s">
        <v>94</v>
      </c>
      <c r="S46" s="533"/>
      <c r="U46" s="376"/>
      <c r="Y46" s="376"/>
      <c r="Z46" s="376"/>
      <c r="AA46" s="376"/>
      <c r="AB46" s="376"/>
      <c r="AE46" s="376"/>
    </row>
    <row r="47" spans="1:31" s="375" customFormat="1" ht="16.5" customHeight="1" x14ac:dyDescent="0.4">
      <c r="A47" s="395"/>
      <c r="B47" s="379">
        <v>13237</v>
      </c>
      <c r="C47" s="170" t="s">
        <v>942</v>
      </c>
      <c r="D47" s="455"/>
      <c r="E47" s="109"/>
      <c r="F47" s="639" t="s">
        <v>312</v>
      </c>
      <c r="G47" s="532" t="s">
        <v>313</v>
      </c>
      <c r="H47" s="638" t="s">
        <v>310</v>
      </c>
      <c r="I47" s="571" t="s">
        <v>291</v>
      </c>
      <c r="J47" s="637">
        <v>2</v>
      </c>
      <c r="K47" s="532" t="s">
        <v>314</v>
      </c>
      <c r="L47" s="624"/>
      <c r="M47" s="109"/>
      <c r="N47" s="577" t="s">
        <v>280</v>
      </c>
      <c r="O47" s="571" t="s">
        <v>294</v>
      </c>
      <c r="P47" s="592">
        <f>COUNTIF('3) Corporate Governance'!C80:C125, 1)</f>
        <v>0</v>
      </c>
      <c r="Q47" s="532" t="s">
        <v>295</v>
      </c>
      <c r="R47" s="573" t="s">
        <v>94</v>
      </c>
      <c r="S47" s="533"/>
      <c r="U47" s="376"/>
      <c r="Y47" s="376"/>
      <c r="Z47" s="376"/>
      <c r="AA47" s="376"/>
      <c r="AB47" s="376"/>
      <c r="AE47" s="376"/>
    </row>
    <row r="48" spans="1:31" s="375" customFormat="1" ht="16.5" customHeight="1" x14ac:dyDescent="0.4">
      <c r="A48" s="395"/>
      <c r="B48" s="379">
        <v>22595</v>
      </c>
      <c r="C48" s="170" t="s">
        <v>943</v>
      </c>
      <c r="D48" s="455"/>
      <c r="E48" s="109"/>
      <c r="F48" s="639" t="s">
        <v>315</v>
      </c>
      <c r="G48" s="532" t="s">
        <v>316</v>
      </c>
      <c r="H48" s="638" t="s">
        <v>310</v>
      </c>
      <c r="I48" s="571" t="s">
        <v>291</v>
      </c>
      <c r="J48" s="637">
        <v>3</v>
      </c>
      <c r="K48" s="532" t="s">
        <v>314</v>
      </c>
      <c r="L48" s="624"/>
      <c r="M48" s="109"/>
      <c r="N48" s="577" t="s">
        <v>299</v>
      </c>
      <c r="O48" s="571" t="s">
        <v>300</v>
      </c>
      <c r="P48" s="592">
        <f>_xlfn.LET(
_xlpm.totHCE_count_inclHHS,_ref_data!$C$5,
_xlpm.all_chks,P46,
_xlpm.any_Y,P47&gt;0,
IF(AND(_xlpm.totHCE_count_inclHHS=_xlpm.all_chks,_xlpm.any_Y),1,0))</f>
        <v>0</v>
      </c>
      <c r="Q48" s="532" t="s">
        <v>301</v>
      </c>
      <c r="R48" s="573" t="s">
        <v>187</v>
      </c>
      <c r="S48" s="533"/>
      <c r="U48" s="376"/>
      <c r="Y48" s="376"/>
      <c r="Z48" s="376"/>
      <c r="AA48" s="376"/>
      <c r="AB48" s="376"/>
      <c r="AE48" s="376"/>
    </row>
    <row r="49" spans="1:31" s="375" customFormat="1" ht="16.5" customHeight="1" x14ac:dyDescent="0.4">
      <c r="A49" s="395"/>
      <c r="B49" s="379">
        <v>22732</v>
      </c>
      <c r="C49" s="170" t="s">
        <v>944</v>
      </c>
      <c r="D49" s="455"/>
      <c r="E49" s="109"/>
      <c r="F49" s="1068" t="s">
        <v>888</v>
      </c>
      <c r="G49" s="1070"/>
      <c r="H49" s="1070"/>
      <c r="I49" s="1070"/>
      <c r="J49" s="1070"/>
      <c r="K49" s="1070"/>
      <c r="L49" s="1071"/>
      <c r="M49" s="109"/>
      <c r="N49" s="564" t="s">
        <v>305</v>
      </c>
      <c r="O49" s="565"/>
      <c r="P49" s="590"/>
      <c r="Q49" s="565"/>
      <c r="R49" s="581"/>
      <c r="S49" s="587"/>
      <c r="U49" s="376"/>
      <c r="Y49" s="376"/>
      <c r="Z49" s="376"/>
      <c r="AA49" s="376"/>
      <c r="AB49" s="376"/>
      <c r="AE49" s="376"/>
    </row>
    <row r="50" spans="1:31" s="375" customFormat="1" ht="16.5" customHeight="1" x14ac:dyDescent="0.4">
      <c r="A50" s="395"/>
      <c r="B50" s="379">
        <v>22733</v>
      </c>
      <c r="C50" s="170" t="s">
        <v>945</v>
      </c>
      <c r="D50" s="455"/>
      <c r="E50" s="109"/>
      <c r="F50" s="653" t="s">
        <v>319</v>
      </c>
      <c r="G50" s="532" t="s">
        <v>826</v>
      </c>
      <c r="H50" s="655" t="s">
        <v>320</v>
      </c>
      <c r="I50" s="656" t="s">
        <v>320</v>
      </c>
      <c r="J50" s="707">
        <v>1</v>
      </c>
      <c r="K50" s="532" t="s">
        <v>90</v>
      </c>
      <c r="L50" s="624"/>
      <c r="M50" s="109"/>
      <c r="N50" s="577" t="s">
        <v>223</v>
      </c>
      <c r="O50" s="571" t="s">
        <v>268</v>
      </c>
      <c r="P50" s="592" t="b">
        <f>MAX('3a) Board of Directors'!$C$8:$C$24)=1</f>
        <v>1</v>
      </c>
      <c r="Q50" s="532" t="s">
        <v>234</v>
      </c>
      <c r="R50" s="573" t="s">
        <v>126</v>
      </c>
      <c r="S50" s="533"/>
      <c r="U50" s="376"/>
      <c r="Y50" s="376"/>
      <c r="Z50" s="376"/>
      <c r="AA50" s="376"/>
      <c r="AB50" s="376"/>
      <c r="AE50" s="376"/>
    </row>
    <row r="51" spans="1:31" s="375" customFormat="1" ht="16.5" customHeight="1" x14ac:dyDescent="0.4">
      <c r="A51" s="395"/>
      <c r="B51" s="379">
        <v>12796</v>
      </c>
      <c r="C51" s="170" t="s">
        <v>946</v>
      </c>
      <c r="D51" s="455"/>
      <c r="E51" s="109"/>
      <c r="F51" s="639" t="s">
        <v>321</v>
      </c>
      <c r="G51" s="737">
        <f>_ref_data!R18</f>
        <v>0</v>
      </c>
      <c r="H51" s="638" t="s">
        <v>322</v>
      </c>
      <c r="I51" s="571" t="s">
        <v>323</v>
      </c>
      <c r="J51" s="637">
        <v>3</v>
      </c>
      <c r="K51" s="532" t="s">
        <v>324</v>
      </c>
      <c r="L51" s="624"/>
      <c r="M51" s="109"/>
      <c r="N51" s="577" t="s">
        <v>223</v>
      </c>
      <c r="O51" s="571" t="s">
        <v>272</v>
      </c>
      <c r="P51" s="592" t="b">
        <f>COUNTIF('3a) Board of Directors'!$C$8:$C$24, 2)&gt;0</f>
        <v>0</v>
      </c>
      <c r="Q51" s="532" t="s">
        <v>240</v>
      </c>
      <c r="R51" s="573" t="s">
        <v>126</v>
      </c>
      <c r="S51" s="533"/>
      <c r="U51" s="376"/>
      <c r="Y51" s="376"/>
      <c r="Z51" s="376"/>
      <c r="AA51" s="376"/>
      <c r="AB51" s="376"/>
      <c r="AE51" s="376"/>
    </row>
    <row r="52" spans="1:31" s="375" customFormat="1" ht="16.5" customHeight="1" x14ac:dyDescent="0.4">
      <c r="A52" s="395"/>
      <c r="B52" s="379">
        <v>12266</v>
      </c>
      <c r="C52" s="170" t="s">
        <v>947</v>
      </c>
      <c r="D52" s="455"/>
      <c r="E52" s="109"/>
      <c r="F52" s="639" t="s">
        <v>325</v>
      </c>
      <c r="G52" s="532" t="s">
        <v>791</v>
      </c>
      <c r="H52" s="638" t="s">
        <v>322</v>
      </c>
      <c r="I52" s="571" t="s">
        <v>323</v>
      </c>
      <c r="J52" s="637">
        <v>3</v>
      </c>
      <c r="K52" s="532" t="s">
        <v>326</v>
      </c>
      <c r="L52" s="624"/>
      <c r="M52" s="109"/>
      <c r="N52" s="577" t="s">
        <v>223</v>
      </c>
      <c r="O52" s="571" t="s">
        <v>245</v>
      </c>
      <c r="P52" s="592" t="b">
        <f>COUNTIF('3a) Board of Directors'!$C$8:$C$24, 3)&gt;0</f>
        <v>0</v>
      </c>
      <c r="Q52" s="532" t="s">
        <v>246</v>
      </c>
      <c r="R52" s="573" t="s">
        <v>126</v>
      </c>
      <c r="S52" s="533"/>
      <c r="U52" s="376"/>
      <c r="Y52" s="376"/>
      <c r="Z52" s="376"/>
      <c r="AA52" s="376"/>
      <c r="AB52" s="376"/>
      <c r="AE52" s="376"/>
    </row>
    <row r="53" spans="1:31" s="375" customFormat="1" ht="16.5" customHeight="1" x14ac:dyDescent="0.4">
      <c r="A53" s="395"/>
      <c r="B53" s="379">
        <v>449</v>
      </c>
      <c r="C53" s="170" t="s">
        <v>948</v>
      </c>
      <c r="D53" s="455"/>
      <c r="E53" s="109"/>
      <c r="F53" s="639" t="s">
        <v>327</v>
      </c>
      <c r="G53" s="532" t="s">
        <v>316</v>
      </c>
      <c r="H53" s="638" t="s">
        <v>322</v>
      </c>
      <c r="I53" s="571" t="s">
        <v>323</v>
      </c>
      <c r="J53" s="637">
        <v>3</v>
      </c>
      <c r="K53" s="532" t="s">
        <v>314</v>
      </c>
      <c r="L53" s="624"/>
      <c r="M53" s="109"/>
      <c r="N53" s="577" t="s">
        <v>223</v>
      </c>
      <c r="O53" s="571" t="s">
        <v>317</v>
      </c>
      <c r="P53" s="592" t="b">
        <f>AND(P50, COUNTIF('3a) Board of Directors'!$O$8:$O$24,FALSE)&gt;0)</f>
        <v>1</v>
      </c>
      <c r="Q53" s="532" t="s">
        <v>318</v>
      </c>
      <c r="R53" s="573" t="s">
        <v>126</v>
      </c>
      <c r="S53" s="533"/>
      <c r="U53" s="376"/>
      <c r="Y53" s="376"/>
      <c r="Z53" s="376"/>
      <c r="AA53" s="376"/>
      <c r="AB53" s="376"/>
      <c r="AE53" s="376"/>
    </row>
    <row r="54" spans="1:31" s="375" customFormat="1" ht="16.5" customHeight="1" x14ac:dyDescent="0.4">
      <c r="A54" s="395"/>
      <c r="B54" s="379">
        <v>4062</v>
      </c>
      <c r="C54" s="170" t="s">
        <v>948</v>
      </c>
      <c r="D54" s="455"/>
      <c r="E54" s="109"/>
      <c r="F54" s="639"/>
      <c r="G54" s="532"/>
      <c r="H54" s="638"/>
      <c r="I54" s="571"/>
      <c r="J54" s="637"/>
      <c r="K54" s="532"/>
      <c r="L54" s="624"/>
      <c r="M54" s="109"/>
      <c r="N54" s="578"/>
      <c r="O54" s="580"/>
      <c r="P54" s="592"/>
      <c r="Q54" s="536"/>
      <c r="R54" s="574"/>
      <c r="S54" s="537"/>
      <c r="U54" s="376"/>
      <c r="Y54" s="376"/>
      <c r="Z54" s="376"/>
      <c r="AA54" s="376"/>
      <c r="AB54" s="376"/>
      <c r="AE54" s="376"/>
    </row>
    <row r="55" spans="1:31" s="375" customFormat="1" ht="16.5" customHeight="1" x14ac:dyDescent="0.4">
      <c r="A55" s="395"/>
      <c r="B55" s="379">
        <v>22742</v>
      </c>
      <c r="C55" s="170" t="s">
        <v>962</v>
      </c>
      <c r="D55" s="455"/>
      <c r="E55" s="109"/>
      <c r="F55" s="639"/>
      <c r="G55" s="532"/>
      <c r="H55" s="638"/>
      <c r="I55" s="571"/>
      <c r="J55" s="637"/>
      <c r="K55" s="623"/>
      <c r="L55" s="624"/>
      <c r="M55" s="109"/>
      <c r="N55" s="109"/>
      <c r="O55" s="109"/>
      <c r="P55" s="109"/>
      <c r="Q55" s="376"/>
      <c r="R55" s="376"/>
      <c r="U55" s="376"/>
      <c r="Y55" s="376"/>
      <c r="Z55" s="376"/>
      <c r="AA55" s="376"/>
      <c r="AB55" s="376"/>
      <c r="AE55" s="376"/>
    </row>
    <row r="56" spans="1:31" s="375" customFormat="1" ht="16.5" customHeight="1" x14ac:dyDescent="0.4">
      <c r="A56" s="395"/>
      <c r="B56" s="379"/>
      <c r="C56" s="170"/>
      <c r="D56" s="455"/>
      <c r="E56" s="109"/>
      <c r="F56" s="639"/>
      <c r="G56" s="532"/>
      <c r="H56" s="638"/>
      <c r="I56" s="571"/>
      <c r="J56" s="637"/>
      <c r="K56" s="623"/>
      <c r="L56" s="624"/>
      <c r="M56" s="109"/>
      <c r="N56" s="109"/>
      <c r="O56" s="109"/>
      <c r="P56" s="109"/>
      <c r="Q56" s="376"/>
      <c r="R56" s="376"/>
      <c r="U56" s="376"/>
      <c r="Y56" s="376"/>
      <c r="Z56" s="376"/>
      <c r="AA56" s="376"/>
      <c r="AB56" s="376"/>
      <c r="AE56" s="376"/>
    </row>
    <row r="57" spans="1:31" s="375" customFormat="1" ht="16.5" customHeight="1" x14ac:dyDescent="0.4">
      <c r="A57" s="395"/>
      <c r="B57" s="379"/>
      <c r="C57" s="170"/>
      <c r="D57" s="455"/>
      <c r="E57" s="109"/>
      <c r="F57" s="639"/>
      <c r="G57" s="532"/>
      <c r="H57" s="638"/>
      <c r="I57" s="571"/>
      <c r="J57" s="637"/>
      <c r="K57" s="623"/>
      <c r="L57" s="624"/>
      <c r="M57" s="109"/>
      <c r="N57" s="109"/>
      <c r="O57" s="109"/>
      <c r="P57" s="109"/>
      <c r="Q57" s="376"/>
      <c r="R57" s="376"/>
      <c r="U57" s="376"/>
      <c r="Y57" s="376"/>
      <c r="Z57" s="376"/>
      <c r="AA57" s="376"/>
      <c r="AB57" s="376"/>
      <c r="AE57" s="376"/>
    </row>
    <row r="58" spans="1:31" s="375" customFormat="1" ht="16.5" customHeight="1" x14ac:dyDescent="0.4">
      <c r="A58" s="395"/>
      <c r="B58" s="379"/>
      <c r="C58" s="170"/>
      <c r="D58" s="455"/>
      <c r="E58" s="109"/>
      <c r="F58" s="653"/>
      <c r="G58" s="532"/>
      <c r="H58" s="655"/>
      <c r="I58" s="656"/>
      <c r="J58" s="707"/>
      <c r="K58" s="532"/>
      <c r="L58" s="624"/>
      <c r="M58" s="109"/>
      <c r="N58" s="109"/>
      <c r="O58" s="109"/>
      <c r="P58" s="109"/>
      <c r="Q58" s="376"/>
      <c r="R58" s="376"/>
      <c r="U58" s="376"/>
      <c r="Y58" s="376"/>
      <c r="Z58" s="376"/>
      <c r="AA58" s="376"/>
      <c r="AB58" s="376"/>
      <c r="AE58" s="376"/>
    </row>
    <row r="59" spans="1:31" s="375" customFormat="1" ht="16.5" customHeight="1" x14ac:dyDescent="0.4">
      <c r="A59" s="395"/>
      <c r="B59" s="379"/>
      <c r="C59" s="170"/>
      <c r="D59" s="455"/>
      <c r="E59" s="109"/>
      <c r="F59" s="653"/>
      <c r="G59" s="532"/>
      <c r="H59" s="655"/>
      <c r="I59" s="656"/>
      <c r="J59" s="707"/>
      <c r="K59" s="532"/>
      <c r="L59" s="624"/>
      <c r="M59" s="109"/>
      <c r="N59" s="109"/>
      <c r="O59" s="109"/>
      <c r="P59" s="109"/>
      <c r="Q59" s="376"/>
      <c r="R59" s="376"/>
      <c r="U59" s="376"/>
      <c r="Y59" s="376"/>
      <c r="Z59" s="376"/>
      <c r="AA59" s="376"/>
      <c r="AB59" s="376"/>
      <c r="AE59" s="376"/>
    </row>
    <row r="60" spans="1:31" s="375" customFormat="1" ht="16.5" customHeight="1" x14ac:dyDescent="0.4">
      <c r="A60" s="395"/>
      <c r="B60" s="379"/>
      <c r="C60" s="170"/>
      <c r="D60" s="455"/>
      <c r="E60" s="109"/>
      <c r="F60" s="653"/>
      <c r="G60" s="532"/>
      <c r="H60" s="655"/>
      <c r="I60" s="656"/>
      <c r="J60" s="707"/>
      <c r="K60" s="532"/>
      <c r="L60" s="624"/>
      <c r="M60" s="109"/>
      <c r="N60" s="109"/>
      <c r="O60" s="109"/>
      <c r="P60" s="109"/>
      <c r="Q60" s="376"/>
      <c r="R60" s="376"/>
      <c r="U60" s="376"/>
      <c r="Y60" s="376"/>
      <c r="Z60" s="376"/>
      <c r="AA60" s="376"/>
      <c r="AB60" s="376"/>
      <c r="AE60" s="376"/>
    </row>
    <row r="61" spans="1:31" s="375" customFormat="1" ht="16.5" customHeight="1" thickBot="1" x14ac:dyDescent="0.45">
      <c r="A61" s="395"/>
      <c r="B61" s="379"/>
      <c r="C61" s="170"/>
      <c r="D61" s="456"/>
      <c r="E61" s="109"/>
      <c r="F61" s="639"/>
      <c r="G61" s="532"/>
      <c r="H61" s="638"/>
      <c r="I61" s="571"/>
      <c r="J61" s="637"/>
      <c r="K61" s="623"/>
      <c r="L61" s="624"/>
      <c r="M61" s="109"/>
      <c r="N61" s="109"/>
      <c r="O61" s="109"/>
      <c r="P61" s="109"/>
      <c r="Q61" s="376"/>
      <c r="R61" s="376"/>
      <c r="U61" s="376"/>
      <c r="Y61" s="376"/>
      <c r="Z61" s="376"/>
      <c r="AA61" s="376"/>
      <c r="AB61" s="376"/>
      <c r="AE61" s="376"/>
    </row>
    <row r="62" spans="1:31" s="375" customFormat="1" ht="16.5" customHeight="1" x14ac:dyDescent="0.4">
      <c r="A62" s="395"/>
      <c r="B62" s="376"/>
      <c r="C62" s="377"/>
      <c r="D62" s="109"/>
      <c r="E62" s="109"/>
      <c r="F62" s="639"/>
      <c r="G62" s="532"/>
      <c r="H62" s="638"/>
      <c r="I62" s="571"/>
      <c r="J62" s="637"/>
      <c r="K62" s="532"/>
      <c r="L62" s="624"/>
      <c r="M62" s="109"/>
      <c r="N62" s="109"/>
      <c r="O62" s="109"/>
      <c r="P62" s="109"/>
      <c r="Q62" s="109"/>
      <c r="R62" s="109"/>
      <c r="S62" s="109"/>
      <c r="U62" s="376"/>
      <c r="Y62" s="376"/>
      <c r="Z62" s="376"/>
      <c r="AA62" s="376"/>
      <c r="AB62" s="376"/>
      <c r="AE62" s="376"/>
    </row>
    <row r="63" spans="1:31" s="375" customFormat="1" ht="16.5" customHeight="1" x14ac:dyDescent="0.4">
      <c r="A63" s="395"/>
      <c r="B63" s="1067" t="s">
        <v>306</v>
      </c>
      <c r="C63" s="1067"/>
      <c r="D63" s="109"/>
      <c r="E63" s="109"/>
      <c r="F63" s="639"/>
      <c r="G63" s="532"/>
      <c r="H63" s="638"/>
      <c r="I63" s="571"/>
      <c r="J63" s="637"/>
      <c r="K63" s="532"/>
      <c r="L63" s="624"/>
      <c r="M63" s="109"/>
      <c r="N63" s="109"/>
      <c r="O63" s="109"/>
      <c r="P63" s="109"/>
      <c r="Q63" s="109"/>
      <c r="R63" s="109"/>
      <c r="S63" s="109"/>
      <c r="U63" s="376"/>
      <c r="Y63" s="376"/>
      <c r="Z63" s="376"/>
      <c r="AA63" s="376"/>
      <c r="AB63" s="376"/>
      <c r="AE63" s="376"/>
    </row>
    <row r="64" spans="1:31" s="375" customFormat="1" ht="16.5" customHeight="1" x14ac:dyDescent="0.4">
      <c r="A64" s="395"/>
      <c r="B64" s="376"/>
      <c r="C64" s="377"/>
      <c r="D64" s="376"/>
      <c r="E64" s="109"/>
      <c r="F64" s="639"/>
      <c r="G64" s="532"/>
      <c r="H64" s="638"/>
      <c r="I64" s="571"/>
      <c r="J64" s="637"/>
      <c r="K64" s="532"/>
      <c r="L64" s="624"/>
      <c r="M64" s="109"/>
      <c r="N64" s="109"/>
      <c r="O64" s="109"/>
      <c r="P64" s="109"/>
      <c r="Q64" s="109"/>
      <c r="R64" s="109"/>
      <c r="S64" s="109"/>
      <c r="U64" s="376"/>
      <c r="Y64" s="376"/>
      <c r="Z64" s="376"/>
      <c r="AA64" s="376"/>
      <c r="AB64" s="376"/>
      <c r="AE64" s="376"/>
    </row>
    <row r="65" spans="1:31" s="375" customFormat="1" ht="16.5" customHeight="1" x14ac:dyDescent="0.4">
      <c r="A65" s="400"/>
      <c r="B65" s="376"/>
      <c r="D65" s="379"/>
      <c r="E65" s="109"/>
      <c r="F65" s="639"/>
      <c r="G65" s="532"/>
      <c r="H65" s="638"/>
      <c r="I65" s="571"/>
      <c r="J65" s="637"/>
      <c r="K65" s="532"/>
      <c r="L65" s="624"/>
      <c r="M65" s="109"/>
      <c r="N65" s="109"/>
      <c r="O65" s="109"/>
      <c r="P65" s="109"/>
      <c r="Q65" s="109"/>
      <c r="R65" s="109"/>
      <c r="S65" s="109"/>
      <c r="U65" s="376"/>
      <c r="Y65" s="376"/>
      <c r="Z65" s="376"/>
      <c r="AA65" s="376"/>
      <c r="AB65" s="376"/>
      <c r="AE65" s="376"/>
    </row>
    <row r="66" spans="1:31" s="375" customFormat="1" ht="16.5" customHeight="1" x14ac:dyDescent="0.4">
      <c r="A66" s="400"/>
      <c r="B66" s="376"/>
      <c r="D66" s="379"/>
      <c r="E66" s="109"/>
      <c r="F66" s="639"/>
      <c r="G66" s="532"/>
      <c r="H66" s="638"/>
      <c r="I66" s="571"/>
      <c r="J66" s="637"/>
      <c r="K66" s="623"/>
      <c r="L66" s="624"/>
      <c r="M66" s="109"/>
      <c r="N66" s="109"/>
      <c r="O66" s="109"/>
      <c r="P66" s="109"/>
      <c r="Q66" s="109"/>
      <c r="R66" s="109"/>
      <c r="S66" s="109"/>
      <c r="U66" s="376"/>
      <c r="Y66" s="376"/>
      <c r="Z66" s="376"/>
      <c r="AA66" s="376"/>
      <c r="AB66" s="376"/>
      <c r="AE66" s="376"/>
    </row>
    <row r="67" spans="1:31" s="375" customFormat="1" ht="16.5" customHeight="1" x14ac:dyDescent="0.4">
      <c r="A67" s="395"/>
      <c r="B67" s="376"/>
      <c r="D67" s="379"/>
      <c r="E67" s="109"/>
      <c r="F67" s="639"/>
      <c r="G67" s="532"/>
      <c r="H67" s="638"/>
      <c r="I67" s="571"/>
      <c r="J67" s="637"/>
      <c r="K67" s="623"/>
      <c r="L67" s="624"/>
      <c r="M67" s="109"/>
      <c r="N67" s="109"/>
      <c r="O67" s="109"/>
      <c r="P67" s="109"/>
      <c r="Q67" s="109"/>
      <c r="R67" s="109"/>
      <c r="S67" s="109"/>
      <c r="U67" s="376"/>
      <c r="Y67" s="376"/>
      <c r="Z67" s="376"/>
      <c r="AA67" s="376"/>
      <c r="AB67" s="376"/>
      <c r="AE67" s="376"/>
    </row>
    <row r="68" spans="1:31" s="375" customFormat="1" ht="16.5" customHeight="1" x14ac:dyDescent="0.4">
      <c r="A68" s="395"/>
      <c r="B68" s="376"/>
      <c r="D68" s="379"/>
      <c r="E68" s="109"/>
      <c r="F68" s="639"/>
      <c r="G68" s="532"/>
      <c r="H68" s="638"/>
      <c r="I68" s="571"/>
      <c r="J68" s="637"/>
      <c r="K68" s="623"/>
      <c r="L68" s="624"/>
      <c r="M68" s="109"/>
      <c r="N68" s="109"/>
      <c r="O68" s="109"/>
      <c r="P68" s="109"/>
      <c r="Q68" s="109"/>
      <c r="R68" s="109"/>
      <c r="S68" s="109"/>
      <c r="U68" s="376"/>
      <c r="Y68" s="376"/>
      <c r="Z68" s="376"/>
      <c r="AA68" s="376"/>
      <c r="AB68" s="376"/>
      <c r="AE68" s="376"/>
    </row>
    <row r="69" spans="1:31" s="375" customFormat="1" ht="16.5" customHeight="1" x14ac:dyDescent="0.4">
      <c r="A69" s="395"/>
      <c r="B69" s="376"/>
      <c r="D69" s="379"/>
      <c r="E69" s="109"/>
      <c r="F69" s="653"/>
      <c r="G69" s="532"/>
      <c r="H69" s="655"/>
      <c r="I69" s="656"/>
      <c r="J69" s="707"/>
      <c r="K69" s="532"/>
      <c r="L69" s="624"/>
      <c r="M69" s="109"/>
      <c r="N69" s="109"/>
      <c r="O69" s="109"/>
      <c r="P69" s="109"/>
      <c r="Q69" s="109"/>
      <c r="R69" s="109"/>
      <c r="S69" s="109"/>
      <c r="U69" s="376"/>
      <c r="Y69" s="376"/>
      <c r="Z69" s="376"/>
      <c r="AA69" s="376"/>
      <c r="AB69" s="376"/>
      <c r="AE69" s="376"/>
    </row>
    <row r="70" spans="1:31" s="375" customFormat="1" ht="16.5" customHeight="1" x14ac:dyDescent="0.4">
      <c r="A70" s="395"/>
      <c r="B70" s="376"/>
      <c r="D70" s="379"/>
      <c r="E70" s="109"/>
      <c r="F70" s="653"/>
      <c r="G70" s="532"/>
      <c r="H70" s="655"/>
      <c r="I70" s="656"/>
      <c r="J70" s="707"/>
      <c r="K70" s="532"/>
      <c r="L70" s="624"/>
      <c r="M70" s="109"/>
      <c r="N70" s="109"/>
      <c r="O70" s="109"/>
      <c r="P70" s="109"/>
      <c r="Q70" s="109"/>
      <c r="R70" s="109"/>
      <c r="S70" s="109"/>
      <c r="U70" s="376"/>
      <c r="Y70" s="376"/>
      <c r="Z70" s="376"/>
      <c r="AA70" s="376"/>
      <c r="AB70" s="376"/>
      <c r="AE70" s="376"/>
    </row>
    <row r="71" spans="1:31" s="375" customFormat="1" ht="16.5" customHeight="1" x14ac:dyDescent="0.4">
      <c r="A71" s="395"/>
      <c r="B71" s="376"/>
      <c r="D71" s="376"/>
      <c r="E71" s="109"/>
      <c r="F71" s="653"/>
      <c r="G71" s="532"/>
      <c r="H71" s="655"/>
      <c r="I71" s="656"/>
      <c r="J71" s="707"/>
      <c r="K71" s="532"/>
      <c r="L71" s="624"/>
      <c r="M71" s="109"/>
      <c r="N71" s="109"/>
      <c r="O71" s="109"/>
      <c r="P71" s="109"/>
      <c r="Q71" s="109"/>
      <c r="R71" s="109"/>
      <c r="S71" s="109"/>
      <c r="U71" s="376"/>
      <c r="Y71" s="376"/>
      <c r="Z71" s="376"/>
      <c r="AA71" s="376"/>
      <c r="AB71" s="376"/>
      <c r="AE71" s="376"/>
    </row>
    <row r="72" spans="1:31" s="375" customFormat="1" ht="16.5" customHeight="1" x14ac:dyDescent="0.4">
      <c r="A72" s="395"/>
      <c r="B72" s="376"/>
      <c r="D72" s="376"/>
      <c r="E72" s="109"/>
      <c r="F72" s="109"/>
      <c r="G72" s="109"/>
      <c r="H72" s="109"/>
      <c r="I72" s="109"/>
      <c r="J72" s="379"/>
      <c r="K72" s="109"/>
      <c r="L72" s="109"/>
      <c r="M72" s="109"/>
      <c r="N72" s="109"/>
      <c r="O72" s="109"/>
      <c r="P72" s="109"/>
      <c r="Q72" s="109"/>
      <c r="R72" s="109"/>
      <c r="S72" s="109"/>
      <c r="U72" s="376"/>
      <c r="Y72" s="376"/>
      <c r="Z72" s="376"/>
      <c r="AA72" s="376"/>
      <c r="AB72" s="376"/>
      <c r="AE72" s="376"/>
    </row>
    <row r="73" spans="1:31" s="375" customFormat="1" ht="16.5" customHeight="1" x14ac:dyDescent="0.4">
      <c r="A73" s="395"/>
      <c r="B73" s="376"/>
      <c r="D73" s="376"/>
      <c r="E73" s="109"/>
      <c r="F73" s="109"/>
      <c r="G73" s="109"/>
      <c r="H73" s="109"/>
      <c r="I73" s="109"/>
      <c r="J73" s="379"/>
      <c r="K73" s="109"/>
      <c r="L73" s="109"/>
      <c r="M73" s="109"/>
      <c r="N73" s="109"/>
      <c r="O73" s="109"/>
      <c r="P73" s="109"/>
      <c r="Q73" s="109"/>
      <c r="R73" s="109"/>
      <c r="S73" s="109"/>
      <c r="U73" s="376"/>
      <c r="Y73" s="376"/>
      <c r="Z73" s="376"/>
      <c r="AA73" s="376"/>
      <c r="AB73" s="376"/>
      <c r="AE73" s="376"/>
    </row>
    <row r="74" spans="1:31" s="375" customFormat="1" ht="16.5" customHeight="1" x14ac:dyDescent="0.4">
      <c r="A74" s="395"/>
      <c r="B74" s="376"/>
      <c r="D74" s="376"/>
      <c r="E74" s="109"/>
      <c r="F74" s="109"/>
      <c r="G74" s="109"/>
      <c r="H74" s="109"/>
      <c r="I74" s="109"/>
      <c r="J74" s="379"/>
      <c r="K74" s="109"/>
      <c r="L74" s="109"/>
      <c r="M74" s="109"/>
      <c r="N74" s="109"/>
      <c r="O74" s="109"/>
      <c r="P74" s="109"/>
      <c r="Q74" s="109"/>
      <c r="R74" s="109"/>
      <c r="S74" s="109"/>
      <c r="U74" s="376"/>
      <c r="Y74" s="376"/>
      <c r="Z74" s="376"/>
      <c r="AA74" s="376"/>
      <c r="AB74" s="376"/>
      <c r="AE74" s="376"/>
    </row>
    <row r="75" spans="1:31" s="375" customFormat="1" ht="16.5" customHeight="1" x14ac:dyDescent="0.4">
      <c r="A75" s="400"/>
      <c r="B75" s="376"/>
      <c r="D75" s="376"/>
      <c r="E75" s="109"/>
      <c r="F75" s="109"/>
      <c r="G75" s="109"/>
      <c r="H75" s="109"/>
      <c r="I75" s="109"/>
      <c r="J75" s="379"/>
      <c r="K75" s="109"/>
      <c r="L75" s="109"/>
      <c r="M75" s="109"/>
      <c r="N75" s="109"/>
      <c r="O75" s="109"/>
      <c r="P75" s="109"/>
      <c r="Q75" s="109"/>
      <c r="R75" s="109"/>
      <c r="S75" s="109"/>
      <c r="U75" s="376"/>
      <c r="Y75" s="376"/>
      <c r="Z75" s="376"/>
      <c r="AA75" s="376"/>
      <c r="AB75" s="376"/>
      <c r="AE75" s="376"/>
    </row>
    <row r="76" spans="1:31" s="375" customFormat="1" ht="16.5" customHeight="1" x14ac:dyDescent="0.4">
      <c r="A76" s="400"/>
      <c r="B76" s="376"/>
      <c r="C76" s="377"/>
      <c r="D76" s="376"/>
      <c r="E76" s="109"/>
      <c r="F76" s="109"/>
      <c r="G76" s="109"/>
      <c r="H76" s="109"/>
      <c r="I76" s="109"/>
      <c r="J76" s="379"/>
      <c r="K76" s="109"/>
      <c r="L76" s="109"/>
      <c r="M76" s="109"/>
      <c r="N76" s="109"/>
      <c r="O76" s="109"/>
      <c r="P76" s="109"/>
      <c r="Q76" s="109"/>
      <c r="R76" s="109"/>
      <c r="S76" s="109"/>
      <c r="U76" s="376"/>
      <c r="Y76" s="376"/>
      <c r="Z76" s="376"/>
      <c r="AA76" s="376"/>
      <c r="AB76" s="376"/>
      <c r="AE76" s="376"/>
    </row>
    <row r="77" spans="1:31" s="375" customFormat="1" ht="16.5" customHeight="1" x14ac:dyDescent="0.4">
      <c r="A77" s="395"/>
      <c r="B77" s="376"/>
      <c r="C77" s="377"/>
      <c r="D77" s="376"/>
      <c r="E77" s="109"/>
      <c r="F77" s="109"/>
      <c r="G77" s="109"/>
      <c r="H77" s="109"/>
      <c r="I77" s="109"/>
      <c r="J77" s="379"/>
      <c r="K77" s="109"/>
      <c r="L77" s="109"/>
      <c r="M77" s="109"/>
      <c r="N77" s="109"/>
      <c r="O77" s="109"/>
      <c r="P77" s="109"/>
      <c r="Q77" s="109"/>
      <c r="R77" s="109"/>
      <c r="S77" s="109"/>
      <c r="U77" s="376"/>
      <c r="Y77" s="376"/>
      <c r="Z77" s="376"/>
      <c r="AA77" s="376"/>
      <c r="AB77" s="376"/>
      <c r="AE77" s="376"/>
    </row>
    <row r="78" spans="1:31" s="375" customFormat="1" ht="16.5" customHeight="1" x14ac:dyDescent="0.4">
      <c r="A78" s="395"/>
      <c r="B78" s="376"/>
      <c r="C78" s="377"/>
      <c r="D78" s="376"/>
      <c r="E78" s="109"/>
      <c r="F78" s="109"/>
      <c r="G78" s="109"/>
      <c r="H78" s="109"/>
      <c r="I78" s="109"/>
      <c r="J78" s="379"/>
      <c r="K78" s="109"/>
      <c r="L78" s="109"/>
      <c r="M78" s="109"/>
      <c r="N78" s="109"/>
      <c r="O78" s="109"/>
      <c r="P78" s="109"/>
      <c r="Q78" s="109"/>
      <c r="R78" s="109"/>
      <c r="S78" s="109"/>
      <c r="U78" s="376"/>
      <c r="Y78" s="376"/>
      <c r="Z78" s="376"/>
      <c r="AA78" s="376"/>
      <c r="AB78" s="376"/>
      <c r="AE78" s="376"/>
    </row>
    <row r="79" spans="1:31" s="375" customFormat="1" ht="16.5" customHeight="1" x14ac:dyDescent="0.4">
      <c r="A79" s="395"/>
      <c r="B79" s="376"/>
      <c r="C79" s="377"/>
      <c r="D79" s="376"/>
      <c r="E79" s="109"/>
      <c r="F79" s="109"/>
      <c r="G79" s="109"/>
      <c r="H79" s="109"/>
      <c r="I79" s="109"/>
      <c r="J79" s="379"/>
      <c r="K79" s="109"/>
      <c r="L79" s="109"/>
      <c r="M79" s="109"/>
      <c r="N79" s="109"/>
      <c r="O79" s="109"/>
      <c r="P79" s="109"/>
      <c r="Q79" s="109"/>
      <c r="R79" s="109"/>
      <c r="S79" s="109"/>
      <c r="U79" s="376"/>
      <c r="Y79" s="376"/>
      <c r="Z79" s="376"/>
      <c r="AA79" s="376"/>
      <c r="AB79" s="376"/>
      <c r="AE79" s="376"/>
    </row>
    <row r="80" spans="1:31" s="375" customFormat="1" ht="16.5" customHeight="1" x14ac:dyDescent="0.4">
      <c r="A80" s="395"/>
      <c r="B80" s="376"/>
      <c r="C80" s="377"/>
      <c r="D80" s="376"/>
      <c r="E80" s="109"/>
      <c r="F80" s="109"/>
      <c r="G80" s="109"/>
      <c r="H80" s="109"/>
      <c r="I80" s="109"/>
      <c r="J80" s="379"/>
      <c r="K80" s="109"/>
      <c r="L80" s="109"/>
      <c r="M80" s="109"/>
      <c r="N80" s="109"/>
      <c r="O80" s="109"/>
      <c r="P80" s="109"/>
      <c r="Q80" s="109"/>
      <c r="R80" s="109"/>
      <c r="S80" s="109"/>
      <c r="U80" s="376"/>
      <c r="Y80" s="376"/>
      <c r="Z80" s="376"/>
      <c r="AA80" s="376"/>
      <c r="AB80" s="376"/>
      <c r="AE80" s="376"/>
    </row>
    <row r="81" spans="1:31" s="375" customFormat="1" ht="16.5" customHeight="1" x14ac:dyDescent="0.4">
      <c r="A81" s="395"/>
      <c r="B81" s="376"/>
      <c r="C81" s="377"/>
      <c r="D81" s="376"/>
      <c r="E81" s="109"/>
      <c r="F81" s="109"/>
      <c r="G81" s="109"/>
      <c r="H81" s="109"/>
      <c r="I81" s="109"/>
      <c r="J81" s="379"/>
      <c r="K81" s="109"/>
      <c r="L81" s="109"/>
      <c r="M81" s="109"/>
      <c r="N81" s="109"/>
      <c r="O81" s="109"/>
      <c r="P81" s="109"/>
      <c r="Q81" s="109"/>
      <c r="R81" s="109"/>
      <c r="S81" s="109"/>
      <c r="U81" s="376"/>
      <c r="Y81" s="376"/>
      <c r="Z81" s="376"/>
      <c r="AA81" s="376"/>
      <c r="AB81" s="376"/>
      <c r="AE81" s="376"/>
    </row>
    <row r="82" spans="1:31" s="375" customFormat="1" ht="16.5" customHeight="1" x14ac:dyDescent="0.4">
      <c r="A82" s="395"/>
      <c r="B82" s="376"/>
      <c r="C82" s="377"/>
      <c r="D82" s="376"/>
      <c r="E82" s="109"/>
      <c r="F82" s="109"/>
      <c r="G82" s="109"/>
      <c r="H82" s="109"/>
      <c r="I82" s="109"/>
      <c r="J82" s="379"/>
      <c r="K82" s="109"/>
      <c r="L82" s="109"/>
      <c r="M82" s="109"/>
      <c r="N82" s="109"/>
      <c r="O82" s="109"/>
      <c r="P82" s="109"/>
      <c r="Q82" s="109"/>
      <c r="R82" s="109"/>
      <c r="S82" s="109"/>
      <c r="U82" s="376"/>
      <c r="Y82" s="376"/>
      <c r="Z82" s="376"/>
      <c r="AA82" s="376"/>
      <c r="AB82" s="376"/>
      <c r="AE82" s="376"/>
    </row>
    <row r="83" spans="1:31" s="375" customFormat="1" ht="16.5" customHeight="1" x14ac:dyDescent="0.4">
      <c r="A83" s="395"/>
      <c r="B83" s="376"/>
      <c r="C83" s="377"/>
      <c r="D83" s="376"/>
      <c r="E83" s="109"/>
      <c r="F83" s="109"/>
      <c r="G83" s="109"/>
      <c r="H83" s="109"/>
      <c r="I83" s="109"/>
      <c r="J83" s="379"/>
      <c r="K83" s="109"/>
      <c r="L83" s="109"/>
      <c r="M83" s="109"/>
      <c r="N83" s="109"/>
      <c r="O83" s="109"/>
      <c r="P83" s="109"/>
      <c r="Q83" s="109"/>
      <c r="R83" s="109"/>
      <c r="S83" s="109"/>
      <c r="U83" s="376"/>
      <c r="Y83" s="376"/>
      <c r="Z83" s="376"/>
      <c r="AA83" s="376"/>
      <c r="AB83" s="376"/>
      <c r="AE83" s="376"/>
    </row>
    <row r="84" spans="1:31" s="375" customFormat="1" ht="16.5" customHeight="1" x14ac:dyDescent="0.4">
      <c r="A84" s="395"/>
      <c r="B84" s="376"/>
      <c r="C84" s="377"/>
      <c r="D84" s="376"/>
      <c r="E84" s="109"/>
      <c r="F84" s="109"/>
      <c r="G84" s="109"/>
      <c r="H84" s="109"/>
      <c r="I84" s="109"/>
      <c r="J84" s="379"/>
      <c r="K84" s="109"/>
      <c r="L84" s="109"/>
      <c r="M84" s="109"/>
      <c r="N84" s="109"/>
      <c r="O84" s="109"/>
      <c r="P84" s="109"/>
      <c r="Q84" s="109"/>
      <c r="R84" s="109"/>
      <c r="S84" s="109"/>
      <c r="U84" s="376"/>
      <c r="Y84" s="376"/>
      <c r="Z84" s="376"/>
      <c r="AA84" s="376"/>
      <c r="AB84" s="376"/>
      <c r="AE84" s="376"/>
    </row>
    <row r="85" spans="1:31" s="375" customFormat="1" ht="16.5" customHeight="1" x14ac:dyDescent="0.4">
      <c r="A85" s="395"/>
      <c r="B85" s="376"/>
      <c r="C85" s="377"/>
      <c r="D85" s="376"/>
      <c r="E85" s="109"/>
      <c r="F85" s="109"/>
      <c r="G85" s="109"/>
      <c r="H85" s="109"/>
      <c r="I85" s="109"/>
      <c r="J85" s="379"/>
      <c r="K85" s="109"/>
      <c r="L85" s="109"/>
      <c r="M85" s="109"/>
      <c r="N85" s="109"/>
      <c r="O85" s="109"/>
      <c r="P85" s="109"/>
      <c r="Q85" s="109"/>
      <c r="R85" s="109"/>
      <c r="S85" s="109"/>
      <c r="U85" s="376"/>
      <c r="Y85" s="376"/>
      <c r="Z85" s="376"/>
      <c r="AA85" s="376"/>
      <c r="AB85" s="376"/>
      <c r="AE85" s="376"/>
    </row>
    <row r="86" spans="1:31" s="375" customFormat="1" ht="16.5" customHeight="1" x14ac:dyDescent="0.4">
      <c r="A86" s="395"/>
      <c r="B86" s="376"/>
      <c r="C86" s="377"/>
      <c r="D86" s="376"/>
      <c r="E86" s="109"/>
      <c r="F86" s="109"/>
      <c r="G86" s="109"/>
      <c r="H86" s="109"/>
      <c r="I86" s="109"/>
      <c r="J86" s="379"/>
      <c r="K86" s="109"/>
      <c r="L86" s="109"/>
      <c r="M86" s="109"/>
      <c r="N86" s="109"/>
      <c r="O86" s="109"/>
      <c r="P86" s="109"/>
      <c r="Q86" s="109"/>
      <c r="R86" s="109"/>
      <c r="S86" s="109"/>
      <c r="U86" s="376"/>
      <c r="Y86" s="376"/>
      <c r="Z86" s="376"/>
      <c r="AA86" s="376"/>
      <c r="AB86" s="376"/>
      <c r="AE86" s="376"/>
    </row>
    <row r="87" spans="1:31" s="375" customFormat="1" ht="16.5" customHeight="1" x14ac:dyDescent="0.4">
      <c r="A87" s="395"/>
      <c r="B87" s="376"/>
      <c r="C87" s="377"/>
      <c r="D87" s="376"/>
      <c r="E87" s="109"/>
      <c r="F87" s="109"/>
      <c r="G87" s="109"/>
      <c r="H87" s="109"/>
      <c r="I87" s="109"/>
      <c r="J87" s="379"/>
      <c r="K87" s="109"/>
      <c r="L87" s="109"/>
      <c r="M87" s="109"/>
      <c r="N87" s="109"/>
      <c r="O87" s="109"/>
      <c r="P87" s="109"/>
      <c r="Q87" s="109"/>
      <c r="R87" s="109"/>
      <c r="S87" s="109"/>
      <c r="U87" s="376"/>
      <c r="Y87" s="376"/>
      <c r="Z87" s="376"/>
      <c r="AA87" s="376"/>
      <c r="AB87" s="376"/>
      <c r="AE87" s="376"/>
    </row>
    <row r="88" spans="1:31" s="375" customFormat="1" ht="16.5" customHeight="1" x14ac:dyDescent="0.4">
      <c r="A88" s="395"/>
      <c r="B88" s="376"/>
      <c r="C88" s="377"/>
      <c r="D88" s="376"/>
      <c r="E88" s="109"/>
      <c r="F88" s="109"/>
      <c r="G88" s="109"/>
      <c r="H88" s="109"/>
      <c r="I88" s="109"/>
      <c r="J88" s="379"/>
      <c r="K88" s="109"/>
      <c r="L88" s="109"/>
      <c r="M88" s="109"/>
      <c r="N88" s="109"/>
      <c r="O88" s="109"/>
      <c r="P88" s="109"/>
      <c r="Q88" s="109"/>
      <c r="R88" s="109"/>
      <c r="S88" s="109"/>
      <c r="U88" s="376"/>
      <c r="Y88" s="376"/>
      <c r="Z88" s="376"/>
      <c r="AA88" s="376"/>
      <c r="AB88" s="376"/>
      <c r="AE88" s="376"/>
    </row>
    <row r="89" spans="1:31" s="375" customFormat="1" ht="16.5" customHeight="1" x14ac:dyDescent="0.4">
      <c r="A89" s="395"/>
      <c r="B89" s="376"/>
      <c r="C89" s="377"/>
      <c r="D89" s="376"/>
      <c r="E89" s="109"/>
      <c r="F89" s="109"/>
      <c r="G89" s="109"/>
      <c r="H89" s="109"/>
      <c r="I89" s="109"/>
      <c r="J89" s="379"/>
      <c r="K89" s="109"/>
      <c r="L89" s="109"/>
      <c r="M89" s="109"/>
      <c r="N89" s="109"/>
      <c r="O89" s="109"/>
      <c r="P89" s="109"/>
      <c r="Q89" s="109"/>
      <c r="R89" s="109"/>
      <c r="S89" s="109"/>
      <c r="U89" s="376"/>
      <c r="Y89" s="376"/>
      <c r="Z89" s="376"/>
      <c r="AA89" s="376"/>
      <c r="AB89" s="376"/>
      <c r="AE89" s="376"/>
    </row>
    <row r="90" spans="1:31" s="375" customFormat="1" ht="16.5" customHeight="1" x14ac:dyDescent="0.4">
      <c r="A90" s="395"/>
      <c r="B90" s="376"/>
      <c r="C90" s="377"/>
      <c r="D90" s="376"/>
      <c r="E90" s="109"/>
      <c r="F90" s="109"/>
      <c r="G90" s="109"/>
      <c r="H90" s="109"/>
      <c r="I90" s="109"/>
      <c r="J90" s="379"/>
      <c r="K90" s="109"/>
      <c r="L90" s="109"/>
      <c r="M90" s="109"/>
      <c r="N90" s="109"/>
      <c r="O90" s="109"/>
      <c r="P90" s="109"/>
      <c r="Q90" s="109"/>
      <c r="R90" s="109"/>
      <c r="S90" s="109"/>
      <c r="U90" s="376"/>
      <c r="Y90" s="376"/>
      <c r="Z90" s="376"/>
      <c r="AA90" s="376"/>
      <c r="AB90" s="376"/>
      <c r="AE90" s="376"/>
    </row>
    <row r="91" spans="1:31" s="375" customFormat="1" ht="16.5" customHeight="1" x14ac:dyDescent="0.4">
      <c r="A91" s="395"/>
      <c r="B91" s="376"/>
      <c r="C91" s="377"/>
      <c r="D91" s="376"/>
      <c r="E91" s="109"/>
      <c r="F91" s="109"/>
      <c r="G91" s="109"/>
      <c r="H91" s="109"/>
      <c r="I91" s="109"/>
      <c r="J91" s="379"/>
      <c r="K91" s="109"/>
      <c r="L91" s="109"/>
      <c r="M91" s="109"/>
      <c r="N91" s="109"/>
      <c r="O91" s="109"/>
      <c r="P91" s="109"/>
      <c r="Q91" s="109"/>
      <c r="R91" s="109"/>
      <c r="S91" s="109"/>
      <c r="U91" s="376"/>
      <c r="Y91" s="376"/>
      <c r="Z91" s="376"/>
      <c r="AA91" s="376"/>
      <c r="AB91" s="376"/>
      <c r="AE91" s="376"/>
    </row>
    <row r="92" spans="1:31" s="375" customFormat="1" ht="16.5" customHeight="1" x14ac:dyDescent="0.4">
      <c r="A92" s="395"/>
      <c r="B92" s="376"/>
      <c r="C92" s="377"/>
      <c r="D92" s="376"/>
      <c r="E92" s="109"/>
      <c r="F92" s="109"/>
      <c r="G92" s="109"/>
      <c r="H92" s="109"/>
      <c r="I92" s="109"/>
      <c r="J92" s="379"/>
      <c r="K92" s="109"/>
      <c r="L92" s="109"/>
      <c r="M92" s="109"/>
      <c r="N92" s="109"/>
      <c r="O92" s="109"/>
      <c r="P92" s="109"/>
      <c r="Q92" s="109"/>
      <c r="R92" s="109"/>
      <c r="S92" s="109"/>
      <c r="U92" s="376"/>
      <c r="Y92" s="376"/>
      <c r="Z92" s="376"/>
      <c r="AA92" s="376"/>
      <c r="AB92" s="376"/>
      <c r="AE92" s="376"/>
    </row>
    <row r="93" spans="1:31" s="375" customFormat="1" ht="16.5" customHeight="1" x14ac:dyDescent="0.4">
      <c r="A93" s="395"/>
      <c r="B93" s="376"/>
      <c r="C93" s="377"/>
      <c r="D93" s="376"/>
      <c r="E93" s="109"/>
      <c r="F93" s="109"/>
      <c r="G93" s="109"/>
      <c r="H93" s="109"/>
      <c r="I93" s="109"/>
      <c r="J93" s="379"/>
      <c r="K93" s="109"/>
      <c r="L93" s="109"/>
      <c r="M93" s="109"/>
      <c r="N93" s="109"/>
      <c r="O93" s="109"/>
      <c r="P93" s="109"/>
      <c r="Q93" s="109"/>
      <c r="R93" s="109"/>
      <c r="S93" s="109"/>
      <c r="U93" s="376"/>
      <c r="Y93" s="376"/>
      <c r="Z93" s="376"/>
      <c r="AA93" s="376"/>
      <c r="AB93" s="376"/>
      <c r="AE93" s="376"/>
    </row>
    <row r="94" spans="1:31" s="375" customFormat="1" ht="16.5" customHeight="1" x14ac:dyDescent="0.4">
      <c r="A94" s="395"/>
      <c r="B94" s="376"/>
      <c r="C94" s="377"/>
      <c r="D94" s="376"/>
      <c r="E94" s="109"/>
      <c r="F94" s="109"/>
      <c r="G94" s="109"/>
      <c r="H94" s="109"/>
      <c r="I94" s="109"/>
      <c r="J94" s="379"/>
      <c r="K94" s="109"/>
      <c r="L94" s="109"/>
      <c r="M94" s="109"/>
      <c r="N94" s="109"/>
      <c r="O94" s="109"/>
      <c r="P94" s="109"/>
      <c r="Q94" s="109"/>
      <c r="R94" s="109"/>
      <c r="S94" s="109"/>
      <c r="U94" s="376"/>
      <c r="Y94" s="376"/>
      <c r="Z94" s="376"/>
      <c r="AA94" s="376"/>
      <c r="AB94" s="376"/>
      <c r="AE94" s="376"/>
    </row>
    <row r="95" spans="1:31" s="375" customFormat="1" ht="16.5" customHeight="1" x14ac:dyDescent="0.4">
      <c r="A95" s="395"/>
      <c r="B95" s="376"/>
      <c r="C95" s="377"/>
      <c r="D95" s="376"/>
      <c r="E95" s="109"/>
      <c r="F95" s="109"/>
      <c r="G95" s="109"/>
      <c r="H95" s="109"/>
      <c r="I95" s="109"/>
      <c r="J95" s="379"/>
      <c r="K95" s="109"/>
      <c r="L95" s="109"/>
      <c r="M95" s="109"/>
      <c r="N95" s="109"/>
      <c r="O95" s="109"/>
      <c r="P95" s="109"/>
      <c r="Q95" s="109"/>
      <c r="R95" s="109"/>
      <c r="S95" s="109"/>
      <c r="U95" s="376"/>
      <c r="Y95" s="376"/>
      <c r="Z95" s="376"/>
      <c r="AA95" s="376"/>
      <c r="AB95" s="376"/>
      <c r="AE95" s="376"/>
    </row>
    <row r="96" spans="1:31" s="375" customFormat="1" ht="16.5" customHeight="1" x14ac:dyDescent="0.4">
      <c r="A96" s="395"/>
      <c r="B96" s="376"/>
      <c r="C96" s="377"/>
      <c r="D96" s="376"/>
      <c r="E96" s="109"/>
      <c r="F96" s="109"/>
      <c r="G96" s="109"/>
      <c r="H96" s="109"/>
      <c r="I96" s="109"/>
      <c r="J96" s="379"/>
      <c r="K96" s="109"/>
      <c r="L96" s="109"/>
      <c r="M96" s="109"/>
      <c r="N96" s="109"/>
      <c r="O96" s="109"/>
      <c r="P96" s="109"/>
      <c r="Q96" s="109"/>
      <c r="R96" s="109"/>
      <c r="S96" s="109"/>
      <c r="U96" s="376"/>
      <c r="Y96" s="376"/>
      <c r="Z96" s="376"/>
      <c r="AA96" s="376"/>
      <c r="AB96" s="376"/>
      <c r="AE96" s="376"/>
    </row>
    <row r="97" spans="1:39" s="375" customFormat="1" ht="16.5" customHeight="1" x14ac:dyDescent="0.4">
      <c r="A97" s="395"/>
      <c r="B97" s="376"/>
      <c r="C97" s="377"/>
      <c r="D97" s="376"/>
      <c r="E97" s="377"/>
      <c r="F97" s="376"/>
      <c r="G97" s="109"/>
      <c r="H97" s="109"/>
      <c r="I97" s="109"/>
      <c r="J97" s="379"/>
      <c r="K97" s="109"/>
      <c r="L97" s="109"/>
      <c r="M97" s="109"/>
      <c r="N97" s="109"/>
      <c r="O97" s="109"/>
      <c r="P97" s="109"/>
      <c r="Q97" s="109"/>
      <c r="R97" s="109"/>
      <c r="S97" s="109"/>
      <c r="T97" s="376"/>
      <c r="W97" s="376"/>
      <c r="AA97" s="376"/>
      <c r="AB97" s="376"/>
      <c r="AC97" s="376"/>
      <c r="AD97" s="376"/>
      <c r="AG97" s="376"/>
    </row>
    <row r="98" spans="1:39" s="375" customFormat="1" ht="16.5" customHeight="1" x14ac:dyDescent="0.4">
      <c r="A98" s="395"/>
      <c r="B98" s="376"/>
      <c r="C98" s="377"/>
      <c r="D98" s="376"/>
      <c r="E98" s="377"/>
      <c r="F98" s="376"/>
      <c r="G98" s="109"/>
      <c r="H98" s="109"/>
      <c r="I98" s="109"/>
      <c r="J98" s="379"/>
      <c r="K98" s="109"/>
      <c r="L98" s="109"/>
      <c r="M98" s="109"/>
      <c r="N98" s="109"/>
      <c r="O98" s="109"/>
      <c r="P98" s="109"/>
      <c r="Q98" s="109"/>
      <c r="R98" s="109"/>
      <c r="S98" s="109"/>
      <c r="T98" s="376"/>
      <c r="W98" s="376"/>
      <c r="AA98" s="376"/>
      <c r="AB98" s="376"/>
      <c r="AC98" s="376"/>
      <c r="AD98" s="376"/>
      <c r="AG98" s="376"/>
    </row>
    <row r="99" spans="1:39" s="375" customFormat="1" ht="16.5" customHeight="1" x14ac:dyDescent="0.4">
      <c r="A99" s="395"/>
      <c r="B99" s="376"/>
      <c r="C99" s="377"/>
      <c r="D99" s="376"/>
      <c r="E99" s="377"/>
      <c r="F99" s="376"/>
      <c r="G99" s="109"/>
      <c r="H99" s="109"/>
      <c r="I99" s="109"/>
      <c r="J99" s="379"/>
      <c r="K99" s="109"/>
      <c r="L99" s="109"/>
      <c r="M99" s="109"/>
      <c r="N99" s="109"/>
      <c r="O99" s="109"/>
      <c r="P99" s="109"/>
      <c r="Q99" s="109"/>
      <c r="R99" s="109"/>
      <c r="S99" s="109"/>
      <c r="T99" s="376"/>
      <c r="W99" s="376"/>
      <c r="AA99" s="376"/>
      <c r="AB99" s="376"/>
      <c r="AC99" s="376"/>
      <c r="AD99" s="376"/>
      <c r="AG99" s="376"/>
    </row>
    <row r="100" spans="1:39" s="375" customFormat="1" ht="16.5" customHeight="1" x14ac:dyDescent="0.4">
      <c r="B100" s="376"/>
      <c r="C100" s="377"/>
      <c r="D100" s="376"/>
      <c r="E100" s="395"/>
      <c r="F100" s="395"/>
      <c r="G100" s="395"/>
      <c r="H100" s="395"/>
      <c r="I100" s="395"/>
      <c r="J100" s="394"/>
      <c r="K100" s="395"/>
      <c r="L100" s="109"/>
      <c r="M100" s="376"/>
      <c r="N100" s="109"/>
      <c r="O100" s="109"/>
      <c r="P100" s="109"/>
      <c r="Q100" s="109"/>
      <c r="R100" s="109"/>
      <c r="S100" s="109"/>
      <c r="T100" s="109"/>
      <c r="U100" s="109"/>
      <c r="V100" s="109"/>
      <c r="W100" s="109"/>
      <c r="X100" s="376"/>
      <c r="Y100" s="376"/>
      <c r="Z100" s="376"/>
      <c r="AC100" s="376"/>
      <c r="AG100" s="376"/>
      <c r="AH100" s="376"/>
      <c r="AI100" s="376"/>
      <c r="AJ100" s="376"/>
      <c r="AM100" s="376"/>
    </row>
    <row r="101" spans="1:39" s="375" customFormat="1" ht="16.5" customHeight="1" x14ac:dyDescent="0.4">
      <c r="B101" s="376"/>
      <c r="C101" s="377"/>
      <c r="D101" s="376"/>
      <c r="E101" s="395"/>
      <c r="F101" s="395"/>
      <c r="G101" s="395"/>
      <c r="H101" s="395"/>
      <c r="I101" s="395"/>
      <c r="J101" s="394"/>
      <c r="K101" s="395"/>
      <c r="L101" s="109"/>
      <c r="M101" s="376"/>
      <c r="N101" s="109"/>
      <c r="O101" s="109"/>
      <c r="P101" s="109"/>
      <c r="Q101" s="109"/>
      <c r="R101" s="109"/>
      <c r="S101" s="109"/>
      <c r="T101" s="109"/>
      <c r="U101" s="109"/>
      <c r="V101" s="109"/>
      <c r="W101" s="109"/>
      <c r="X101" s="376"/>
      <c r="Y101" s="376"/>
      <c r="Z101" s="376"/>
      <c r="AC101" s="376"/>
      <c r="AG101" s="376"/>
      <c r="AH101" s="376"/>
      <c r="AI101" s="376"/>
      <c r="AJ101" s="376"/>
      <c r="AM101" s="376"/>
    </row>
    <row r="102" spans="1:39" s="375" customFormat="1" ht="16.5" customHeight="1" x14ac:dyDescent="0.4">
      <c r="B102" s="376"/>
      <c r="C102" s="377"/>
      <c r="D102" s="376"/>
      <c r="E102" s="395"/>
      <c r="F102" s="395"/>
      <c r="G102" s="395"/>
      <c r="H102" s="395"/>
      <c r="I102" s="395"/>
      <c r="J102" s="394"/>
      <c r="K102" s="395"/>
      <c r="L102" s="109"/>
      <c r="M102" s="376"/>
      <c r="N102" s="109"/>
      <c r="O102" s="109"/>
      <c r="P102" s="109"/>
      <c r="Q102" s="109"/>
      <c r="R102" s="109"/>
      <c r="S102" s="109"/>
      <c r="T102" s="109"/>
      <c r="U102" s="109"/>
      <c r="V102" s="109"/>
      <c r="W102" s="109"/>
      <c r="X102" s="376"/>
      <c r="Y102" s="376"/>
      <c r="Z102" s="376"/>
      <c r="AC102" s="376"/>
      <c r="AG102" s="376"/>
      <c r="AH102" s="376"/>
      <c r="AI102" s="376"/>
      <c r="AJ102" s="376"/>
      <c r="AM102" s="376"/>
    </row>
    <row r="103" spans="1:39" s="375" customFormat="1" ht="16.5" customHeight="1" x14ac:dyDescent="0.4">
      <c r="B103" s="376"/>
      <c r="C103" s="377"/>
      <c r="D103" s="376"/>
      <c r="E103" s="395"/>
      <c r="F103" s="395"/>
      <c r="G103" s="395"/>
      <c r="H103" s="395"/>
      <c r="I103" s="395"/>
      <c r="J103" s="394"/>
      <c r="K103" s="395"/>
      <c r="L103" s="109"/>
      <c r="M103" s="376"/>
      <c r="N103" s="109"/>
      <c r="O103" s="109"/>
      <c r="P103" s="109"/>
      <c r="Q103" s="109"/>
      <c r="R103" s="109"/>
      <c r="S103" s="109"/>
      <c r="T103" s="109"/>
      <c r="U103" s="109"/>
      <c r="V103" s="109"/>
      <c r="W103" s="109"/>
      <c r="X103" s="376"/>
      <c r="Y103" s="376"/>
      <c r="Z103" s="376"/>
      <c r="AC103" s="376"/>
      <c r="AG103" s="376"/>
      <c r="AH103" s="376"/>
      <c r="AI103" s="376"/>
      <c r="AJ103" s="376"/>
      <c r="AM103" s="376"/>
    </row>
    <row r="104" spans="1:39" s="375" customFormat="1" ht="16.5" customHeight="1" x14ac:dyDescent="0.4">
      <c r="B104" s="376"/>
      <c r="C104" s="377"/>
      <c r="D104" s="376"/>
      <c r="E104" s="395"/>
      <c r="F104" s="395"/>
      <c r="G104" s="395"/>
      <c r="H104" s="395"/>
      <c r="I104" s="395"/>
      <c r="J104" s="394"/>
      <c r="K104" s="395"/>
      <c r="L104" s="109"/>
      <c r="M104" s="376"/>
      <c r="N104" s="109"/>
      <c r="O104" s="109"/>
      <c r="P104" s="109"/>
      <c r="Q104" s="376"/>
      <c r="R104" s="376"/>
      <c r="T104" s="109"/>
      <c r="U104" s="109"/>
      <c r="V104" s="109"/>
      <c r="W104" s="109"/>
      <c r="X104" s="376"/>
      <c r="Y104" s="376"/>
      <c r="Z104" s="376"/>
      <c r="AC104" s="376"/>
      <c r="AG104" s="376"/>
      <c r="AH104" s="376"/>
      <c r="AI104" s="376"/>
      <c r="AJ104" s="376"/>
      <c r="AM104" s="376"/>
    </row>
    <row r="105" spans="1:39" s="375" customFormat="1" ht="16.5" customHeight="1" x14ac:dyDescent="0.4">
      <c r="B105" s="376"/>
      <c r="C105" s="377"/>
      <c r="D105" s="376"/>
      <c r="E105" s="395"/>
      <c r="F105" s="395"/>
      <c r="G105" s="395"/>
      <c r="H105" s="395"/>
      <c r="I105" s="395"/>
      <c r="J105" s="394"/>
      <c r="K105" s="395"/>
      <c r="L105" s="109"/>
      <c r="M105" s="376"/>
      <c r="N105" s="109"/>
      <c r="O105" s="109"/>
      <c r="P105" s="109"/>
      <c r="Q105" s="376"/>
      <c r="R105" s="376"/>
      <c r="T105" s="109"/>
      <c r="U105" s="109"/>
      <c r="V105" s="109"/>
      <c r="W105" s="109"/>
      <c r="X105" s="376"/>
      <c r="Y105" s="376"/>
      <c r="Z105" s="376"/>
      <c r="AC105" s="376"/>
      <c r="AG105" s="376"/>
      <c r="AH105" s="376"/>
      <c r="AI105" s="376"/>
      <c r="AJ105" s="376"/>
      <c r="AM105" s="376"/>
    </row>
    <row r="106" spans="1:39" s="375" customFormat="1" ht="16.5" customHeight="1" x14ac:dyDescent="0.4">
      <c r="B106" s="376"/>
      <c r="C106" s="377"/>
      <c r="D106" s="376"/>
      <c r="E106" s="395"/>
      <c r="F106" s="395"/>
      <c r="G106" s="395"/>
      <c r="H106" s="395"/>
      <c r="I106" s="395"/>
      <c r="J106" s="394"/>
      <c r="K106" s="395"/>
      <c r="L106" s="109"/>
      <c r="M106" s="376"/>
      <c r="N106" s="109"/>
      <c r="O106" s="109"/>
      <c r="P106" s="109"/>
      <c r="Q106" s="376"/>
      <c r="R106" s="376"/>
      <c r="T106" s="109"/>
      <c r="U106" s="109"/>
      <c r="V106" s="109"/>
      <c r="W106" s="109"/>
      <c r="X106" s="376"/>
      <c r="Y106" s="376"/>
      <c r="Z106" s="376"/>
      <c r="AC106" s="376"/>
      <c r="AG106" s="376"/>
      <c r="AH106" s="376"/>
      <c r="AI106" s="376"/>
      <c r="AJ106" s="376"/>
      <c r="AM106" s="376"/>
    </row>
    <row r="107" spans="1:39" s="375" customFormat="1" ht="16.5" customHeight="1" x14ac:dyDescent="0.4">
      <c r="B107" s="376"/>
      <c r="C107" s="377"/>
      <c r="D107" s="376"/>
      <c r="E107" s="395"/>
      <c r="F107" s="395"/>
      <c r="G107" s="395"/>
      <c r="H107" s="395"/>
      <c r="I107" s="395"/>
      <c r="J107" s="394"/>
      <c r="K107" s="395"/>
      <c r="L107" s="109"/>
      <c r="M107" s="376"/>
      <c r="N107" s="109"/>
      <c r="O107" s="109"/>
      <c r="P107" s="109"/>
      <c r="Q107" s="376"/>
      <c r="R107" s="376"/>
      <c r="T107" s="109"/>
      <c r="U107" s="109"/>
      <c r="V107" s="109"/>
      <c r="W107" s="109"/>
      <c r="X107" s="376"/>
      <c r="Y107" s="376"/>
      <c r="Z107" s="376"/>
      <c r="AC107" s="376"/>
      <c r="AG107" s="376"/>
      <c r="AH107" s="376"/>
      <c r="AI107" s="376"/>
      <c r="AJ107" s="376"/>
      <c r="AM107" s="376"/>
    </row>
    <row r="108" spans="1:39" s="375" customFormat="1" ht="16.5" customHeight="1" x14ac:dyDescent="0.4">
      <c r="B108" s="376"/>
      <c r="C108" s="377"/>
      <c r="D108" s="376"/>
      <c r="E108" s="395"/>
      <c r="F108" s="395"/>
      <c r="G108" s="395"/>
      <c r="H108" s="395"/>
      <c r="I108" s="395"/>
      <c r="J108" s="394"/>
      <c r="K108" s="395"/>
      <c r="L108" s="109"/>
      <c r="M108" s="376"/>
      <c r="N108" s="109"/>
      <c r="O108" s="109"/>
      <c r="P108" s="109"/>
      <c r="Q108" s="376"/>
      <c r="R108" s="376"/>
      <c r="T108" s="109"/>
      <c r="U108" s="109"/>
      <c r="V108" s="109"/>
      <c r="W108" s="109"/>
      <c r="X108" s="376"/>
      <c r="Y108" s="376"/>
      <c r="Z108" s="376"/>
      <c r="AC108" s="376"/>
      <c r="AG108" s="376"/>
      <c r="AH108" s="376"/>
      <c r="AI108" s="376"/>
      <c r="AJ108" s="376"/>
      <c r="AM108" s="376"/>
    </row>
    <row r="109" spans="1:39" s="375" customFormat="1" ht="16.5" customHeight="1" x14ac:dyDescent="0.4">
      <c r="B109" s="376"/>
      <c r="C109" s="377"/>
      <c r="D109" s="376"/>
      <c r="E109" s="395"/>
      <c r="F109" s="395"/>
      <c r="G109" s="395"/>
      <c r="H109" s="395"/>
      <c r="I109" s="395"/>
      <c r="J109" s="394"/>
      <c r="K109" s="395"/>
      <c r="L109" s="109"/>
      <c r="M109" s="376"/>
      <c r="N109" s="109"/>
      <c r="O109" s="109"/>
      <c r="P109" s="109"/>
      <c r="Q109" s="376"/>
      <c r="R109" s="376"/>
      <c r="T109" s="109"/>
      <c r="U109" s="109"/>
      <c r="V109" s="109"/>
      <c r="W109" s="109"/>
      <c r="X109" s="376"/>
      <c r="Y109" s="376"/>
      <c r="Z109" s="376"/>
      <c r="AC109" s="376"/>
      <c r="AG109" s="376"/>
      <c r="AH109" s="376"/>
      <c r="AI109" s="376"/>
      <c r="AJ109" s="376"/>
      <c r="AM109" s="376"/>
    </row>
    <row r="110" spans="1:39" s="375" customFormat="1" ht="16.5" customHeight="1" x14ac:dyDescent="0.4">
      <c r="B110" s="376"/>
      <c r="C110" s="377"/>
      <c r="D110" s="376"/>
      <c r="E110" s="395"/>
      <c r="F110" s="395"/>
      <c r="G110" s="395"/>
      <c r="H110" s="395"/>
      <c r="I110" s="395"/>
      <c r="J110" s="394"/>
      <c r="K110" s="395"/>
      <c r="L110" s="109"/>
      <c r="M110" s="376"/>
      <c r="N110" s="109"/>
      <c r="O110" s="109"/>
      <c r="P110" s="109"/>
      <c r="Q110" s="109"/>
      <c r="R110" s="109"/>
      <c r="S110" s="376"/>
      <c r="T110" s="109"/>
      <c r="U110" s="109"/>
      <c r="V110" s="109"/>
      <c r="W110" s="109"/>
      <c r="X110" s="376"/>
      <c r="Y110" s="376"/>
      <c r="Z110" s="376"/>
      <c r="AC110" s="376"/>
      <c r="AG110" s="376"/>
      <c r="AH110" s="376"/>
      <c r="AI110" s="376"/>
      <c r="AJ110" s="376"/>
      <c r="AM110" s="376"/>
    </row>
    <row r="111" spans="1:39" s="375" customFormat="1" ht="16.5" customHeight="1" x14ac:dyDescent="0.4">
      <c r="B111" s="376"/>
      <c r="C111" s="377"/>
      <c r="D111" s="376"/>
      <c r="E111" s="395"/>
      <c r="F111" s="395"/>
      <c r="G111" s="395"/>
      <c r="H111" s="395"/>
      <c r="I111" s="395"/>
      <c r="J111" s="394"/>
      <c r="K111" s="395"/>
      <c r="L111" s="109"/>
      <c r="M111" s="376"/>
      <c r="N111" s="109"/>
      <c r="O111" s="109"/>
      <c r="P111" s="109"/>
      <c r="Q111" s="109"/>
      <c r="R111" s="109"/>
      <c r="S111" s="376"/>
      <c r="T111" s="109"/>
      <c r="U111" s="109"/>
      <c r="V111" s="109"/>
      <c r="W111" s="109"/>
      <c r="X111" s="376"/>
      <c r="Y111" s="376"/>
      <c r="Z111" s="376"/>
      <c r="AC111" s="376"/>
      <c r="AG111" s="376"/>
      <c r="AH111" s="376"/>
      <c r="AI111" s="376"/>
      <c r="AJ111" s="376"/>
      <c r="AM111" s="376"/>
    </row>
    <row r="112" spans="1:39" s="375" customFormat="1" ht="16.5" customHeight="1" x14ac:dyDescent="0.4">
      <c r="B112" s="376"/>
      <c r="C112" s="377"/>
      <c r="D112" s="376"/>
      <c r="E112" s="395"/>
      <c r="F112" s="395"/>
      <c r="G112" s="395"/>
      <c r="H112" s="395"/>
      <c r="I112" s="395"/>
      <c r="J112" s="394"/>
      <c r="K112" s="395"/>
      <c r="L112" s="109"/>
      <c r="M112" s="376"/>
      <c r="N112" s="109"/>
      <c r="O112" s="109"/>
      <c r="P112" s="109"/>
      <c r="Q112" s="109"/>
      <c r="R112" s="109"/>
      <c r="S112" s="376"/>
      <c r="T112" s="109"/>
      <c r="U112" s="109"/>
      <c r="V112" s="109"/>
      <c r="W112" s="109"/>
      <c r="X112" s="376"/>
      <c r="Y112" s="376"/>
      <c r="Z112" s="376"/>
      <c r="AC112" s="376"/>
      <c r="AG112" s="376"/>
      <c r="AH112" s="376"/>
      <c r="AI112" s="376"/>
      <c r="AJ112" s="376"/>
      <c r="AM112" s="376"/>
    </row>
    <row r="113" spans="2:39" s="375" customFormat="1" ht="16.5" customHeight="1" x14ac:dyDescent="0.4">
      <c r="B113" s="376"/>
      <c r="C113" s="377"/>
      <c r="D113" s="376"/>
      <c r="E113" s="395"/>
      <c r="F113" s="395"/>
      <c r="G113" s="395"/>
      <c r="H113" s="395"/>
      <c r="I113" s="395"/>
      <c r="J113" s="394"/>
      <c r="K113" s="395"/>
      <c r="L113" s="109"/>
      <c r="M113" s="376"/>
      <c r="N113" s="376"/>
      <c r="O113" s="376"/>
      <c r="P113" s="376"/>
      <c r="Q113" s="376"/>
      <c r="R113" s="376"/>
      <c r="S113" s="109"/>
      <c r="T113" s="109"/>
      <c r="U113" s="109"/>
      <c r="V113" s="109"/>
      <c r="W113" s="109"/>
      <c r="X113" s="376"/>
      <c r="Y113" s="376"/>
      <c r="Z113" s="376"/>
      <c r="AC113" s="376"/>
      <c r="AG113" s="376"/>
      <c r="AH113" s="376"/>
      <c r="AI113" s="376"/>
      <c r="AJ113" s="376"/>
      <c r="AM113" s="376"/>
    </row>
    <row r="114" spans="2:39" s="375" customFormat="1" ht="16.5" customHeight="1" x14ac:dyDescent="0.4">
      <c r="B114" s="376"/>
      <c r="C114" s="377"/>
      <c r="D114" s="376"/>
      <c r="E114" s="395"/>
      <c r="F114" s="395"/>
      <c r="G114" s="395"/>
      <c r="H114" s="395"/>
      <c r="I114" s="395"/>
      <c r="J114" s="394"/>
      <c r="K114" s="395"/>
      <c r="L114" s="109"/>
      <c r="M114" s="376"/>
      <c r="N114" s="376"/>
      <c r="O114" s="376"/>
      <c r="P114" s="376"/>
      <c r="Q114" s="376"/>
      <c r="R114" s="376"/>
      <c r="S114" s="109"/>
      <c r="T114" s="109"/>
      <c r="U114" s="109"/>
      <c r="V114" s="109"/>
      <c r="W114" s="109"/>
      <c r="X114" s="376"/>
      <c r="Y114" s="376"/>
      <c r="Z114" s="376"/>
      <c r="AC114" s="376"/>
      <c r="AG114" s="376"/>
      <c r="AH114" s="376"/>
      <c r="AI114" s="376"/>
      <c r="AJ114" s="376"/>
      <c r="AM114" s="376"/>
    </row>
    <row r="115" spans="2:39" s="375" customFormat="1" ht="16.5" customHeight="1" x14ac:dyDescent="0.4">
      <c r="B115" s="395"/>
      <c r="C115" s="109"/>
      <c r="D115" s="376"/>
      <c r="E115" s="395"/>
      <c r="F115" s="395"/>
      <c r="G115" s="395"/>
      <c r="H115" s="395"/>
      <c r="I115" s="395"/>
      <c r="J115" s="394"/>
      <c r="K115" s="395"/>
      <c r="L115" s="109"/>
      <c r="M115" s="376"/>
      <c r="N115" s="376"/>
      <c r="O115" s="376"/>
      <c r="P115" s="376"/>
      <c r="Q115" s="376"/>
      <c r="R115" s="376"/>
      <c r="S115" s="109"/>
      <c r="T115" s="109"/>
      <c r="U115" s="109"/>
      <c r="V115" s="109"/>
      <c r="W115" s="109"/>
      <c r="X115" s="376"/>
      <c r="Y115" s="376"/>
      <c r="Z115" s="376"/>
      <c r="AC115" s="376"/>
      <c r="AG115" s="376"/>
      <c r="AH115" s="376"/>
      <c r="AI115" s="376"/>
      <c r="AJ115" s="376"/>
      <c r="AM115" s="376"/>
    </row>
    <row r="116" spans="2:39" s="375" customFormat="1" ht="16.5" customHeight="1" x14ac:dyDescent="0.4">
      <c r="B116" s="395"/>
      <c r="C116" s="109"/>
      <c r="D116" s="376"/>
      <c r="E116" s="395"/>
      <c r="F116" s="395"/>
      <c r="G116" s="395"/>
      <c r="H116" s="395"/>
      <c r="I116" s="395"/>
      <c r="J116" s="394"/>
      <c r="K116" s="395"/>
      <c r="L116" s="109"/>
      <c r="M116" s="376"/>
      <c r="N116" s="376"/>
      <c r="O116" s="376"/>
      <c r="P116" s="376"/>
      <c r="Q116" s="376"/>
      <c r="R116" s="376"/>
      <c r="S116" s="109"/>
      <c r="T116" s="109"/>
      <c r="U116" s="109"/>
      <c r="V116" s="109"/>
      <c r="W116" s="109"/>
      <c r="X116" s="376"/>
      <c r="Y116" s="376"/>
      <c r="Z116" s="376"/>
      <c r="AC116" s="376"/>
      <c r="AG116" s="376"/>
      <c r="AH116" s="376"/>
      <c r="AI116" s="376"/>
      <c r="AJ116" s="376"/>
      <c r="AM116" s="376"/>
    </row>
    <row r="117" spans="2:39" s="375" customFormat="1" ht="16.5" customHeight="1" x14ac:dyDescent="0.4">
      <c r="B117" s="395"/>
      <c r="C117" s="109"/>
      <c r="D117" s="376"/>
      <c r="E117" s="395"/>
      <c r="F117" s="395"/>
      <c r="G117" s="395"/>
      <c r="H117" s="395"/>
      <c r="I117" s="395"/>
      <c r="J117" s="394"/>
      <c r="K117" s="395"/>
      <c r="L117" s="109"/>
      <c r="M117" s="376"/>
      <c r="N117" s="376"/>
      <c r="O117" s="376"/>
      <c r="P117" s="376"/>
      <c r="Q117" s="376"/>
      <c r="R117" s="376"/>
      <c r="S117" s="109"/>
      <c r="T117" s="109"/>
      <c r="U117" s="109"/>
      <c r="V117" s="109"/>
      <c r="W117" s="109"/>
      <c r="X117" s="376"/>
      <c r="Y117" s="376"/>
      <c r="Z117" s="376"/>
      <c r="AC117" s="376"/>
      <c r="AG117" s="376"/>
      <c r="AH117" s="376"/>
      <c r="AI117" s="376"/>
      <c r="AJ117" s="376"/>
      <c r="AM117" s="376"/>
    </row>
    <row r="118" spans="2:39" s="375" customFormat="1" ht="16.5" customHeight="1" x14ac:dyDescent="0.4">
      <c r="B118" s="394"/>
      <c r="C118" s="395"/>
      <c r="D118" s="396"/>
      <c r="E118" s="395"/>
      <c r="F118" s="395"/>
      <c r="G118" s="395"/>
      <c r="H118" s="395"/>
      <c r="I118" s="395"/>
      <c r="J118" s="394"/>
      <c r="K118" s="395"/>
      <c r="L118" s="109"/>
      <c r="M118" s="376"/>
      <c r="N118" s="376"/>
      <c r="O118" s="376"/>
      <c r="P118" s="376"/>
      <c r="Q118" s="376"/>
      <c r="R118" s="376"/>
      <c r="S118" s="109"/>
      <c r="T118" s="109"/>
      <c r="U118" s="109"/>
      <c r="V118" s="109"/>
      <c r="W118" s="109"/>
      <c r="X118" s="376"/>
      <c r="Y118" s="376"/>
      <c r="Z118" s="376"/>
      <c r="AC118" s="376"/>
      <c r="AG118" s="376"/>
      <c r="AH118" s="376"/>
      <c r="AI118" s="376"/>
      <c r="AJ118" s="376"/>
      <c r="AM118" s="376"/>
    </row>
    <row r="119" spans="2:39" s="375" customFormat="1" ht="16.5" customHeight="1" x14ac:dyDescent="0.4">
      <c r="B119" s="394"/>
      <c r="C119" s="395"/>
      <c r="D119" s="396"/>
      <c r="E119" s="395"/>
      <c r="F119" s="395"/>
      <c r="G119" s="395"/>
      <c r="H119" s="395"/>
      <c r="I119" s="395"/>
      <c r="J119" s="394"/>
      <c r="K119" s="395"/>
      <c r="L119" s="109"/>
      <c r="M119" s="376"/>
      <c r="N119" s="376"/>
      <c r="O119" s="376"/>
      <c r="P119" s="376"/>
      <c r="Q119" s="376"/>
      <c r="R119" s="376"/>
      <c r="S119" s="109"/>
      <c r="T119" s="109"/>
      <c r="U119" s="109"/>
      <c r="V119" s="109"/>
      <c r="W119" s="109"/>
      <c r="X119" s="376"/>
      <c r="Y119" s="376"/>
      <c r="Z119" s="376"/>
      <c r="AC119" s="376"/>
      <c r="AG119" s="376"/>
      <c r="AH119" s="376"/>
      <c r="AI119" s="376"/>
      <c r="AJ119" s="376"/>
      <c r="AM119" s="376"/>
    </row>
    <row r="120" spans="2:39" s="375" customFormat="1" ht="16.5" customHeight="1" x14ac:dyDescent="0.4">
      <c r="B120" s="394"/>
      <c r="C120" s="395"/>
      <c r="D120" s="396"/>
      <c r="E120" s="395"/>
      <c r="F120" s="395"/>
      <c r="G120" s="395"/>
      <c r="H120" s="395"/>
      <c r="I120" s="395"/>
      <c r="J120" s="394"/>
      <c r="K120" s="395"/>
      <c r="L120" s="109"/>
      <c r="M120" s="376"/>
      <c r="N120" s="376"/>
      <c r="O120" s="376"/>
      <c r="P120" s="376"/>
      <c r="Q120" s="376"/>
      <c r="R120" s="376"/>
      <c r="S120" s="109"/>
      <c r="T120" s="109"/>
      <c r="U120" s="109"/>
      <c r="V120" s="109"/>
      <c r="W120" s="109"/>
      <c r="X120" s="376"/>
      <c r="Y120" s="376"/>
      <c r="Z120" s="376"/>
      <c r="AC120" s="376"/>
      <c r="AG120" s="376"/>
      <c r="AH120" s="376"/>
      <c r="AI120" s="376"/>
      <c r="AJ120" s="376"/>
      <c r="AM120" s="376"/>
    </row>
    <row r="121" spans="2:39" s="375" customFormat="1" ht="16.5" customHeight="1" x14ac:dyDescent="0.4">
      <c r="B121" s="394"/>
      <c r="C121" s="395"/>
      <c r="D121" s="396"/>
      <c r="E121" s="399"/>
      <c r="F121" s="400"/>
      <c r="G121" s="400"/>
      <c r="H121" s="400"/>
      <c r="I121" s="400"/>
      <c r="J121" s="397"/>
      <c r="K121" s="400"/>
      <c r="L121" s="109"/>
      <c r="M121" s="376"/>
      <c r="N121" s="376"/>
      <c r="O121" s="376"/>
      <c r="P121" s="376"/>
      <c r="Q121" s="376"/>
      <c r="R121" s="376"/>
      <c r="S121" s="109"/>
      <c r="T121" s="109"/>
      <c r="U121" s="109"/>
      <c r="V121" s="109"/>
      <c r="W121" s="109"/>
      <c r="X121" s="376"/>
      <c r="Y121" s="376"/>
      <c r="Z121" s="376"/>
      <c r="AC121" s="376"/>
      <c r="AG121" s="376"/>
      <c r="AH121" s="376"/>
      <c r="AI121" s="376"/>
      <c r="AJ121" s="376"/>
      <c r="AM121" s="376"/>
    </row>
    <row r="122" spans="2:39" s="375" customFormat="1" ht="16.5" customHeight="1" x14ac:dyDescent="0.4">
      <c r="B122" s="394"/>
      <c r="C122" s="395"/>
      <c r="D122" s="396"/>
      <c r="E122" s="399"/>
      <c r="F122" s="400"/>
      <c r="G122" s="400"/>
      <c r="H122" s="400"/>
      <c r="I122" s="400"/>
      <c r="J122" s="397"/>
      <c r="K122" s="400"/>
      <c r="L122" s="109"/>
      <c r="M122" s="376"/>
      <c r="N122" s="376"/>
      <c r="O122" s="376"/>
      <c r="P122" s="376"/>
      <c r="Q122" s="376"/>
      <c r="R122" s="376"/>
      <c r="S122" s="109"/>
      <c r="T122" s="109"/>
      <c r="U122" s="109"/>
      <c r="V122" s="109"/>
      <c r="W122" s="109"/>
      <c r="X122" s="376"/>
      <c r="Y122" s="376"/>
      <c r="Z122" s="376"/>
      <c r="AC122" s="376"/>
      <c r="AG122" s="376"/>
      <c r="AH122" s="376"/>
      <c r="AI122" s="376"/>
      <c r="AJ122" s="376"/>
      <c r="AM122" s="376"/>
    </row>
    <row r="123" spans="2:39" ht="16" x14ac:dyDescent="0.4">
      <c r="B123" s="394"/>
      <c r="C123" s="395"/>
      <c r="D123" s="396"/>
      <c r="E123" s="395"/>
      <c r="F123" s="395"/>
      <c r="G123" s="395"/>
      <c r="H123" s="395"/>
      <c r="I123" s="395"/>
      <c r="J123" s="394"/>
      <c r="K123" s="395"/>
      <c r="N123" s="376"/>
      <c r="O123" s="376"/>
      <c r="P123" s="376"/>
      <c r="Q123" s="376"/>
      <c r="R123" s="376"/>
      <c r="X123" s="376"/>
    </row>
    <row r="124" spans="2:39" ht="16" x14ac:dyDescent="0.4">
      <c r="B124" s="394"/>
      <c r="C124" s="395"/>
      <c r="D124" s="396"/>
      <c r="E124" s="395"/>
      <c r="F124" s="395"/>
      <c r="G124" s="395"/>
      <c r="H124" s="395"/>
      <c r="I124" s="395"/>
      <c r="J124" s="394"/>
      <c r="K124" s="395"/>
      <c r="N124" s="376"/>
      <c r="O124" s="376"/>
      <c r="P124" s="376"/>
      <c r="Q124" s="376"/>
      <c r="R124" s="376"/>
    </row>
    <row r="125" spans="2:39" ht="16" x14ac:dyDescent="0.4">
      <c r="B125" s="394"/>
      <c r="C125" s="395"/>
      <c r="D125" s="396"/>
      <c r="E125" s="399"/>
      <c r="F125" s="400"/>
      <c r="G125" s="400"/>
      <c r="H125" s="400"/>
      <c r="I125" s="400"/>
      <c r="J125" s="397"/>
      <c r="K125" s="400"/>
      <c r="N125" s="376"/>
      <c r="O125" s="376"/>
      <c r="P125" s="376"/>
      <c r="Q125" s="376"/>
      <c r="R125" s="376"/>
    </row>
    <row r="126" spans="2:39" ht="16" x14ac:dyDescent="0.4">
      <c r="B126" s="394"/>
      <c r="C126" s="395"/>
      <c r="D126" s="396"/>
      <c r="E126" s="399"/>
      <c r="F126" s="400"/>
      <c r="G126" s="400"/>
      <c r="H126" s="400"/>
      <c r="I126" s="400"/>
      <c r="J126" s="397"/>
      <c r="K126" s="400"/>
      <c r="N126" s="376"/>
      <c r="O126" s="376"/>
      <c r="P126" s="376"/>
      <c r="Q126" s="376"/>
      <c r="R126" s="376"/>
    </row>
    <row r="127" spans="2:39" ht="15" customHeight="1" x14ac:dyDescent="0.4">
      <c r="B127" s="394"/>
      <c r="C127" s="395"/>
      <c r="D127" s="396"/>
      <c r="N127" s="376"/>
      <c r="O127" s="376"/>
      <c r="P127" s="376"/>
      <c r="Q127" s="376"/>
      <c r="R127" s="376"/>
    </row>
    <row r="128" spans="2:39" ht="15" customHeight="1" x14ac:dyDescent="0.4">
      <c r="B128" s="394"/>
      <c r="C128" s="395"/>
      <c r="D128" s="396"/>
      <c r="N128" s="376"/>
      <c r="O128" s="376"/>
      <c r="P128" s="376"/>
      <c r="Q128" s="376"/>
      <c r="R128" s="376"/>
    </row>
    <row r="129" spans="2:18" ht="15" customHeight="1" x14ac:dyDescent="0.4">
      <c r="B129" s="394"/>
      <c r="C129" s="395"/>
      <c r="D129" s="396"/>
      <c r="N129" s="376"/>
      <c r="O129" s="376"/>
      <c r="P129" s="376"/>
      <c r="Q129" s="376"/>
      <c r="R129" s="376"/>
    </row>
    <row r="130" spans="2:18" ht="15" customHeight="1" x14ac:dyDescent="0.4">
      <c r="B130" s="394"/>
      <c r="C130" s="395"/>
      <c r="D130" s="396"/>
      <c r="N130" s="376"/>
      <c r="O130" s="376"/>
      <c r="P130" s="376"/>
      <c r="Q130" s="376"/>
      <c r="R130" s="376"/>
    </row>
    <row r="131" spans="2:18" ht="15" customHeight="1" x14ac:dyDescent="0.4">
      <c r="B131" s="394"/>
      <c r="C131" s="395"/>
      <c r="D131" s="396"/>
      <c r="N131" s="376"/>
      <c r="O131" s="376"/>
      <c r="P131" s="376"/>
      <c r="Q131" s="376"/>
      <c r="R131" s="376"/>
    </row>
    <row r="132" spans="2:18" ht="15" customHeight="1" x14ac:dyDescent="0.4">
      <c r="B132" s="394"/>
      <c r="C132" s="395"/>
      <c r="D132" s="396"/>
      <c r="N132" s="376"/>
      <c r="O132" s="376"/>
      <c r="P132" s="376"/>
      <c r="Q132" s="376"/>
      <c r="R132" s="376"/>
    </row>
    <row r="133" spans="2:18" ht="15" customHeight="1" x14ac:dyDescent="0.4">
      <c r="B133" s="394"/>
      <c r="C133" s="395"/>
      <c r="D133" s="396"/>
      <c r="N133" s="376"/>
      <c r="O133" s="376"/>
      <c r="P133" s="376"/>
      <c r="Q133" s="376"/>
      <c r="R133" s="376"/>
    </row>
    <row r="134" spans="2:18" ht="15" customHeight="1" x14ac:dyDescent="0.4">
      <c r="B134" s="394"/>
      <c r="C134" s="395"/>
      <c r="D134" s="396"/>
      <c r="N134" s="376"/>
      <c r="O134" s="376"/>
      <c r="P134" s="376"/>
      <c r="Q134" s="376"/>
      <c r="R134" s="376"/>
    </row>
    <row r="135" spans="2:18" ht="15" customHeight="1" x14ac:dyDescent="0.4">
      <c r="B135" s="394"/>
      <c r="C135" s="395"/>
      <c r="D135" s="396"/>
      <c r="N135" s="376"/>
      <c r="O135" s="376"/>
      <c r="P135" s="376"/>
      <c r="Q135" s="376"/>
      <c r="R135" s="376"/>
    </row>
    <row r="136" spans="2:18" ht="15" customHeight="1" x14ac:dyDescent="0.35">
      <c r="B136" s="394"/>
      <c r="C136" s="395"/>
      <c r="D136" s="396"/>
    </row>
    <row r="137" spans="2:18" ht="15" customHeight="1" x14ac:dyDescent="0.35">
      <c r="B137" s="394"/>
      <c r="C137" s="395"/>
      <c r="D137" s="396"/>
    </row>
    <row r="138" spans="2:18" ht="15" customHeight="1" x14ac:dyDescent="0.35">
      <c r="B138" s="394"/>
      <c r="C138" s="395"/>
      <c r="D138" s="396"/>
    </row>
    <row r="139" spans="2:18" ht="15" customHeight="1" x14ac:dyDescent="0.35">
      <c r="B139" s="397"/>
      <c r="C139" s="395"/>
      <c r="D139" s="398"/>
    </row>
    <row r="140" spans="2:18" ht="15" customHeight="1" x14ac:dyDescent="0.35">
      <c r="B140" s="397"/>
      <c r="C140" s="395"/>
      <c r="D140" s="398"/>
    </row>
    <row r="141" spans="2:18" ht="15" customHeight="1" x14ac:dyDescent="0.35">
      <c r="B141" s="394"/>
      <c r="C141" s="395"/>
      <c r="D141" s="396"/>
    </row>
    <row r="142" spans="2:18" ht="15" customHeight="1" x14ac:dyDescent="0.35">
      <c r="B142" s="394"/>
      <c r="C142" s="395"/>
      <c r="D142" s="396"/>
    </row>
    <row r="143" spans="2:18" ht="15" customHeight="1" x14ac:dyDescent="0.35">
      <c r="B143" s="397"/>
      <c r="C143" s="395"/>
      <c r="D143" s="398"/>
    </row>
    <row r="144" spans="2:18" ht="15" customHeight="1" x14ac:dyDescent="0.35">
      <c r="B144" s="397"/>
      <c r="C144" s="395"/>
      <c r="D144" s="398"/>
    </row>
  </sheetData>
  <mergeCells count="11">
    <mergeCell ref="B63:C63"/>
    <mergeCell ref="F9:L9"/>
    <mergeCell ref="B2:G4"/>
    <mergeCell ref="C10:D10"/>
    <mergeCell ref="C11:D11"/>
    <mergeCell ref="C12:D12"/>
    <mergeCell ref="F49:L49"/>
    <mergeCell ref="C13:D13"/>
    <mergeCell ref="B7:C7"/>
    <mergeCell ref="C8:D8"/>
    <mergeCell ref="C9:D9"/>
  </mergeCells>
  <phoneticPr fontId="9" type="noConversion"/>
  <conditionalFormatting sqref="U15:U18">
    <cfRule type="colorScale" priority="1">
      <colorScale>
        <cfvo type="num" val="0"/>
        <cfvo type="num" val="1"/>
        <color rgb="FFF4B2BA"/>
        <color theme="9" tint="0.59999389629810485"/>
      </colorScale>
    </cfRule>
  </conditionalFormatting>
  <pageMargins left="0.7" right="0.7" top="0.75" bottom="0.75" header="0.3" footer="0.3"/>
  <pageSetup scale="17"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2A4E0-DAE5-4308-847F-128B40AE8954}">
  <sheetPr codeName="Sheet18">
    <tabColor theme="1" tint="0.34998626667073579"/>
    <pageSetUpPr fitToPage="1"/>
  </sheetPr>
  <dimension ref="B1:AK243"/>
  <sheetViews>
    <sheetView topLeftCell="A2" zoomScaleNormal="100" workbookViewId="0">
      <selection activeCell="G17" sqref="G17"/>
    </sheetView>
  </sheetViews>
  <sheetFormatPr defaultColWidth="9.1796875" defaultRowHeight="15" customHeight="1" x14ac:dyDescent="0.35"/>
  <cols>
    <col min="1" max="1" width="3.7265625" style="109" customWidth="1"/>
    <col min="2" max="2" width="10.453125" style="109" customWidth="1"/>
    <col min="3" max="3" width="24.54296875" style="109" customWidth="1"/>
    <col min="4" max="4" width="8.54296875" style="379" customWidth="1"/>
    <col min="5" max="5" width="7.81640625" style="109" customWidth="1"/>
    <col min="6" max="6" width="31.7265625" style="109" customWidth="1"/>
    <col min="7" max="7" width="12.1796875" style="109" customWidth="1"/>
    <col min="8" max="8" width="10" style="109" customWidth="1"/>
    <col min="9" max="9" width="28.1796875" style="109" customWidth="1"/>
    <col min="10" max="10" width="14.1796875" style="109" customWidth="1"/>
    <col min="11" max="11" width="10.453125" style="379" customWidth="1"/>
    <col min="12" max="12" width="33.1796875" style="170" customWidth="1"/>
    <col min="13" max="13" width="17.7265625" style="379" customWidth="1"/>
    <col min="14" max="14" width="9.1796875" style="109"/>
    <col min="15" max="15" width="17.54296875" style="109" customWidth="1"/>
    <col min="16" max="16" width="30.453125" style="109" customWidth="1"/>
    <col min="17" max="17" width="22.1796875" style="109" customWidth="1"/>
    <col min="18" max="18" width="13.54296875" style="109" customWidth="1"/>
    <col min="19" max="19" width="10.54296875" style="109" customWidth="1"/>
    <col min="20" max="20" width="31.81640625" style="109" customWidth="1"/>
    <col min="21" max="21" width="13.81640625" style="109" customWidth="1"/>
    <col min="22" max="22" width="15.1796875" style="109" customWidth="1"/>
    <col min="23" max="23" width="12.26953125" style="109" customWidth="1"/>
    <col min="24" max="24" width="40.54296875" style="109" customWidth="1"/>
    <col min="25" max="26" width="14.26953125" style="109" customWidth="1"/>
    <col min="27" max="27" width="19.81640625" style="109" customWidth="1"/>
    <col min="28" max="28" width="9.1796875" style="109" customWidth="1"/>
    <col min="29" max="33" width="13.453125" style="109" customWidth="1"/>
    <col min="34" max="34" width="9.1796875" style="109" customWidth="1"/>
    <col min="35" max="36" width="13.453125" style="109" customWidth="1"/>
    <col min="37" max="16384" width="9.1796875" style="109"/>
  </cols>
  <sheetData>
    <row r="1" spans="2:36" s="375" customFormat="1" ht="16" x14ac:dyDescent="0.4">
      <c r="D1" s="376"/>
      <c r="J1" s="109"/>
      <c r="K1" s="376"/>
      <c r="L1" s="377"/>
      <c r="M1" s="376"/>
      <c r="P1" s="376"/>
      <c r="S1" s="109"/>
      <c r="U1" s="376"/>
      <c r="V1" s="376"/>
      <c r="W1" s="376"/>
      <c r="Z1" s="376"/>
      <c r="AD1" s="376"/>
      <c r="AE1" s="376"/>
      <c r="AF1" s="376"/>
      <c r="AG1" s="376"/>
      <c r="AJ1" s="376"/>
    </row>
    <row r="2" spans="2:36" s="375" customFormat="1" ht="16" x14ac:dyDescent="0.4">
      <c r="B2" s="1090" t="s">
        <v>328</v>
      </c>
      <c r="C2" s="1091"/>
      <c r="D2" s="1091"/>
      <c r="E2" s="1091"/>
      <c r="F2" s="1092"/>
      <c r="H2" s="426" t="s">
        <v>329</v>
      </c>
      <c r="I2" s="427"/>
      <c r="J2" s="445"/>
      <c r="K2" s="427"/>
      <c r="L2" s="427"/>
      <c r="M2" s="427"/>
      <c r="N2" s="427"/>
      <c r="O2" s="446"/>
      <c r="Z2" s="376"/>
      <c r="AD2" s="376"/>
      <c r="AE2" s="376"/>
      <c r="AF2" s="376"/>
      <c r="AG2" s="376"/>
      <c r="AJ2" s="376"/>
    </row>
    <row r="3" spans="2:36" s="375" customFormat="1" ht="17.649999999999999" customHeight="1" x14ac:dyDescent="0.4">
      <c r="B3" s="467" t="s">
        <v>330</v>
      </c>
      <c r="C3" s="468" t="str">
        <f>IF('0a) Instructions &amp; HHS Info'!$F3="","", '0a) Instructions &amp; HHS Info'!$F3)</f>
        <v/>
      </c>
      <c r="D3" s="376"/>
      <c r="F3" s="422"/>
      <c r="H3" s="443"/>
      <c r="J3" s="376"/>
      <c r="O3" s="422"/>
      <c r="Z3" s="376"/>
      <c r="AD3" s="376"/>
      <c r="AE3" s="376"/>
      <c r="AF3" s="376"/>
      <c r="AG3" s="376"/>
      <c r="AJ3" s="376"/>
    </row>
    <row r="4" spans="2:36" s="375" customFormat="1" ht="17.649999999999999" customHeight="1" x14ac:dyDescent="0.4">
      <c r="B4" s="467" t="s">
        <v>331</v>
      </c>
      <c r="C4" s="468" t="str">
        <f>'0a) Instructions &amp; HHS Info'!$F4</f>
        <v/>
      </c>
      <c r="D4" s="376"/>
      <c r="F4" s="422"/>
      <c r="H4" s="443"/>
      <c r="I4" s="450" t="s">
        <v>332</v>
      </c>
      <c r="J4" s="447" t="s">
        <v>333</v>
      </c>
      <c r="O4" s="422"/>
      <c r="Z4" s="376"/>
      <c r="AD4" s="376"/>
      <c r="AE4" s="376"/>
      <c r="AF4" s="376"/>
      <c r="AG4" s="376"/>
      <c r="AJ4" s="376"/>
    </row>
    <row r="5" spans="2:36" s="375" customFormat="1" ht="17.649999999999999" customHeight="1" x14ac:dyDescent="0.4">
      <c r="B5" s="467" t="s">
        <v>334</v>
      </c>
      <c r="C5" s="468" cm="1">
        <f t="array" ref="C5">_xlfn.LET(
_xlpm.wO_system, COUNTA(_xlfn._xlws.FILTER($M$19:$M$68, ($M$19:$M$68&lt;&gt;"System")*($M$19:$M$68&lt;&gt;""))),
_xlpm.w_system, COUNTA(_xlfn._xlws.FILTER($M$19:$M$68, ($M$19:$M$68&lt;&gt;""))),
IF(C3="", 0, _xlpm.w_system))</f>
        <v>0</v>
      </c>
      <c r="D5" s="376"/>
      <c r="F5" s="422"/>
      <c r="H5" s="443"/>
      <c r="J5" s="376"/>
      <c r="O5" s="422"/>
      <c r="Z5" s="376"/>
      <c r="AD5" s="376"/>
      <c r="AE5" s="376"/>
      <c r="AF5" s="376"/>
      <c r="AG5" s="376"/>
      <c r="AJ5" s="376"/>
    </row>
    <row r="6" spans="2:36" s="375" customFormat="1" ht="16" x14ac:dyDescent="0.4">
      <c r="B6" s="469" t="s">
        <v>335</v>
      </c>
      <c r="C6" s="424"/>
      <c r="D6" s="424"/>
      <c r="E6" s="424"/>
      <c r="F6" s="425"/>
      <c r="H6" s="443"/>
      <c r="I6" s="451" t="s">
        <v>336</v>
      </c>
      <c r="J6" s="447" t="s">
        <v>337</v>
      </c>
      <c r="O6" s="422"/>
      <c r="Z6" s="376"/>
      <c r="AD6" s="376"/>
      <c r="AE6" s="376"/>
      <c r="AF6" s="376"/>
      <c r="AG6" s="376"/>
      <c r="AJ6" s="376"/>
    </row>
    <row r="7" spans="2:36" s="375" customFormat="1" ht="16" x14ac:dyDescent="0.4">
      <c r="H7" s="443"/>
      <c r="J7" s="376"/>
      <c r="O7" s="422"/>
      <c r="Z7" s="376"/>
      <c r="AD7" s="376"/>
      <c r="AE7" s="376"/>
      <c r="AF7" s="376"/>
      <c r="AG7" s="376"/>
      <c r="AJ7" s="376"/>
    </row>
    <row r="8" spans="2:36" s="375" customFormat="1" ht="16" x14ac:dyDescent="0.4">
      <c r="H8" s="443"/>
      <c r="I8" s="473" t="s">
        <v>338</v>
      </c>
      <c r="J8" s="447" t="s">
        <v>339</v>
      </c>
      <c r="O8" s="422"/>
      <c r="Z8" s="376"/>
      <c r="AD8" s="376"/>
      <c r="AE8" s="376"/>
      <c r="AF8" s="376"/>
      <c r="AG8" s="376"/>
      <c r="AJ8" s="376"/>
    </row>
    <row r="9" spans="2:36" s="375" customFormat="1" ht="16" x14ac:dyDescent="0.4">
      <c r="H9" s="444"/>
      <c r="I9" s="424"/>
      <c r="J9" s="423"/>
      <c r="K9" s="424"/>
      <c r="L9" s="424"/>
      <c r="M9" s="424"/>
      <c r="N9" s="424"/>
      <c r="O9" s="425"/>
      <c r="Z9" s="376"/>
      <c r="AD9" s="376"/>
      <c r="AE9" s="376"/>
      <c r="AF9" s="376"/>
      <c r="AG9" s="376"/>
      <c r="AJ9" s="376"/>
    </row>
    <row r="10" spans="2:36" s="375" customFormat="1" ht="16" x14ac:dyDescent="0.4">
      <c r="D10" s="376"/>
      <c r="J10" s="109"/>
      <c r="K10" s="376"/>
      <c r="L10" s="377"/>
      <c r="M10" s="376"/>
      <c r="P10" s="376"/>
      <c r="S10" s="109"/>
      <c r="U10" s="376"/>
      <c r="V10" s="376"/>
      <c r="W10" s="376"/>
      <c r="Z10" s="376"/>
      <c r="AD10" s="376"/>
      <c r="AE10" s="376"/>
      <c r="AF10" s="376"/>
      <c r="AG10" s="376"/>
      <c r="AJ10" s="376"/>
    </row>
    <row r="11" spans="2:36" s="421" customFormat="1" ht="16" x14ac:dyDescent="0.4">
      <c r="D11" s="420"/>
      <c r="J11" s="448"/>
      <c r="K11" s="420"/>
      <c r="L11" s="449"/>
      <c r="M11" s="420"/>
      <c r="P11" s="420"/>
      <c r="S11" s="448"/>
      <c r="U11" s="420"/>
      <c r="V11" s="420"/>
      <c r="W11" s="420"/>
      <c r="Z11" s="420"/>
      <c r="AD11" s="420"/>
      <c r="AE11" s="420"/>
      <c r="AF11" s="420"/>
      <c r="AG11" s="420"/>
      <c r="AJ11" s="420"/>
    </row>
    <row r="12" spans="2:36" s="375" customFormat="1" ht="16" x14ac:dyDescent="0.4">
      <c r="B12" s="426" t="s">
        <v>340</v>
      </c>
      <c r="C12" s="427"/>
      <c r="D12" s="428"/>
      <c r="E12" s="429"/>
      <c r="F12" s="429"/>
      <c r="G12" s="429"/>
      <c r="H12" s="429"/>
      <c r="I12" s="430"/>
      <c r="J12" s="109"/>
      <c r="K12" s="426" t="s">
        <v>341</v>
      </c>
      <c r="L12" s="427"/>
      <c r="M12" s="461"/>
      <c r="O12" s="426" t="s">
        <v>342</v>
      </c>
      <c r="P12" s="427"/>
      <c r="Q12" s="461"/>
      <c r="S12" s="109"/>
      <c r="T12" s="426" t="s">
        <v>343</v>
      </c>
      <c r="U12" s="446"/>
      <c r="V12" s="376"/>
      <c r="Z12" s="376"/>
    </row>
    <row r="13" spans="2:36" s="375" customFormat="1" ht="16" x14ac:dyDescent="0.4">
      <c r="B13" s="433" t="s">
        <v>84</v>
      </c>
      <c r="C13" s="437" t="s">
        <v>344</v>
      </c>
      <c r="D13" s="383"/>
      <c r="E13" s="378"/>
      <c r="I13" s="422"/>
      <c r="J13" s="109"/>
      <c r="K13" s="433" t="s">
        <v>84</v>
      </c>
      <c r="L13" s="1102" t="s">
        <v>345</v>
      </c>
      <c r="M13" s="1103"/>
      <c r="O13" s="433" t="s">
        <v>84</v>
      </c>
      <c r="P13" s="1094" t="s">
        <v>346</v>
      </c>
      <c r="Q13" s="1095"/>
      <c r="S13" s="109"/>
      <c r="T13" s="433" t="s">
        <v>347</v>
      </c>
      <c r="U13" s="600"/>
      <c r="V13" s="598"/>
      <c r="W13" s="381"/>
      <c r="Z13" s="376"/>
    </row>
    <row r="14" spans="2:36" s="375" customFormat="1" ht="16" x14ac:dyDescent="0.4">
      <c r="B14" s="433" t="s">
        <v>95</v>
      </c>
      <c r="C14" s="437" t="s">
        <v>348</v>
      </c>
      <c r="D14" s="383"/>
      <c r="E14" s="378"/>
      <c r="I14" s="422"/>
      <c r="J14" s="109"/>
      <c r="K14" s="433" t="s">
        <v>95</v>
      </c>
      <c r="L14" s="1104" t="s">
        <v>349</v>
      </c>
      <c r="M14" s="1105"/>
      <c r="O14" s="433" t="s">
        <v>95</v>
      </c>
      <c r="P14" s="1096" t="s">
        <v>350</v>
      </c>
      <c r="Q14" s="1097"/>
      <c r="S14" s="109"/>
      <c r="T14" s="433" t="s">
        <v>351</v>
      </c>
      <c r="U14" s="601"/>
      <c r="V14" s="598"/>
      <c r="W14" s="381"/>
      <c r="Z14" s="376"/>
    </row>
    <row r="15" spans="2:36" s="375" customFormat="1" ht="16" x14ac:dyDescent="0.4">
      <c r="B15" s="433" t="s">
        <v>101</v>
      </c>
      <c r="C15" s="438" t="s">
        <v>352</v>
      </c>
      <c r="D15" s="383"/>
      <c r="E15" s="378"/>
      <c r="I15" s="422"/>
      <c r="J15" s="109"/>
      <c r="K15" s="433" t="s">
        <v>101</v>
      </c>
      <c r="L15" s="1106" t="s">
        <v>353</v>
      </c>
      <c r="M15" s="1107"/>
      <c r="O15" s="433" t="s">
        <v>101</v>
      </c>
      <c r="P15" s="1098" t="s">
        <v>353</v>
      </c>
      <c r="Q15" s="1099"/>
      <c r="S15" s="109"/>
      <c r="T15" s="433" t="s">
        <v>354</v>
      </c>
      <c r="U15" s="602"/>
      <c r="V15" s="599"/>
      <c r="W15" s="381"/>
      <c r="Z15" s="376"/>
    </row>
    <row r="16" spans="2:36" s="375" customFormat="1" ht="16" x14ac:dyDescent="0.4">
      <c r="B16" s="434" t="s">
        <v>111</v>
      </c>
      <c r="C16" s="439" t="s">
        <v>355</v>
      </c>
      <c r="D16" s="431"/>
      <c r="E16" s="432"/>
      <c r="F16" s="424"/>
      <c r="G16" s="424"/>
      <c r="H16" s="424"/>
      <c r="I16" s="425"/>
      <c r="J16" s="109"/>
      <c r="K16" s="434" t="s">
        <v>111</v>
      </c>
      <c r="L16" s="1108" t="s">
        <v>353</v>
      </c>
      <c r="M16" s="1109"/>
      <c r="O16" s="434" t="s">
        <v>111</v>
      </c>
      <c r="P16" s="1100" t="s">
        <v>353</v>
      </c>
      <c r="Q16" s="1101"/>
      <c r="S16" s="109"/>
      <c r="T16" s="434" t="s">
        <v>356</v>
      </c>
      <c r="U16" s="603"/>
      <c r="V16" s="599"/>
      <c r="W16" s="381" t="s">
        <v>357</v>
      </c>
      <c r="Z16" s="376"/>
    </row>
    <row r="17" spans="2:37" s="375" customFormat="1" ht="16.5" thickBot="1" x14ac:dyDescent="0.45">
      <c r="B17" s="419"/>
      <c r="C17" s="418"/>
      <c r="D17" s="376"/>
      <c r="J17" s="109"/>
      <c r="K17" s="381"/>
      <c r="L17" s="381"/>
      <c r="M17" s="376"/>
      <c r="O17" s="380"/>
      <c r="P17" s="360"/>
      <c r="R17" s="521" t="s">
        <v>358</v>
      </c>
      <c r="S17" s="109"/>
      <c r="T17" s="381"/>
      <c r="U17" s="376"/>
      <c r="V17" s="376"/>
      <c r="W17" s="381"/>
      <c r="Z17" s="376"/>
    </row>
    <row r="18" spans="2:37" s="378" customFormat="1" ht="21.5" thickBot="1" x14ac:dyDescent="0.4">
      <c r="B18" s="459" t="s">
        <v>331</v>
      </c>
      <c r="C18" s="459" t="s">
        <v>359</v>
      </c>
      <c r="D18" s="459" t="s">
        <v>360</v>
      </c>
      <c r="E18" s="459" t="s">
        <v>361</v>
      </c>
      <c r="F18" s="459" t="s">
        <v>362</v>
      </c>
      <c r="G18" s="459" t="s">
        <v>363</v>
      </c>
      <c r="H18" s="459" t="s">
        <v>364</v>
      </c>
      <c r="I18" s="459" t="s">
        <v>111</v>
      </c>
      <c r="J18" s="415"/>
      <c r="K18" s="470" t="s">
        <v>361</v>
      </c>
      <c r="L18" s="471" t="s">
        <v>365</v>
      </c>
      <c r="M18" s="472" t="s">
        <v>360</v>
      </c>
      <c r="O18" s="709" t="s">
        <v>366</v>
      </c>
      <c r="P18" s="710" t="s">
        <v>367</v>
      </c>
      <c r="Q18" s="711" t="s">
        <v>368</v>
      </c>
      <c r="R18" s="520">
        <f>COUNTA(P19:P68)</f>
        <v>0</v>
      </c>
      <c r="S18" s="415"/>
      <c r="T18" s="518" t="s">
        <v>369</v>
      </c>
      <c r="U18" s="472"/>
      <c r="V18" s="415"/>
      <c r="W18" s="166" t="s">
        <v>370</v>
      </c>
      <c r="X18" s="167"/>
      <c r="Y18" s="167"/>
      <c r="Z18" s="167"/>
      <c r="AA18" s="168"/>
      <c r="AB18" s="415"/>
      <c r="AC18" s="415"/>
      <c r="AD18" s="415"/>
    </row>
    <row r="19" spans="2:37" s="375" customFormat="1" ht="16.5" hidden="1" customHeight="1" x14ac:dyDescent="0.4">
      <c r="B19" s="940">
        <v>22741</v>
      </c>
      <c r="C19" s="435" t="s">
        <v>938</v>
      </c>
      <c r="D19" s="436" t="s">
        <v>372</v>
      </c>
      <c r="E19" s="348">
        <v>22741</v>
      </c>
      <c r="F19" s="435" t="s">
        <v>938</v>
      </c>
      <c r="G19" s="1" t="s">
        <v>429</v>
      </c>
      <c r="H19" t="s">
        <v>429</v>
      </c>
      <c r="I19" s="942" t="s">
        <v>518</v>
      </c>
      <c r="J19" s="109"/>
      <c r="K19" s="382" t="str" cm="1">
        <f t="array" ref="K19">_xlfn.LET(
_xlpm.TARGET_ID,$C$4,
_xlpm.groupID_col,$B$19:$B$274,
_xlpm.entityID_col,$E$19:$E$274,
IF(_xlpm.TARGET_ID="","",
 _xlfn.UNIQUE(_xlfn._xlws.FILTER(
   _xlpm.entityID_col,
   _xlpm.groupID_col=_xlpm.TARGET_ID,
   "NONE"))
))</f>
        <v/>
      </c>
      <c r="L19" s="377" t="str">
        <f>_xlfn.LET(
_xlpm.orgID_row, MATCH($K19, Table8[Org ID],0),
IF($K19="", "",
  INDEX(Table8[Org Name],_xlpm.orgID_row)))</f>
        <v/>
      </c>
      <c r="M19" s="384" t="str">
        <f>_xlfn.LET(
_xlpm.orgID_row, MATCH($K19, Table8[Org ID],0),
IF($K19="", "",
  INDEX(Table8[Org Type],_xlpm.orgID_row)))</f>
        <v/>
      </c>
      <c r="O19" s="712" t="str" cm="1">
        <f t="array" ref="O19">_xlfn.LET(
_xlpm.AE_array,'1) Identify Affiliated Entities'!E36:G56,
_xlpm.noBlanks_noNones_array, _xlfn._xlws.FILTER(_xlpm.AE_array,('1) Identify Affiliated Entities'!$E$36:$E$56&lt;&gt;"")*('1) Identify Affiliated Entities'!$E$36:$E$56&lt;&gt;"None"),""),
_xlfn.UNIQUE(_xlpm.noBlanks_noNones_array,FALSE,FALSE)&amp;"")</f>
        <v/>
      </c>
      <c r="P19" s="713"/>
      <c r="Q19" s="714"/>
      <c r="R19" s="383"/>
      <c r="S19" s="109"/>
      <c r="T19" s="595" t="s">
        <v>376</v>
      </c>
      <c r="U19" s="414">
        <f>SUM(U20:U24)</f>
        <v>0</v>
      </c>
      <c r="V19" s="109"/>
      <c r="W19" s="3"/>
      <c r="X19" s="163"/>
      <c r="Y19" s="163"/>
      <c r="Z19" s="163"/>
      <c r="AA19" s="4"/>
      <c r="AB19" s="109"/>
      <c r="AC19" s="109"/>
      <c r="AD19" s="109"/>
      <c r="AE19" s="376"/>
      <c r="AF19" s="376"/>
      <c r="AG19" s="376"/>
      <c r="AI19" s="375" t="str" cm="1">
        <f t="array" ref="AI19:AK24">_xlfn.LET(
  _xlpm.noBlanks_AEs, _xlfn._xlws.FILTER($O19:$Q$1048576, ($O19:$O$1048576&lt;&gt;""),""),
  _xlfn.UNIQUE(_xlpm.noBlanks_AEs)
)</f>
        <v>Entities w/ BoD-AE Rlt'ns</v>
      </c>
      <c r="AJ19" s="376">
        <v>0</v>
      </c>
      <c r="AK19" s="375">
        <v>0</v>
      </c>
    </row>
    <row r="20" spans="2:37" s="375" customFormat="1" ht="16.5" hidden="1" customHeight="1" x14ac:dyDescent="0.4">
      <c r="B20" s="348">
        <v>22731</v>
      </c>
      <c r="C20" s="435" t="s">
        <v>650</v>
      </c>
      <c r="D20" s="436" t="s">
        <v>372</v>
      </c>
      <c r="E20" s="348">
        <v>22731</v>
      </c>
      <c r="F20" s="435" t="s">
        <v>650</v>
      </c>
      <c r="G20" s="436" t="s">
        <v>429</v>
      </c>
      <c r="H20" s="435" t="s">
        <v>429</v>
      </c>
      <c r="I20" s="942" t="s">
        <v>518</v>
      </c>
      <c r="J20" s="109"/>
      <c r="K20" s="382"/>
      <c r="L20" s="377" t="str">
        <f>_xlfn.LET(
_xlpm.orgID_row, MATCH($K20, Table8[Org ID],0),
IF($K20="", "",
  INDEX(Table8[Org Name],_xlpm.orgID_row)))</f>
        <v/>
      </c>
      <c r="M20" s="384" t="str">
        <f>_xlfn.LET(
_xlpm.orgID_row, MATCH($K20, Table8[Org ID],0),
IF($K20="", "",
  INDEX(Table8[Org Type],_xlpm.orgID_row)))</f>
        <v/>
      </c>
      <c r="N20" s="375" t="s">
        <v>53</v>
      </c>
      <c r="O20" s="715"/>
      <c r="P20" s="383"/>
      <c r="Q20" s="716"/>
      <c r="R20" s="383"/>
      <c r="S20" s="109"/>
      <c r="T20" s="596" t="s">
        <v>747</v>
      </c>
      <c r="U20" s="386" t="str" cm="1">
        <f t="array" ref="U20">IFERROR(
_xlfn.LET(
_xlpm.AEs_finArr_table,'1) Identify Affiliated Entities'!$D$62:$L$83,
_xlpm.name_col,'1) Identify Affiliated Entities'!$D$62:$D$83,
_xlpm.debt_tf,('1) Identify Affiliated Entities'!$G$62:$G$83=TRUE),
_xlpm.profitShr_tf,('1) Identify Affiliated Entities'!$H$62:$H$83=TRUE),
_xlpm.mngmtFees_tf,('1) Identify Affiliated Entities'!$I$62:$I$83=TRUE),
_xlpm.realtFees_tf,('1) Identify Affiliated Entities'!$J$62:$J$83=TRUE),
_xlpm.other_tf,('1) Identify Affiliated Entities'!$K$62:$K$83=TRUE),
_xlpm.none_tf,('1) Identify Affiliated Entities'!$L$62:$L$83=TRUE),
ROWS(
  _xlfn._xlws.FILTER(
   _xlpm.AEs_finArr_table, (_xlpm.name_col&lt;&gt;"")  * (_xlpm.debt_tf))
)),
"0")</f>
        <v>0</v>
      </c>
      <c r="V20" s="109"/>
      <c r="W20" s="1093" t="s">
        <v>380</v>
      </c>
      <c r="X20" s="164"/>
      <c r="Y20" s="164"/>
      <c r="Z20" s="164"/>
      <c r="AA20" s="165"/>
      <c r="AB20" s="109"/>
      <c r="AC20" s="109"/>
      <c r="AD20" s="109"/>
      <c r="AE20" s="376"/>
      <c r="AF20" s="376"/>
      <c r="AG20" s="376"/>
      <c r="AI20" s="375" t="str">
        <v>Purpose</v>
      </c>
      <c r="AJ20" s="376" t="str">
        <v>HHS's entities that filer reports DO have BoD members w/ AE relationships they must report</v>
      </c>
      <c r="AK20" s="375">
        <v>0</v>
      </c>
    </row>
    <row r="21" spans="2:37" s="375" customFormat="1" ht="16.5" customHeight="1" x14ac:dyDescent="0.4">
      <c r="B21" s="940">
        <v>22741</v>
      </c>
      <c r="C21" s="435" t="s">
        <v>938</v>
      </c>
      <c r="D21" s="436" t="s">
        <v>516</v>
      </c>
      <c r="E21" s="348">
        <v>454</v>
      </c>
      <c r="F21" s="435" t="s">
        <v>517</v>
      </c>
      <c r="G21" s="1" t="s">
        <v>429</v>
      </c>
      <c r="H21" t="s">
        <v>429</v>
      </c>
      <c r="I21" s="942" t="s">
        <v>518</v>
      </c>
      <c r="J21" s="109"/>
      <c r="K21" s="382"/>
      <c r="L21" s="377" t="str">
        <f>_xlfn.LET(
_xlpm.orgID_row, MATCH($K21, Table8[Org ID],0),
IF($K21="", "",
  INDEX(Table8[Org Name],_xlpm.orgID_row)))</f>
        <v/>
      </c>
      <c r="M21" s="384" t="str">
        <f>_xlfn.LET(
_xlpm.orgID_row, MATCH($K21, Table8[Org ID],0),
IF($K21="", "",
  INDEX(Table8[Org Type],_xlpm.orgID_row)))</f>
        <v/>
      </c>
      <c r="N21" s="375" t="s">
        <v>53</v>
      </c>
      <c r="O21" s="715"/>
      <c r="P21" s="383"/>
      <c r="Q21" s="716"/>
      <c r="R21" s="383"/>
      <c r="S21" s="109"/>
      <c r="T21" s="596" t="s">
        <v>703</v>
      </c>
      <c r="U21" s="386" t="str" cm="1">
        <f t="array" ref="U21">IFERROR(
_xlfn.LET(
_xlpm.AEs_finArr_table,'1) Identify Affiliated Entities'!$D$62:$L$83,
_xlpm.name_col,'1) Identify Affiliated Entities'!$D$62:$D$83,
_xlpm.debt_tf,('1) Identify Affiliated Entities'!$G$62:$G$83=TRUE),
_xlpm.profitShr_tf,('1) Identify Affiliated Entities'!$H$62:$H$83=TRUE),
_xlpm.mngmtFees_tf,('1) Identify Affiliated Entities'!$I$62:$I$83=TRUE),
_xlpm.realtFees_tf,('1) Identify Affiliated Entities'!$J$62:$J$83=TRUE),
_xlpm.other_tf,('1) Identify Affiliated Entities'!$K$62:$K$83=TRUE),
_xlpm.none_tf,('1) Identify Affiliated Entities'!$L$62:$L$83=TRUE),
ROWS(
  _xlfn._xlws.FILTER(
   _xlpm.AEs_finArr_table, (_xlpm.name_col&lt;&gt;"")  * (_xlpm.profitShr_tf))
)),
"0")</f>
        <v>0</v>
      </c>
      <c r="V21" s="109"/>
      <c r="W21" s="1093"/>
      <c r="X21" s="164"/>
      <c r="Y21" s="164"/>
      <c r="Z21" s="164"/>
      <c r="AA21" s="165"/>
      <c r="AB21" s="109"/>
      <c r="AC21" s="109"/>
      <c r="AD21" s="109"/>
      <c r="AE21" s="376"/>
      <c r="AF21" s="376"/>
      <c r="AG21" s="376"/>
      <c r="AI21" s="375" t="str">
        <v>Sources</v>
      </c>
      <c r="AJ21" s="376" t="str">
        <v>"Target HHS Entity List" data table + filer select'ns on Tab 3</v>
      </c>
      <c r="AK21" s="375">
        <v>0</v>
      </c>
    </row>
    <row r="22" spans="2:37" s="375" customFormat="1" ht="16.5" hidden="1" customHeight="1" thickBot="1" x14ac:dyDescent="0.45">
      <c r="B22" s="940">
        <v>15520</v>
      </c>
      <c r="C22" s="435" t="s">
        <v>613</v>
      </c>
      <c r="D22" s="436" t="s">
        <v>372</v>
      </c>
      <c r="E22" s="939">
        <v>15520</v>
      </c>
      <c r="F22" s="435" t="s">
        <v>613</v>
      </c>
      <c r="G22" s="436"/>
      <c r="H22" s="435"/>
      <c r="I22" s="942"/>
      <c r="J22" s="109"/>
      <c r="K22" s="382"/>
      <c r="L22" s="377" t="str">
        <f>_xlfn.LET(
_xlpm.orgID_row, MATCH($K22, Table8[Org ID],0),
IF($K22="", "",
  INDEX(Table8[Org Name],_xlpm.orgID_row)))</f>
        <v/>
      </c>
      <c r="M22" s="384" t="str">
        <f>_xlfn.LET(
_xlpm.orgID_row, MATCH($K22, Table8[Org ID],0),
IF($K22="", "",
  INDEX(Table8[Org Type],_xlpm.orgID_row)))</f>
        <v/>
      </c>
      <c r="O22" s="715"/>
      <c r="P22" s="383"/>
      <c r="Q22" s="716"/>
      <c r="R22" s="383"/>
      <c r="S22" s="109"/>
      <c r="T22" s="596" t="s">
        <v>386</v>
      </c>
      <c r="U22" s="386" t="str" cm="1">
        <f t="array" ref="U22">IFERROR(
_xlfn.LET(
_xlpm.AEs_finArr_table,'1) Identify Affiliated Entities'!$D$62:$L$83,
_xlpm.name_col,'1) Identify Affiliated Entities'!$D$62:$D$83,
_xlpm.debt_tf,('1) Identify Affiliated Entities'!$G$62:$G$83=TRUE),
_xlpm.profitShr_tf,('1) Identify Affiliated Entities'!$H$62:$H$83=TRUE),
_xlpm.mngmtFees_tf,('1) Identify Affiliated Entities'!$I$62:$I$83=TRUE),
_xlpm.realtFees_tf,('1) Identify Affiliated Entities'!$J$62:$J$83=TRUE),
_xlpm.other_tf,('1) Identify Affiliated Entities'!$K$62:$K$83=TRUE),
_xlpm.none_tf,('1) Identify Affiliated Entities'!$L$62:$L$83=TRUE),
ROWS(
  _xlfn._xlws.FILTER(
   _xlpm.AEs_finArr_table, (_xlpm.name_col&lt;&gt;"")  * (_xlpm.mngmtFees_tf))
)),
"0")</f>
        <v>0</v>
      </c>
      <c r="V22" s="109"/>
      <c r="W22" s="385"/>
      <c r="X22" s="5"/>
      <c r="Y22" s="5"/>
      <c r="Z22" s="5"/>
      <c r="AA22" s="6"/>
      <c r="AB22" s="109"/>
      <c r="AC22" s="109"/>
      <c r="AD22" s="109"/>
      <c r="AE22" s="376"/>
      <c r="AF22" s="376"/>
      <c r="AG22" s="376"/>
      <c r="AI22" s="375" t="str">
        <v>Last upd.</v>
      </c>
      <c r="AJ22" s="376" t="str">
        <v>See "R.E.M.L" data table info</v>
      </c>
      <c r="AK22" s="375">
        <v>0</v>
      </c>
    </row>
    <row r="23" spans="2:37" s="375" customFormat="1" ht="16.5" customHeight="1" x14ac:dyDescent="0.4">
      <c r="B23" s="944">
        <v>16665</v>
      </c>
      <c r="C23" t="s">
        <v>440</v>
      </c>
      <c r="D23" s="1" t="s">
        <v>516</v>
      </c>
      <c r="E23" s="941">
        <v>1</v>
      </c>
      <c r="F23" t="s">
        <v>615</v>
      </c>
      <c r="G23" s="1" t="s">
        <v>616</v>
      </c>
      <c r="H23" t="s">
        <v>375</v>
      </c>
      <c r="I23" s="942"/>
      <c r="J23" s="109"/>
      <c r="K23" s="382"/>
      <c r="L23" s="377" t="str">
        <f>_xlfn.LET(
_xlpm.orgID_row, MATCH($K23, Table8[Org ID],0),
IF($K23="", "",
  INDEX(Table8[Org Name],_xlpm.orgID_row)))</f>
        <v/>
      </c>
      <c r="M23" s="384" t="str">
        <f>_xlfn.LET(
_xlpm.orgID_row, MATCH($K23, Table8[Org ID],0),
IF($K23="", "",
  INDEX(Table8[Org Type],_xlpm.orgID_row)))</f>
        <v/>
      </c>
      <c r="O23" s="715"/>
      <c r="P23" s="383"/>
      <c r="Q23" s="717"/>
      <c r="R23" s="519"/>
      <c r="S23" s="109"/>
      <c r="T23" s="596" t="s">
        <v>390</v>
      </c>
      <c r="U23" s="386" t="str" cm="1">
        <f t="array" ref="U23">IFERROR(
_xlfn.LET(
_xlpm.AEs_finArr_table,'1) Identify Affiliated Entities'!$D$62:$L$83,
_xlpm.name_col,'1) Identify Affiliated Entities'!$D$62:$D$83,
_xlpm.debt_tf,('1) Identify Affiliated Entities'!$G$62:$G$83=TRUE),
_xlpm.profitShr_tf,('1) Identify Affiliated Entities'!$H$62:$H$83=TRUE),
_xlpm.mngmtFees_tf,('1) Identify Affiliated Entities'!$I$62:$I$83=TRUE),
_xlpm.realtFees_tf,('1) Identify Affiliated Entities'!$J$62:$J$83=TRUE),
_xlpm.other_tf,('1) Identify Affiliated Entities'!$K$62:$K$83=TRUE),
_xlpm.none_tf,('1) Identify Affiliated Entities'!$L$62:$L$83=TRUE),
ROWS(
  _xlfn._xlws.FILTER(
   _xlpm.AEs_finArr_table, (_xlpm.name_col&lt;&gt;"")  * (_xlpm.realtFees_tf))
)),
"0")</f>
        <v>0</v>
      </c>
      <c r="V23" s="109"/>
      <c r="W23" s="109"/>
      <c r="X23" s="109"/>
      <c r="Z23" s="376"/>
      <c r="AD23" s="376"/>
      <c r="AE23" s="376"/>
      <c r="AF23" s="376"/>
      <c r="AG23" s="376"/>
      <c r="AI23" s="375" t="str">
        <v>Notes</v>
      </c>
      <c r="AJ23" s="376" t="str">
        <v>See "R.E.M.L" data table info</v>
      </c>
      <c r="AK23" s="375">
        <v>0</v>
      </c>
    </row>
    <row r="24" spans="2:37" s="375" customFormat="1" ht="16.5" customHeight="1" x14ac:dyDescent="0.4">
      <c r="B24" s="944">
        <v>12796</v>
      </c>
      <c r="C24" t="s">
        <v>658</v>
      </c>
      <c r="D24" s="1" t="s">
        <v>516</v>
      </c>
      <c r="E24" s="941">
        <v>442</v>
      </c>
      <c r="F24" t="s">
        <v>665</v>
      </c>
      <c r="G24" s="1" t="s">
        <v>666</v>
      </c>
      <c r="H24" t="s">
        <v>375</v>
      </c>
      <c r="I24" s="942"/>
      <c r="J24" s="109"/>
      <c r="K24" s="382"/>
      <c r="L24" s="377" t="str">
        <f>_xlfn.LET(
_xlpm.orgID_row, MATCH($K24, Table8[Org ID],0),
IF($K24="", "",
  INDEX(Table8[Org Name],_xlpm.orgID_row)))</f>
        <v/>
      </c>
      <c r="M24" s="384" t="str">
        <f>_xlfn.LET(
_xlpm.orgID_row, MATCH($K24, Table8[Org ID],0),
IF($K24="", "",
  INDEX(Table8[Org Type],_xlpm.orgID_row)))</f>
        <v/>
      </c>
      <c r="O24" s="715"/>
      <c r="P24" s="383"/>
      <c r="Q24" s="716"/>
      <c r="R24" s="383"/>
      <c r="S24" s="109"/>
      <c r="T24" s="596" t="s">
        <v>394</v>
      </c>
      <c r="U24" s="386" t="str" cm="1">
        <f t="array" ref="U24">IFERROR(
_xlfn.LET(
_xlpm.AEs_finArr_table,'1) Identify Affiliated Entities'!$D$62:$L$83,
_xlpm.name_col,'1) Identify Affiliated Entities'!$D$62:$D$83,
_xlpm.debt_tf,('1) Identify Affiliated Entities'!$G$62:$G$83=TRUE),
_xlpm.profitShr_tf,('1) Identify Affiliated Entities'!$H$62:$H$83=TRUE),
_xlpm.mngmtFees_tf,('1) Identify Affiliated Entities'!$I$62:$I$83=TRUE),
_xlpm.realtFees_tf,('1) Identify Affiliated Entities'!$J$62:$J$83=TRUE),
_xlpm.other_tf,('1) Identify Affiliated Entities'!$K$62:$K$83=TRUE),
_xlpm.none_tf,('1) Identify Affiliated Entities'!$L$62:$L$83=TRUE),
ROWS(
  _xlfn._xlws.FILTER(
   _xlpm.AEs_finArr_table, (_xlpm.name_col&lt;&gt;"")  * (_xlpm.other_tf))
)),
"0")</f>
        <v>0</v>
      </c>
      <c r="V24" s="109"/>
      <c r="W24" s="109"/>
      <c r="X24" s="109"/>
      <c r="Z24" s="376"/>
      <c r="AD24" s="376"/>
      <c r="AE24" s="376"/>
      <c r="AF24" s="376"/>
      <c r="AG24" s="376"/>
      <c r="AI24" s="375" t="str">
        <v>Org ID</v>
      </c>
      <c r="AJ24" s="376" t="str">
        <v>Health Care Entity name</v>
      </c>
      <c r="AK24" s="375" t="str">
        <v>Org Type</v>
      </c>
    </row>
    <row r="25" spans="2:37" s="375" customFormat="1" ht="16.5" customHeight="1" x14ac:dyDescent="0.4">
      <c r="B25" s="944">
        <v>12796</v>
      </c>
      <c r="C25" t="s">
        <v>658</v>
      </c>
      <c r="D25" s="1" t="s">
        <v>516</v>
      </c>
      <c r="E25" s="941">
        <v>436</v>
      </c>
      <c r="F25" t="s">
        <v>659</v>
      </c>
      <c r="G25" s="1" t="s">
        <v>660</v>
      </c>
      <c r="H25" t="s">
        <v>375</v>
      </c>
      <c r="I25" s="942"/>
      <c r="J25" s="109"/>
      <c r="K25" s="382"/>
      <c r="L25" s="377" t="str">
        <f>_xlfn.LET(
_xlpm.orgID_row, MATCH($K25, Table8[Org ID],0),
IF($K25="", "",
  INDEX(Table8[Org Name],_xlpm.orgID_row)))</f>
        <v/>
      </c>
      <c r="M25" s="384" t="str">
        <f>_xlfn.LET(
_xlpm.orgID_row, MATCH($K25, Table8[Org ID],0),
IF($K25="", "",
  INDEX(Table8[Org Type],_xlpm.orgID_row)))</f>
        <v/>
      </c>
      <c r="O25" s="715"/>
      <c r="P25" s="383"/>
      <c r="Q25" s="716"/>
      <c r="R25" s="383"/>
      <c r="S25" s="109"/>
      <c r="T25" s="596" t="s">
        <v>398</v>
      </c>
      <c r="U25" s="386" t="str" cm="1">
        <f t="array" ref="U25">IFERROR(
_xlfn.LET(
_xlpm.AEs_finArr_table,'1) Identify Affiliated Entities'!$D$62:$L$83,
_xlpm.name_col,'1) Identify Affiliated Entities'!$D$62:$D$83,
_xlpm.debt_tf,('1) Identify Affiliated Entities'!$G$62:$G$83=TRUE),
_xlpm.profitShr_tf,('1) Identify Affiliated Entities'!$H$62:$H$83=TRUE),
_xlpm.mngmtFees_tf,('1) Identify Affiliated Entities'!$I$62:$I$83=TRUE),
_xlpm.realtFees_tf,('1) Identify Affiliated Entities'!$J$62:$J$83=TRUE),
_xlpm.other_tf,('1) Identify Affiliated Entities'!$K$62:$K$83=TRUE),
_xlpm.none_tf,('1) Identify Affiliated Entities'!$L$62:$L$83=TRUE),
ROWS(
  _xlfn._xlws.FILTER(
   _xlpm.AEs_finArr_table, (_xlpm.name_col&lt;&gt;"")  * (_xlpm.none_tf))
)),
"0")</f>
        <v>0</v>
      </c>
      <c r="V25" s="109"/>
      <c r="W25" s="109"/>
      <c r="X25" s="109"/>
      <c r="Z25" s="376"/>
      <c r="AD25" s="376"/>
      <c r="AE25" s="376"/>
      <c r="AF25" s="376"/>
      <c r="AG25" s="376"/>
      <c r="AJ25" s="376"/>
    </row>
    <row r="26" spans="2:37" s="375" customFormat="1" ht="16.5" customHeight="1" x14ac:dyDescent="0.4">
      <c r="B26" s="944">
        <v>12796</v>
      </c>
      <c r="C26" t="s">
        <v>658</v>
      </c>
      <c r="D26" s="1" t="s">
        <v>516</v>
      </c>
      <c r="E26" s="941">
        <v>438</v>
      </c>
      <c r="F26" t="s">
        <v>663</v>
      </c>
      <c r="G26" s="1" t="s">
        <v>664</v>
      </c>
      <c r="H26" t="s">
        <v>375</v>
      </c>
      <c r="I26" s="942"/>
      <c r="J26" s="109"/>
      <c r="K26" s="382"/>
      <c r="L26" s="377" t="str">
        <f>_xlfn.LET(
_xlpm.orgID_row, MATCH($K26, Table8[Org ID],0),
IF($K26="", "",
  INDEX(Table8[Org Name],_xlpm.orgID_row)))</f>
        <v/>
      </c>
      <c r="M26" s="384" t="str">
        <f>_xlfn.LET(
_xlpm.orgID_row, MATCH($K26, Table8[Org ID],0),
IF($K26="", "",
  INDEX(Table8[Org Type],_xlpm.orgID_row)))</f>
        <v/>
      </c>
      <c r="O26" s="715"/>
      <c r="P26" s="383"/>
      <c r="Q26" s="716"/>
      <c r="R26" s="383"/>
      <c r="S26" s="109"/>
      <c r="T26" s="595" t="s">
        <v>402</v>
      </c>
      <c r="U26" s="414">
        <f>SUM(U27:U29)</f>
        <v>0</v>
      </c>
      <c r="V26" s="109"/>
      <c r="W26" s="109"/>
      <c r="X26" s="109"/>
      <c r="Z26" s="376"/>
      <c r="AD26" s="376"/>
      <c r="AE26" s="376"/>
      <c r="AF26" s="376"/>
      <c r="AG26" s="376"/>
      <c r="AJ26" s="376"/>
    </row>
    <row r="27" spans="2:37" s="375" customFormat="1" ht="16.5" customHeight="1" x14ac:dyDescent="0.4">
      <c r="B27" s="944">
        <v>12807</v>
      </c>
      <c r="C27" t="s">
        <v>420</v>
      </c>
      <c r="D27" s="1" t="s">
        <v>516</v>
      </c>
      <c r="E27" s="941">
        <v>2</v>
      </c>
      <c r="F27" t="s">
        <v>592</v>
      </c>
      <c r="G27" s="1" t="s">
        <v>593</v>
      </c>
      <c r="H27" t="s">
        <v>375</v>
      </c>
      <c r="I27" s="942"/>
      <c r="J27" s="109"/>
      <c r="K27" s="382"/>
      <c r="L27" s="377" t="str">
        <f>_xlfn.LET(
_xlpm.orgID_row, MATCH($K27, Table8[Org ID],0),
IF($K27="", "",
  INDEX(Table8[Org Name],_xlpm.orgID_row)))</f>
        <v/>
      </c>
      <c r="M27" s="384" t="str">
        <f>_xlfn.LET(
_xlpm.orgID_row, MATCH($K27, Table8[Org ID],0),
IF($K27="", "",
  INDEX(Table8[Org Type],_xlpm.orgID_row)))</f>
        <v/>
      </c>
      <c r="O27" s="715"/>
      <c r="P27" s="383"/>
      <c r="Q27" s="716"/>
      <c r="R27" s="383"/>
      <c r="S27" s="109"/>
      <c r="T27" s="596" t="s">
        <v>406</v>
      </c>
      <c r="U27" s="386" t="str" cm="1">
        <f t="array" ref="U27">IFERROR(
  ROWS(_xlfn._xlws.FILTER('1) Identify Affiliated Entities'!$D$36:$G$57,'1) Identify Affiliated Entities'!$G$36:$G$57=T27)),
  "0")</f>
        <v>0</v>
      </c>
      <c r="V27" s="109"/>
      <c r="W27" s="109"/>
      <c r="X27" s="109"/>
      <c r="Z27" s="376"/>
      <c r="AD27" s="376"/>
      <c r="AE27" s="376"/>
      <c r="AF27" s="376"/>
      <c r="AG27" s="376"/>
      <c r="AJ27" s="376"/>
    </row>
    <row r="28" spans="2:37" s="375" customFormat="1" ht="16.5" customHeight="1" x14ac:dyDescent="0.4">
      <c r="B28" s="944">
        <v>4066</v>
      </c>
      <c r="C28" t="s">
        <v>391</v>
      </c>
      <c r="D28" s="1" t="s">
        <v>516</v>
      </c>
      <c r="E28" s="941">
        <v>5</v>
      </c>
      <c r="F28" t="s">
        <v>561</v>
      </c>
      <c r="G28" s="1" t="s">
        <v>562</v>
      </c>
      <c r="H28" t="s">
        <v>375</v>
      </c>
      <c r="I28" s="942"/>
      <c r="J28" s="109"/>
      <c r="K28" s="382"/>
      <c r="L28" s="377" t="str">
        <f>_xlfn.LET(
_xlpm.orgID_row, MATCH($K28, Table8[Org ID],0),
IF($K28="", "",
  INDEX(Table8[Org Name],_xlpm.orgID_row)))</f>
        <v/>
      </c>
      <c r="M28" s="384" t="str">
        <f>_xlfn.LET(
_xlpm.orgID_row, MATCH($K28, Table8[Org ID],0),
IF($K28="", "",
  INDEX(Table8[Org Type],_xlpm.orgID_row)))</f>
        <v/>
      </c>
      <c r="O28" s="715"/>
      <c r="P28" s="383"/>
      <c r="Q28" s="716"/>
      <c r="R28" s="383"/>
      <c r="S28" s="109"/>
      <c r="T28" s="596" t="s">
        <v>410</v>
      </c>
      <c r="U28" s="386" t="str" cm="1">
        <f t="array" ref="U28">IFERROR(
  ROWS(_xlfn._xlws.FILTER('1) Identify Affiliated Entities'!$D$36:$G$57,'1) Identify Affiliated Entities'!$G$36:$G$57=T28)),
  "0")</f>
        <v>0</v>
      </c>
      <c r="V28" s="109"/>
      <c r="Z28" s="376"/>
      <c r="AD28" s="376"/>
      <c r="AE28" s="376"/>
      <c r="AF28" s="376"/>
      <c r="AG28" s="376"/>
      <c r="AJ28" s="376"/>
    </row>
    <row r="29" spans="2:37" s="375" customFormat="1" ht="16.5" hidden="1" customHeight="1" thickBot="1" x14ac:dyDescent="0.45">
      <c r="B29" s="944">
        <v>4066</v>
      </c>
      <c r="C29" t="s">
        <v>391</v>
      </c>
      <c r="D29" s="1" t="s">
        <v>372</v>
      </c>
      <c r="E29" s="941">
        <v>4066</v>
      </c>
      <c r="F29" t="s">
        <v>392</v>
      </c>
      <c r="G29" s="1" t="s">
        <v>393</v>
      </c>
      <c r="H29" t="s">
        <v>375</v>
      </c>
      <c r="I29" s="942"/>
      <c r="J29" s="109"/>
      <c r="K29" s="382"/>
      <c r="L29" s="377" t="str">
        <f>_xlfn.LET(
_xlpm.orgID_row, MATCH($K29, Table8[Org ID],0),
IF($K29="", "",
  INDEX(Table8[Org Name],_xlpm.orgID_row)))</f>
        <v/>
      </c>
      <c r="M29" s="384" t="str">
        <f>_xlfn.LET(
_xlpm.orgID_row, MATCH($K29, Table8[Org ID],0),
IF($K29="", "",
  INDEX(Table8[Org Type],_xlpm.orgID_row)))</f>
        <v/>
      </c>
      <c r="O29" s="715"/>
      <c r="P29" s="383"/>
      <c r="Q29" s="716"/>
      <c r="R29" s="383"/>
      <c r="S29" s="109"/>
      <c r="T29" s="597" t="s">
        <v>414</v>
      </c>
      <c r="U29" s="387" t="str" cm="1">
        <f t="array" ref="U29">IFERROR(
  ROWS(_xlfn._xlws.FILTER('1) Identify Affiliated Entities'!$D$36:$G$57,'1) Identify Affiliated Entities'!$G$36:$G$57=T29)),
  "0")</f>
        <v>0</v>
      </c>
      <c r="V29" s="109"/>
      <c r="Z29" s="376"/>
      <c r="AD29" s="376"/>
      <c r="AE29" s="376"/>
      <c r="AF29" s="376"/>
      <c r="AG29" s="376"/>
      <c r="AJ29" s="376"/>
    </row>
    <row r="30" spans="2:37" s="375" customFormat="1" ht="16.5" customHeight="1" x14ac:dyDescent="0.4">
      <c r="B30" s="940">
        <v>4066</v>
      </c>
      <c r="C30" s="435" t="s">
        <v>391</v>
      </c>
      <c r="D30" s="436" t="s">
        <v>516</v>
      </c>
      <c r="E30" s="348">
        <v>4</v>
      </c>
      <c r="F30" s="435" t="s">
        <v>559</v>
      </c>
      <c r="G30" s="436" t="s">
        <v>560</v>
      </c>
      <c r="H30" s="435" t="s">
        <v>375</v>
      </c>
      <c r="I30" s="942"/>
      <c r="J30" s="109"/>
      <c r="K30" s="382"/>
      <c r="L30" s="377" t="str">
        <f>_xlfn.LET(
_xlpm.orgID_row, MATCH($K30, Table8[Org ID],0),
IF($K30="", "",
  INDEX(Table8[Org Name],_xlpm.orgID_row)))</f>
        <v/>
      </c>
      <c r="M30" s="384" t="str">
        <f>_xlfn.LET(
_xlpm.orgID_row, MATCH($K30, Table8[Org ID],0),
IF($K30="", "",
  INDEX(Table8[Org Type],_xlpm.orgID_row)))</f>
        <v/>
      </c>
      <c r="O30" s="715"/>
      <c r="P30" s="383"/>
      <c r="Q30" s="716"/>
      <c r="R30" s="383"/>
      <c r="S30" s="109"/>
      <c r="T30" s="109"/>
      <c r="U30" s="379"/>
      <c r="V30" s="109"/>
      <c r="Z30" s="376"/>
      <c r="AD30" s="376"/>
      <c r="AE30" s="376"/>
      <c r="AF30" s="376"/>
      <c r="AG30" s="376"/>
      <c r="AJ30" s="376"/>
    </row>
    <row r="31" spans="2:37" s="375" customFormat="1" ht="16.5" hidden="1" customHeight="1" x14ac:dyDescent="0.4">
      <c r="B31" s="940">
        <v>4066</v>
      </c>
      <c r="C31" s="435" t="s">
        <v>391</v>
      </c>
      <c r="D31" s="436" t="s">
        <v>444</v>
      </c>
      <c r="E31" s="348">
        <v>11490</v>
      </c>
      <c r="F31" s="435" t="s">
        <v>469</v>
      </c>
      <c r="G31" s="436" t="s">
        <v>470</v>
      </c>
      <c r="H31" s="435" t="s">
        <v>375</v>
      </c>
      <c r="I31" s="942"/>
      <c r="J31" s="109"/>
      <c r="K31" s="382"/>
      <c r="L31" s="377" t="str">
        <f>_xlfn.LET(
_xlpm.orgID_row, MATCH($K31, Table8[Org ID],0),
IF($K31="", "",
  INDEX(Table8[Org Name],_xlpm.orgID_row)))</f>
        <v/>
      </c>
      <c r="M31" s="384" t="str">
        <f>_xlfn.LET(
_xlpm.orgID_row, MATCH($K31, Table8[Org ID],0),
IF($K31="", "",
  INDEX(Table8[Org Type],_xlpm.orgID_row)))</f>
        <v/>
      </c>
      <c r="O31" s="715"/>
      <c r="P31" s="383"/>
      <c r="Q31" s="716"/>
      <c r="R31" s="383"/>
      <c r="S31" s="109"/>
      <c r="T31" s="109"/>
      <c r="U31" s="379"/>
      <c r="V31" s="109"/>
      <c r="Z31" s="376"/>
      <c r="AD31" s="376"/>
      <c r="AE31" s="376"/>
      <c r="AF31" s="376"/>
      <c r="AG31" s="376"/>
      <c r="AJ31" s="376"/>
    </row>
    <row r="32" spans="2:37" s="375" customFormat="1" ht="16.5" customHeight="1" x14ac:dyDescent="0.4">
      <c r="B32" s="940">
        <v>4066</v>
      </c>
      <c r="C32" s="435" t="s">
        <v>391</v>
      </c>
      <c r="D32" s="436" t="s">
        <v>516</v>
      </c>
      <c r="E32" s="348">
        <v>106</v>
      </c>
      <c r="F32" s="435" t="s">
        <v>563</v>
      </c>
      <c r="G32" s="436" t="s">
        <v>564</v>
      </c>
      <c r="H32" s="435" t="s">
        <v>455</v>
      </c>
      <c r="I32" s="942"/>
      <c r="J32" s="109"/>
      <c r="K32" s="382"/>
      <c r="L32" s="377" t="str">
        <f>_xlfn.LET(
_xlpm.orgID_row, MATCH($K32, Table8[Org ID],0),
IF($K32="", "",
  INDEX(Table8[Org Name],_xlpm.orgID_row)))</f>
        <v/>
      </c>
      <c r="M32" s="384" t="str">
        <f>_xlfn.LET(
_xlpm.orgID_row, MATCH($K32, Table8[Org ID],0),
IF($K32="", "",
  INDEX(Table8[Org Type],_xlpm.orgID_row)))</f>
        <v/>
      </c>
      <c r="O32" s="715"/>
      <c r="P32" s="383"/>
      <c r="Q32" s="716"/>
      <c r="R32" s="383"/>
      <c r="S32" s="109"/>
      <c r="T32" s="109"/>
      <c r="U32" s="379"/>
      <c r="V32" s="109"/>
      <c r="Z32" s="376"/>
      <c r="AD32" s="376"/>
      <c r="AE32" s="376"/>
      <c r="AF32" s="376"/>
      <c r="AG32" s="376"/>
      <c r="AJ32" s="376"/>
    </row>
    <row r="33" spans="2:36" s="375" customFormat="1" ht="16.5" hidden="1" customHeight="1" x14ac:dyDescent="0.4">
      <c r="B33" s="940">
        <v>3106</v>
      </c>
      <c r="C33" s="435" t="s">
        <v>371</v>
      </c>
      <c r="D33" s="436" t="s">
        <v>444</v>
      </c>
      <c r="E33" s="348">
        <v>11794</v>
      </c>
      <c r="F33" s="435" t="s">
        <v>445</v>
      </c>
      <c r="G33" s="436" t="s">
        <v>446</v>
      </c>
      <c r="H33" s="435" t="s">
        <v>375</v>
      </c>
      <c r="I33" s="942"/>
      <c r="J33" s="109"/>
      <c r="K33" s="382"/>
      <c r="L33" s="377" t="str">
        <f>_xlfn.LET(
_xlpm.orgID_row, MATCH($K33, Table8[Org ID],0),
IF($K33="", "",
  INDEX(Table8[Org Name],_xlpm.orgID_row)))</f>
        <v/>
      </c>
      <c r="M33" s="384" t="str">
        <f>_xlfn.LET(
_xlpm.orgID_row, MATCH($K33, Table8[Org ID],0),
IF($K33="", "",
  INDEX(Table8[Org Type],_xlpm.orgID_row)))</f>
        <v/>
      </c>
      <c r="O33" s="715"/>
      <c r="P33" s="383"/>
      <c r="Q33" s="716"/>
      <c r="R33" s="383"/>
      <c r="S33" s="109"/>
      <c r="T33" s="381"/>
      <c r="U33" s="379"/>
      <c r="V33" s="109"/>
      <c r="Z33" s="376"/>
      <c r="AD33" s="376"/>
      <c r="AE33" s="376"/>
      <c r="AF33" s="376"/>
      <c r="AG33" s="376"/>
      <c r="AJ33" s="376"/>
    </row>
    <row r="34" spans="2:36" s="375" customFormat="1" ht="16.5" hidden="1" customHeight="1" x14ac:dyDescent="0.4">
      <c r="B34" s="940">
        <v>3106</v>
      </c>
      <c r="C34" s="435" t="s">
        <v>371</v>
      </c>
      <c r="D34" s="436" t="s">
        <v>372</v>
      </c>
      <c r="E34" s="348">
        <v>3106</v>
      </c>
      <c r="F34" s="435" t="s">
        <v>373</v>
      </c>
      <c r="G34" s="436" t="s">
        <v>374</v>
      </c>
      <c r="H34" s="435" t="s">
        <v>375</v>
      </c>
      <c r="I34" s="942"/>
      <c r="J34" s="109"/>
      <c r="K34" s="382"/>
      <c r="L34" s="377" t="str">
        <f>_xlfn.LET(
_xlpm.orgID_row, MATCH($K34, Table8[Org ID],0),
IF($K34="", "",
  INDEX(Table8[Org Name],_xlpm.orgID_row)))</f>
        <v/>
      </c>
      <c r="M34" s="384" t="str">
        <f>_xlfn.LET(
_xlpm.orgID_row, MATCH($K34, Table8[Org ID],0),
IF($K34="", "",
  INDEX(Table8[Org Type],_xlpm.orgID_row)))</f>
        <v/>
      </c>
      <c r="O34" s="715"/>
      <c r="P34" s="383"/>
      <c r="Q34" s="716"/>
      <c r="R34" s="383"/>
      <c r="S34" s="109"/>
      <c r="T34" s="731"/>
      <c r="U34" s="732"/>
      <c r="V34" s="109"/>
      <c r="Z34" s="376"/>
      <c r="AD34" s="376"/>
      <c r="AE34" s="376"/>
      <c r="AF34" s="376"/>
      <c r="AG34" s="376"/>
      <c r="AJ34" s="376"/>
    </row>
    <row r="35" spans="2:36" s="375" customFormat="1" ht="16.5" customHeight="1" x14ac:dyDescent="0.4">
      <c r="B35" s="940">
        <v>3106</v>
      </c>
      <c r="C35" s="435" t="s">
        <v>371</v>
      </c>
      <c r="D35" s="436" t="s">
        <v>516</v>
      </c>
      <c r="E35" s="348">
        <v>6309</v>
      </c>
      <c r="F35" s="435" t="s">
        <v>521</v>
      </c>
      <c r="G35" s="436" t="s">
        <v>522</v>
      </c>
      <c r="H35" s="435" t="s">
        <v>375</v>
      </c>
      <c r="I35" s="942"/>
      <c r="J35" s="109"/>
      <c r="K35" s="382"/>
      <c r="L35" s="377" t="str">
        <f>_xlfn.LET(
_xlpm.orgID_row, MATCH($K35, Table8[Org ID],0),
IF($K35="", "",
  INDEX(Table8[Org Name],_xlpm.orgID_row)))</f>
        <v/>
      </c>
      <c r="M35" s="384" t="str">
        <f>_xlfn.LET(
_xlpm.orgID_row, MATCH($K35, Table8[Org ID],0),
IF($K35="", "",
  INDEX(Table8[Org Type],_xlpm.orgID_row)))</f>
        <v/>
      </c>
      <c r="O35" s="715"/>
      <c r="P35" s="383"/>
      <c r="Q35" s="716"/>
      <c r="R35" s="383"/>
      <c r="S35" s="109"/>
      <c r="T35" s="733"/>
      <c r="U35" s="379"/>
      <c r="V35" s="109"/>
      <c r="Z35" s="376"/>
      <c r="AD35" s="376"/>
      <c r="AE35" s="376"/>
      <c r="AF35" s="376"/>
      <c r="AG35" s="376"/>
      <c r="AJ35" s="376"/>
    </row>
    <row r="36" spans="2:36" s="375" customFormat="1" ht="16.5" hidden="1" customHeight="1" x14ac:dyDescent="0.4">
      <c r="B36" s="940">
        <v>3106</v>
      </c>
      <c r="C36" s="435" t="s">
        <v>371</v>
      </c>
      <c r="D36" s="436" t="s">
        <v>444</v>
      </c>
      <c r="E36" s="348">
        <v>12118</v>
      </c>
      <c r="F36" s="435" t="s">
        <v>447</v>
      </c>
      <c r="G36" s="436" t="s">
        <v>448</v>
      </c>
      <c r="H36" s="435" t="s">
        <v>375</v>
      </c>
      <c r="I36" s="942"/>
      <c r="J36" s="109"/>
      <c r="K36" s="382"/>
      <c r="L36" s="377" t="str">
        <f>_xlfn.LET(
_xlpm.orgID_row, MATCH($K36, Table8[Org ID],0),
IF($K36="", "",
  INDEX(Table8[Org Name],_xlpm.orgID_row)))</f>
        <v/>
      </c>
      <c r="M36" s="384" t="str">
        <f>_xlfn.LET(
_xlpm.orgID_row, MATCH($K36, Table8[Org ID],0),
IF($K36="", "",
  INDEX(Table8[Org Type],_xlpm.orgID_row)))</f>
        <v/>
      </c>
      <c r="O36" s="715"/>
      <c r="P36" s="383"/>
      <c r="Q36" s="716"/>
      <c r="R36" s="383"/>
      <c r="S36" s="109"/>
      <c r="T36" s="734"/>
      <c r="U36" s="604"/>
      <c r="V36" s="109"/>
      <c r="Z36" s="376"/>
      <c r="AD36" s="376"/>
      <c r="AE36" s="376"/>
      <c r="AF36" s="376"/>
      <c r="AG36" s="376"/>
      <c r="AJ36" s="376"/>
    </row>
    <row r="37" spans="2:36" s="375" customFormat="1" ht="16.5" customHeight="1" x14ac:dyDescent="0.4">
      <c r="B37" s="940">
        <v>16665</v>
      </c>
      <c r="C37" s="435" t="s">
        <v>440</v>
      </c>
      <c r="D37" s="436" t="s">
        <v>516</v>
      </c>
      <c r="E37" s="348">
        <v>98</v>
      </c>
      <c r="F37" s="435" t="s">
        <v>621</v>
      </c>
      <c r="G37" s="436" t="s">
        <v>622</v>
      </c>
      <c r="H37" s="435" t="s">
        <v>375</v>
      </c>
      <c r="I37" s="942"/>
      <c r="J37" s="109"/>
      <c r="K37" s="382"/>
      <c r="L37" s="377" t="str">
        <f>_xlfn.LET(
_xlpm.orgID_row, MATCH($K37, Table8[Org ID],0),
IF($K37="", "",
  INDEX(Table8[Org Name],_xlpm.orgID_row)))</f>
        <v/>
      </c>
      <c r="M37" s="384" t="str">
        <f>_xlfn.LET(
_xlpm.orgID_row, MATCH($K37, Table8[Org ID],0),
IF($K37="", "",
  INDEX(Table8[Org Type],_xlpm.orgID_row)))</f>
        <v/>
      </c>
      <c r="O37" s="715"/>
      <c r="P37" s="383"/>
      <c r="Q37" s="716"/>
      <c r="R37" s="383"/>
      <c r="S37" s="109"/>
      <c r="T37" s="734"/>
      <c r="U37" s="604"/>
      <c r="V37" s="109"/>
      <c r="Z37" s="376"/>
      <c r="AD37" s="376"/>
      <c r="AE37" s="376"/>
      <c r="AF37" s="376"/>
      <c r="AG37" s="376"/>
      <c r="AJ37" s="376"/>
    </row>
    <row r="38" spans="2:36" s="375" customFormat="1" ht="16.5" customHeight="1" x14ac:dyDescent="0.4">
      <c r="B38" s="940">
        <v>16665</v>
      </c>
      <c r="C38" s="435" t="s">
        <v>440</v>
      </c>
      <c r="D38" s="436" t="s">
        <v>516</v>
      </c>
      <c r="E38" s="348">
        <v>53</v>
      </c>
      <c r="F38" s="435" t="s">
        <v>617</v>
      </c>
      <c r="G38" s="436" t="s">
        <v>618</v>
      </c>
      <c r="H38" s="435" t="s">
        <v>375</v>
      </c>
      <c r="I38" s="942"/>
      <c r="J38" s="109"/>
      <c r="K38" s="382"/>
      <c r="L38" s="377" t="str">
        <f>_xlfn.LET(
_xlpm.orgID_row, MATCH($K38, Table8[Org ID],0),
IF($K38="", "",
  INDEX(Table8[Org Name],_xlpm.orgID_row)))</f>
        <v/>
      </c>
      <c r="M38" s="384" t="str">
        <f>_xlfn.LET(
_xlpm.orgID_row, MATCH($K38, Table8[Org ID],0),
IF($K38="", "",
  INDEX(Table8[Org Type],_xlpm.orgID_row)))</f>
        <v/>
      </c>
      <c r="O38" s="715"/>
      <c r="P38" s="383"/>
      <c r="Q38" s="716"/>
      <c r="R38" s="383"/>
      <c r="S38" s="109"/>
      <c r="T38" s="734"/>
      <c r="U38" s="604"/>
      <c r="V38" s="109"/>
      <c r="Z38" s="376"/>
      <c r="AD38" s="376"/>
      <c r="AE38" s="376"/>
      <c r="AF38" s="376"/>
      <c r="AG38" s="376"/>
      <c r="AJ38" s="376"/>
    </row>
    <row r="39" spans="2:36" s="375" customFormat="1" ht="16.5" customHeight="1" x14ac:dyDescent="0.4">
      <c r="B39" s="940">
        <v>16665</v>
      </c>
      <c r="C39" s="435" t="s">
        <v>440</v>
      </c>
      <c r="D39" s="436" t="s">
        <v>516</v>
      </c>
      <c r="E39" s="348">
        <v>79</v>
      </c>
      <c r="F39" s="435" t="s">
        <v>619</v>
      </c>
      <c r="G39" s="436" t="s">
        <v>620</v>
      </c>
      <c r="H39" s="435" t="s">
        <v>375</v>
      </c>
      <c r="I39" s="942"/>
      <c r="J39" s="109"/>
      <c r="K39" s="382"/>
      <c r="L39" s="377" t="str">
        <f>_xlfn.LET(
_xlpm.orgID_row, MATCH($K39, Table8[Org ID],0),
IF($K39="", "",
  INDEX(Table8[Org Name],_xlpm.orgID_row)))</f>
        <v/>
      </c>
      <c r="M39" s="384" t="str">
        <f>_xlfn.LET(
_xlpm.orgID_row, MATCH($K39, Table8[Org ID],0),
IF($K39="", "",
  INDEX(Table8[Org Type],_xlpm.orgID_row)))</f>
        <v/>
      </c>
      <c r="O39" s="715"/>
      <c r="P39" s="383"/>
      <c r="Q39" s="716"/>
      <c r="R39" s="383"/>
      <c r="S39" s="109"/>
      <c r="T39" s="109"/>
      <c r="U39" s="604"/>
      <c r="V39" s="109"/>
      <c r="W39" s="109"/>
      <c r="X39" s="109"/>
      <c r="Z39" s="376"/>
      <c r="AD39" s="376"/>
      <c r="AE39" s="376"/>
      <c r="AF39" s="376"/>
      <c r="AG39" s="376"/>
      <c r="AJ39" s="376"/>
    </row>
    <row r="40" spans="2:36" s="375" customFormat="1" ht="16.5" customHeight="1" x14ac:dyDescent="0.4">
      <c r="B40" s="940">
        <v>16665</v>
      </c>
      <c r="C40" s="435" t="s">
        <v>440</v>
      </c>
      <c r="D40" s="436" t="s">
        <v>516</v>
      </c>
      <c r="E40" s="348">
        <v>8702</v>
      </c>
      <c r="F40" s="435" t="s">
        <v>633</v>
      </c>
      <c r="G40" s="436" t="s">
        <v>634</v>
      </c>
      <c r="H40" s="435" t="s">
        <v>375</v>
      </c>
      <c r="I40" s="942"/>
      <c r="J40" s="109"/>
      <c r="K40" s="382"/>
      <c r="L40" s="377" t="str">
        <f>_xlfn.LET(
_xlpm.orgID_row, MATCH($K40, Table8[Org ID],0),
IF($K40="", "",
  INDEX(Table8[Org Name],_xlpm.orgID_row)))</f>
        <v/>
      </c>
      <c r="M40" s="384" t="str">
        <f>_xlfn.LET(
_xlpm.orgID_row, MATCH($K40, Table8[Org ID],0),
IF($K40="", "",
  INDEX(Table8[Org Type],_xlpm.orgID_row)))</f>
        <v/>
      </c>
      <c r="O40" s="715"/>
      <c r="P40" s="383"/>
      <c r="Q40" s="716"/>
      <c r="R40" s="383"/>
      <c r="S40" s="109"/>
      <c r="T40" s="109"/>
      <c r="U40" s="604"/>
      <c r="V40" s="109"/>
      <c r="W40" s="109"/>
      <c r="X40" s="109"/>
      <c r="Z40" s="376"/>
      <c r="AD40" s="376"/>
      <c r="AE40" s="376"/>
      <c r="AF40" s="376"/>
      <c r="AG40" s="376"/>
      <c r="AJ40" s="376"/>
    </row>
    <row r="41" spans="2:36" s="375" customFormat="1" ht="16.5" hidden="1" customHeight="1" x14ac:dyDescent="0.4">
      <c r="B41" s="940">
        <v>16665</v>
      </c>
      <c r="C41" s="435" t="s">
        <v>440</v>
      </c>
      <c r="D41" s="436" t="s">
        <v>372</v>
      </c>
      <c r="E41" s="348">
        <v>16665</v>
      </c>
      <c r="F41" s="435" t="s">
        <v>440</v>
      </c>
      <c r="G41" s="436" t="s">
        <v>441</v>
      </c>
      <c r="H41" s="435" t="s">
        <v>375</v>
      </c>
      <c r="I41" s="942"/>
      <c r="J41" s="109"/>
      <c r="K41" s="382"/>
      <c r="L41" s="377" t="str">
        <f>_xlfn.LET(
_xlpm.orgID_row, MATCH($K41, Table8[Org ID],0),
IF($K41="", "",
  INDEX(Table8[Org Name],_xlpm.orgID_row)))</f>
        <v/>
      </c>
      <c r="M41" s="384" t="str">
        <f>_xlfn.LET(
_xlpm.orgID_row, MATCH($K41, Table8[Org ID],0),
IF($K41="", "",
  INDEX(Table8[Org Type],_xlpm.orgID_row)))</f>
        <v/>
      </c>
      <c r="O41" s="715"/>
      <c r="P41" s="383"/>
      <c r="Q41" s="716"/>
      <c r="R41" s="383"/>
      <c r="S41" s="109"/>
      <c r="T41" s="109"/>
      <c r="U41" s="604"/>
      <c r="V41" s="109"/>
      <c r="W41" s="109"/>
      <c r="X41" s="109"/>
      <c r="Z41" s="376"/>
      <c r="AD41" s="376"/>
      <c r="AE41" s="376"/>
      <c r="AF41" s="376"/>
      <c r="AG41" s="376"/>
      <c r="AJ41" s="376"/>
    </row>
    <row r="42" spans="2:36" s="375" customFormat="1" ht="16.5" customHeight="1" x14ac:dyDescent="0.4">
      <c r="B42" s="940">
        <v>14286</v>
      </c>
      <c r="C42" s="435" t="s">
        <v>434</v>
      </c>
      <c r="D42" s="436" t="s">
        <v>516</v>
      </c>
      <c r="E42" s="348">
        <v>46</v>
      </c>
      <c r="F42" s="435" t="s">
        <v>603</v>
      </c>
      <c r="G42" s="436" t="s">
        <v>604</v>
      </c>
      <c r="H42" s="435" t="s">
        <v>375</v>
      </c>
      <c r="I42" s="942"/>
      <c r="J42" s="109"/>
      <c r="K42" s="382"/>
      <c r="L42" s="377" t="str">
        <f>_xlfn.LET(
_xlpm.orgID_row, MATCH($K42, Table8[Org ID],0),
IF($K42="", "",
  INDEX(Table8[Org Name],_xlpm.orgID_row)))</f>
        <v/>
      </c>
      <c r="M42" s="384" t="str">
        <f>_xlfn.LET(
_xlpm.orgID_row, MATCH($K42, Table8[Org ID],0),
IF($K42="", "",
  INDEX(Table8[Org Type],_xlpm.orgID_row)))</f>
        <v/>
      </c>
      <c r="O42" s="715"/>
      <c r="P42" s="383"/>
      <c r="Q42" s="716"/>
      <c r="R42" s="383"/>
      <c r="S42" s="109"/>
      <c r="T42" s="109"/>
      <c r="U42" s="604"/>
      <c r="V42" s="109"/>
      <c r="W42" s="109"/>
      <c r="X42" s="109"/>
      <c r="Z42" s="376"/>
      <c r="AD42" s="376"/>
      <c r="AE42" s="376"/>
      <c r="AF42" s="376"/>
      <c r="AG42" s="376"/>
      <c r="AJ42" s="376"/>
    </row>
    <row r="43" spans="2:36" s="375" customFormat="1" ht="16.5" hidden="1" customHeight="1" x14ac:dyDescent="0.4">
      <c r="B43" s="940">
        <v>14286</v>
      </c>
      <c r="C43" s="435" t="s">
        <v>434</v>
      </c>
      <c r="D43" s="436" t="s">
        <v>372</v>
      </c>
      <c r="E43" s="348">
        <v>14286</v>
      </c>
      <c r="F43" s="435" t="s">
        <v>434</v>
      </c>
      <c r="G43" s="436" t="s">
        <v>435</v>
      </c>
      <c r="H43" s="435" t="s">
        <v>375</v>
      </c>
      <c r="I43" s="942"/>
      <c r="J43" s="109"/>
      <c r="K43" s="382"/>
      <c r="L43" s="377" t="str">
        <f>_xlfn.LET(
_xlpm.orgID_row, MATCH($K43, Table8[Org ID],0),
IF($K43="", "",
  INDEX(Table8[Org Name],_xlpm.orgID_row)))</f>
        <v/>
      </c>
      <c r="M43" s="384" t="str">
        <f>_xlfn.LET(
_xlpm.orgID_row, MATCH($K43, Table8[Org ID],0),
IF($K43="", "",
  INDEX(Table8[Org Type],_xlpm.orgID_row)))</f>
        <v/>
      </c>
      <c r="O43" s="715"/>
      <c r="P43" s="383"/>
      <c r="Q43" s="716"/>
      <c r="R43" s="383"/>
      <c r="S43" s="109"/>
      <c r="T43" s="109"/>
      <c r="U43" s="604"/>
      <c r="V43" s="109"/>
      <c r="W43" s="109"/>
      <c r="X43" s="109"/>
      <c r="Z43" s="376"/>
      <c r="AD43" s="376"/>
      <c r="AE43" s="376"/>
      <c r="AF43" s="376"/>
      <c r="AG43" s="376"/>
      <c r="AJ43" s="376"/>
    </row>
    <row r="44" spans="2:36" s="375" customFormat="1" ht="16.5" customHeight="1" x14ac:dyDescent="0.4">
      <c r="B44" s="940">
        <v>14287</v>
      </c>
      <c r="C44" s="435" t="s">
        <v>436</v>
      </c>
      <c r="D44" s="436" t="s">
        <v>516</v>
      </c>
      <c r="E44" s="348">
        <v>3107</v>
      </c>
      <c r="F44" s="435" t="s">
        <v>608</v>
      </c>
      <c r="G44" s="436" t="s">
        <v>609</v>
      </c>
      <c r="H44" s="435" t="s">
        <v>375</v>
      </c>
      <c r="I44" s="942"/>
      <c r="J44" s="109"/>
      <c r="K44" s="382"/>
      <c r="L44" s="377" t="str">
        <f>_xlfn.LET(
_xlpm.orgID_row, MATCH($K44, Table8[Org ID],0),
IF($K44="", "",
  INDEX(Table8[Org Name],_xlpm.orgID_row)))</f>
        <v/>
      </c>
      <c r="M44" s="384" t="str">
        <f>_xlfn.LET(
_xlpm.orgID_row, MATCH($K44, Table8[Org ID],0),
IF($K44="", "",
  INDEX(Table8[Org Type],_xlpm.orgID_row)))</f>
        <v/>
      </c>
      <c r="O44" s="715"/>
      <c r="P44" s="383"/>
      <c r="Q44" s="716"/>
      <c r="R44" s="383"/>
      <c r="S44" s="109"/>
      <c r="T44" s="109"/>
      <c r="U44" s="604"/>
      <c r="V44" s="109"/>
      <c r="W44" s="109"/>
      <c r="X44" s="109"/>
      <c r="Z44" s="376"/>
      <c r="AD44" s="376"/>
      <c r="AE44" s="376"/>
      <c r="AF44" s="376"/>
      <c r="AG44" s="376"/>
      <c r="AJ44" s="376"/>
    </row>
    <row r="45" spans="2:36" s="375" customFormat="1" ht="16.5" hidden="1" customHeight="1" x14ac:dyDescent="0.4">
      <c r="B45" s="940">
        <v>14287</v>
      </c>
      <c r="C45" s="435" t="s">
        <v>436</v>
      </c>
      <c r="D45" s="436" t="s">
        <v>372</v>
      </c>
      <c r="E45" s="348">
        <v>14287</v>
      </c>
      <c r="F45" s="435" t="s">
        <v>436</v>
      </c>
      <c r="G45" s="436" t="s">
        <v>437</v>
      </c>
      <c r="H45" s="435" t="s">
        <v>375</v>
      </c>
      <c r="I45" s="942"/>
      <c r="J45" s="109"/>
      <c r="K45" s="382"/>
      <c r="L45" s="377" t="str">
        <f>_xlfn.LET(
_xlpm.orgID_row, MATCH($K45, Table8[Org ID],0),
IF($K45="", "",
  INDEX(Table8[Org Name],_xlpm.orgID_row)))</f>
        <v/>
      </c>
      <c r="M45" s="384" t="str">
        <f>_xlfn.LET(
_xlpm.orgID_row, MATCH($K45, Table8[Org ID],0),
IF($K45="", "",
  INDEX(Table8[Org Type],_xlpm.orgID_row)))</f>
        <v/>
      </c>
      <c r="O45" s="715"/>
      <c r="P45" s="383"/>
      <c r="Q45" s="716"/>
      <c r="R45" s="383"/>
      <c r="S45" s="109"/>
      <c r="T45" s="109"/>
      <c r="U45" s="604"/>
      <c r="V45" s="109"/>
      <c r="W45" s="109"/>
      <c r="X45" s="109"/>
      <c r="Z45" s="376"/>
      <c r="AD45" s="376"/>
      <c r="AE45" s="376"/>
      <c r="AF45" s="376"/>
      <c r="AG45" s="376"/>
      <c r="AJ45" s="376"/>
    </row>
    <row r="46" spans="2:36" s="375" customFormat="1" ht="16.5" hidden="1" customHeight="1" x14ac:dyDescent="0.4">
      <c r="B46" s="940">
        <v>14287</v>
      </c>
      <c r="C46" s="435" t="s">
        <v>436</v>
      </c>
      <c r="D46" s="436" t="s">
        <v>444</v>
      </c>
      <c r="E46" s="348">
        <v>13198</v>
      </c>
      <c r="F46" s="435" t="s">
        <v>488</v>
      </c>
      <c r="G46" s="436" t="s">
        <v>489</v>
      </c>
      <c r="H46" s="435" t="s">
        <v>375</v>
      </c>
      <c r="I46" s="942"/>
      <c r="J46" s="109"/>
      <c r="K46" s="382"/>
      <c r="L46" s="377" t="str">
        <f>_xlfn.LET(
_xlpm.orgID_row, MATCH($K46, Table8[Org ID],0),
IF($K46="", "",
  INDEX(Table8[Org Name],_xlpm.orgID_row)))</f>
        <v/>
      </c>
      <c r="M46" s="384" t="str">
        <f>_xlfn.LET(
_xlpm.orgID_row, MATCH($K46, Table8[Org ID],0),
IF($K46="", "",
  INDEX(Table8[Org Type],_xlpm.orgID_row)))</f>
        <v/>
      </c>
      <c r="O46" s="715"/>
      <c r="P46" s="383"/>
      <c r="Q46" s="716"/>
      <c r="R46" s="383"/>
      <c r="S46" s="109"/>
      <c r="T46" s="109"/>
      <c r="U46" s="604"/>
      <c r="V46" s="109"/>
      <c r="W46" s="109"/>
      <c r="X46" s="109"/>
      <c r="Z46" s="376"/>
      <c r="AD46" s="376"/>
      <c r="AE46" s="376"/>
      <c r="AF46" s="376"/>
      <c r="AG46" s="376"/>
      <c r="AJ46" s="376"/>
    </row>
    <row r="47" spans="2:36" s="375" customFormat="1" ht="16.5" customHeight="1" x14ac:dyDescent="0.4">
      <c r="B47" s="940">
        <v>15520</v>
      </c>
      <c r="C47" s="435" t="s">
        <v>613</v>
      </c>
      <c r="D47" s="436" t="s">
        <v>516</v>
      </c>
      <c r="E47" s="348">
        <v>443</v>
      </c>
      <c r="F47" s="435" t="s">
        <v>614</v>
      </c>
      <c r="G47" s="436" t="s">
        <v>429</v>
      </c>
      <c r="H47" s="435" t="s">
        <v>429</v>
      </c>
      <c r="I47" s="942" t="s">
        <v>518</v>
      </c>
      <c r="J47" s="109"/>
      <c r="K47" s="382"/>
      <c r="L47" s="377" t="str">
        <f>_xlfn.LET(
_xlpm.orgID_row, MATCH($K47, Table8[Org ID],0),
IF($K47="", "",
  INDEX(Table8[Org Name],_xlpm.orgID_row)))</f>
        <v/>
      </c>
      <c r="M47" s="384" t="str">
        <f>_xlfn.LET(
_xlpm.orgID_row, MATCH($K47, Table8[Org ID],0),
IF($K47="", "",
  INDEX(Table8[Org Type],_xlpm.orgID_row)))</f>
        <v/>
      </c>
      <c r="O47" s="715"/>
      <c r="P47" s="383"/>
      <c r="Q47" s="716"/>
      <c r="R47" s="383"/>
      <c r="S47" s="109"/>
      <c r="T47" s="109"/>
      <c r="U47" s="604"/>
      <c r="V47" s="109"/>
      <c r="W47" s="109"/>
      <c r="X47" s="109"/>
      <c r="Z47" s="376"/>
      <c r="AD47" s="376"/>
      <c r="AE47" s="376"/>
      <c r="AF47" s="376"/>
      <c r="AG47" s="376"/>
      <c r="AJ47" s="376"/>
    </row>
    <row r="48" spans="2:36" s="375" customFormat="1" ht="16.5" customHeight="1" x14ac:dyDescent="0.4">
      <c r="B48" s="940">
        <v>3791</v>
      </c>
      <c r="C48" s="435" t="s">
        <v>381</v>
      </c>
      <c r="D48" s="436" t="s">
        <v>516</v>
      </c>
      <c r="E48" s="348">
        <v>59</v>
      </c>
      <c r="F48" s="435" t="s">
        <v>531</v>
      </c>
      <c r="G48" s="436" t="s">
        <v>532</v>
      </c>
      <c r="H48" s="435" t="s">
        <v>375</v>
      </c>
      <c r="I48" s="942"/>
      <c r="J48" s="109"/>
      <c r="K48" s="382"/>
      <c r="L48" s="377" t="str">
        <f>_xlfn.LET(
_xlpm.orgID_row, MATCH($K48, Table8[Org ID],0),
IF($K48="", "",
  INDEX(Table8[Org Name],_xlpm.orgID_row)))</f>
        <v/>
      </c>
      <c r="M48" s="384" t="str">
        <f>_xlfn.LET(
_xlpm.orgID_row, MATCH($K48, Table8[Org ID],0),
IF($K48="", "",
  INDEX(Table8[Org Type],_xlpm.orgID_row)))</f>
        <v/>
      </c>
      <c r="O48" s="715"/>
      <c r="P48" s="383"/>
      <c r="Q48" s="716"/>
      <c r="R48" s="383"/>
      <c r="S48" s="109"/>
      <c r="T48" s="109"/>
      <c r="U48" s="604"/>
      <c r="V48" s="109"/>
      <c r="W48" s="109"/>
      <c r="X48" s="109"/>
      <c r="Z48" s="376"/>
      <c r="AD48" s="376"/>
      <c r="AE48" s="376"/>
      <c r="AF48" s="376"/>
      <c r="AG48" s="376"/>
      <c r="AJ48" s="376"/>
    </row>
    <row r="49" spans="2:36" s="375" customFormat="1" ht="16.5" customHeight="1" x14ac:dyDescent="0.4">
      <c r="B49" s="940">
        <v>3791</v>
      </c>
      <c r="C49" s="435" t="s">
        <v>381</v>
      </c>
      <c r="D49" s="436" t="s">
        <v>516</v>
      </c>
      <c r="E49" s="348">
        <v>22</v>
      </c>
      <c r="F49" s="435" t="s">
        <v>527</v>
      </c>
      <c r="G49" s="436" t="s">
        <v>528</v>
      </c>
      <c r="H49" s="435" t="s">
        <v>375</v>
      </c>
      <c r="I49" s="942"/>
      <c r="J49" s="109"/>
      <c r="K49" s="382"/>
      <c r="L49" s="377" t="str">
        <f>_xlfn.LET(
_xlpm.orgID_row, MATCH($K49, Table8[Org ID],0),
IF($K49="", "",
  INDEX(Table8[Org Name],_xlpm.orgID_row)))</f>
        <v/>
      </c>
      <c r="M49" s="384" t="str">
        <f>_xlfn.LET(
_xlpm.orgID_row, MATCH($K49, Table8[Org ID],0),
IF($K49="", "",
  INDEX(Table8[Org Type],_xlpm.orgID_row)))</f>
        <v/>
      </c>
      <c r="O49" s="715"/>
      <c r="P49" s="383"/>
      <c r="Q49" s="716"/>
      <c r="R49" s="383"/>
      <c r="S49" s="109"/>
      <c r="T49" s="109"/>
      <c r="U49" s="604"/>
      <c r="V49" s="109"/>
      <c r="W49" s="109"/>
      <c r="X49" s="109"/>
      <c r="Z49" s="376"/>
      <c r="AD49" s="376"/>
      <c r="AE49" s="376"/>
      <c r="AF49" s="376"/>
      <c r="AG49" s="376"/>
      <c r="AJ49" s="376"/>
    </row>
    <row r="50" spans="2:36" s="375" customFormat="1" ht="16.5" hidden="1" customHeight="1" x14ac:dyDescent="0.4">
      <c r="B50" s="940">
        <v>3791</v>
      </c>
      <c r="C50" s="435" t="s">
        <v>381</v>
      </c>
      <c r="D50" s="436" t="s">
        <v>444</v>
      </c>
      <c r="E50" s="348">
        <v>10996</v>
      </c>
      <c r="F50" s="435" t="s">
        <v>459</v>
      </c>
      <c r="G50" s="436" t="s">
        <v>460</v>
      </c>
      <c r="H50" s="435" t="s">
        <v>375</v>
      </c>
      <c r="I50" s="942"/>
      <c r="J50" s="109"/>
      <c r="K50" s="382"/>
      <c r="L50" s="377" t="str">
        <f>_xlfn.LET(
_xlpm.orgID_row, MATCH($K50, Table8[Org ID],0),
IF($K50="", "",
  INDEX(Table8[Org Name],_xlpm.orgID_row)))</f>
        <v/>
      </c>
      <c r="M50" s="384" t="str">
        <f>_xlfn.LET(
_xlpm.orgID_row, MATCH($K50, Table8[Org ID],0),
IF($K50="", "",
  INDEX(Table8[Org Type],_xlpm.orgID_row)))</f>
        <v/>
      </c>
      <c r="N50" s="109"/>
      <c r="O50" s="715"/>
      <c r="P50" s="383"/>
      <c r="Q50" s="716"/>
      <c r="R50" s="383"/>
      <c r="S50" s="109"/>
      <c r="T50" s="109"/>
      <c r="U50" s="604"/>
      <c r="V50" s="109"/>
      <c r="W50" s="109"/>
      <c r="X50" s="109"/>
      <c r="Z50" s="376"/>
      <c r="AD50" s="376"/>
      <c r="AE50" s="376"/>
      <c r="AF50" s="376"/>
      <c r="AG50" s="376"/>
      <c r="AJ50" s="376"/>
    </row>
    <row r="51" spans="2:36" s="375" customFormat="1" ht="16.5" hidden="1" customHeight="1" x14ac:dyDescent="0.4">
      <c r="B51" s="940">
        <v>22350</v>
      </c>
      <c r="C51" s="435" t="s">
        <v>442</v>
      </c>
      <c r="D51" s="436" t="s">
        <v>372</v>
      </c>
      <c r="E51" s="348">
        <v>22350</v>
      </c>
      <c r="F51" s="435" t="s">
        <v>442</v>
      </c>
      <c r="G51" s="436"/>
      <c r="H51" s="435" t="s">
        <v>429</v>
      </c>
      <c r="I51" s="942" t="s">
        <v>443</v>
      </c>
      <c r="J51" s="109"/>
      <c r="K51" s="382"/>
      <c r="L51" s="377" t="str">
        <f>_xlfn.LET(
_xlpm.orgID_row, MATCH($K51, Table8[Org ID],0),
IF($K51="", "",
  INDEX(Table8[Org Name],_xlpm.orgID_row)))</f>
        <v/>
      </c>
      <c r="M51" s="384" t="str">
        <f>_xlfn.LET(
_xlpm.orgID_row, MATCH($K51, Table8[Org ID],0),
IF($K51="", "",
  INDEX(Table8[Org Type],_xlpm.orgID_row)))</f>
        <v/>
      </c>
      <c r="N51" s="109"/>
      <c r="O51" s="715"/>
      <c r="P51" s="383"/>
      <c r="Q51" s="716"/>
      <c r="R51" s="383"/>
      <c r="S51" s="109"/>
      <c r="T51" s="109"/>
      <c r="U51" s="604"/>
      <c r="V51" s="109"/>
      <c r="W51" s="109"/>
      <c r="X51" s="109"/>
      <c r="Z51" s="376"/>
      <c r="AD51" s="376"/>
      <c r="AE51" s="376"/>
      <c r="AF51" s="376"/>
      <c r="AG51" s="376"/>
      <c r="AJ51" s="376"/>
    </row>
    <row r="52" spans="2:36" s="375" customFormat="1" ht="16.5" hidden="1" customHeight="1" x14ac:dyDescent="0.4">
      <c r="B52" s="940">
        <v>13159</v>
      </c>
      <c r="C52" s="435" t="s">
        <v>431</v>
      </c>
      <c r="D52" s="436" t="s">
        <v>372</v>
      </c>
      <c r="E52" s="348">
        <v>13159</v>
      </c>
      <c r="F52" s="435" t="s">
        <v>432</v>
      </c>
      <c r="G52" s="436" t="s">
        <v>433</v>
      </c>
      <c r="H52" s="435" t="s">
        <v>375</v>
      </c>
      <c r="I52" s="942"/>
      <c r="J52" s="109"/>
      <c r="K52" s="382"/>
      <c r="L52" s="377" t="str">
        <f>_xlfn.LET(
_xlpm.orgID_row, MATCH($K52, Table8[Org ID],0),
IF($K52="", "",
  INDEX(Table8[Org Name],_xlpm.orgID_row)))</f>
        <v/>
      </c>
      <c r="M52" s="384" t="str">
        <f>_xlfn.LET(
_xlpm.orgID_row, MATCH($K52, Table8[Org ID],0),
IF($K52="", "",
  INDEX(Table8[Org Type],_xlpm.orgID_row)))</f>
        <v/>
      </c>
      <c r="N52" s="109"/>
      <c r="O52" s="715"/>
      <c r="P52" s="383"/>
      <c r="Q52" s="716"/>
      <c r="R52" s="383"/>
      <c r="S52" s="109"/>
      <c r="T52" s="109"/>
      <c r="U52" s="604"/>
      <c r="V52" s="109"/>
      <c r="W52" s="109"/>
      <c r="X52" s="109"/>
      <c r="Z52" s="376"/>
      <c r="AD52" s="376"/>
      <c r="AE52" s="376"/>
      <c r="AF52" s="376"/>
      <c r="AG52" s="376"/>
      <c r="AJ52" s="376"/>
    </row>
    <row r="53" spans="2:36" s="375" customFormat="1" ht="16.5" customHeight="1" x14ac:dyDescent="0.4">
      <c r="B53" s="940">
        <v>13159</v>
      </c>
      <c r="C53" s="435" t="s">
        <v>431</v>
      </c>
      <c r="D53" s="436" t="s">
        <v>516</v>
      </c>
      <c r="E53" s="348">
        <v>3108</v>
      </c>
      <c r="F53" s="435" t="s">
        <v>601</v>
      </c>
      <c r="G53" s="436" t="s">
        <v>429</v>
      </c>
      <c r="H53" s="435" t="s">
        <v>429</v>
      </c>
      <c r="I53" s="942" t="s">
        <v>602</v>
      </c>
      <c r="J53" s="109"/>
      <c r="K53" s="382"/>
      <c r="L53" s="377" t="str">
        <f>_xlfn.LET(
_xlpm.orgID_row, MATCH($K53, Table8[Org ID],0),
IF($K53="", "",
  INDEX(Table8[Org Name],_xlpm.orgID_row)))</f>
        <v/>
      </c>
      <c r="M53" s="384" t="str">
        <f>_xlfn.LET(
_xlpm.orgID_row, MATCH($K53, Table8[Org ID],0),
IF($K53="", "",
  INDEX(Table8[Org Type],_xlpm.orgID_row)))</f>
        <v/>
      </c>
      <c r="N53" s="109"/>
      <c r="O53" s="715"/>
      <c r="P53" s="383"/>
      <c r="Q53" s="716"/>
      <c r="R53" s="383"/>
      <c r="S53" s="109"/>
      <c r="T53" s="109"/>
      <c r="U53" s="604"/>
      <c r="V53" s="109"/>
      <c r="W53" s="109"/>
      <c r="X53" s="109"/>
      <c r="Z53" s="376"/>
      <c r="AD53" s="376"/>
      <c r="AE53" s="376"/>
      <c r="AF53" s="376"/>
      <c r="AG53" s="376"/>
      <c r="AJ53" s="376"/>
    </row>
    <row r="54" spans="2:36" s="375" customFormat="1" ht="16.5" hidden="1" customHeight="1" x14ac:dyDescent="0.4">
      <c r="B54" s="940">
        <v>3109</v>
      </c>
      <c r="C54" s="435" t="s">
        <v>377</v>
      </c>
      <c r="D54" s="436" t="s">
        <v>372</v>
      </c>
      <c r="E54" s="348">
        <v>3109</v>
      </c>
      <c r="F54" s="435" t="s">
        <v>378</v>
      </c>
      <c r="G54" s="436" t="s">
        <v>379</v>
      </c>
      <c r="H54" s="435" t="s">
        <v>375</v>
      </c>
      <c r="I54" s="942"/>
      <c r="J54" s="109"/>
      <c r="K54" s="382"/>
      <c r="L54" s="377" t="str">
        <f>_xlfn.LET(
_xlpm.orgID_row, MATCH($K54, Table8[Org ID],0),
IF($K54="", "",
  INDEX(Table8[Org Name],_xlpm.orgID_row)))</f>
        <v/>
      </c>
      <c r="M54" s="384" t="str">
        <f>_xlfn.LET(
_xlpm.orgID_row, MATCH($K54, Table8[Org ID],0),
IF($K54="", "",
  INDEX(Table8[Org Type],_xlpm.orgID_row)))</f>
        <v/>
      </c>
      <c r="N54" s="109"/>
      <c r="O54" s="715"/>
      <c r="P54" s="383"/>
      <c r="Q54" s="716"/>
      <c r="R54" s="383"/>
      <c r="S54" s="109"/>
      <c r="T54" s="109"/>
      <c r="U54" s="604"/>
      <c r="V54" s="109"/>
      <c r="W54" s="109"/>
      <c r="X54" s="109"/>
      <c r="Z54" s="376"/>
      <c r="AD54" s="376"/>
      <c r="AE54" s="376"/>
      <c r="AF54" s="376"/>
      <c r="AG54" s="376"/>
      <c r="AJ54" s="376"/>
    </row>
    <row r="55" spans="2:36" s="375" customFormat="1" ht="16.5" customHeight="1" x14ac:dyDescent="0.4">
      <c r="B55" s="940">
        <v>3109</v>
      </c>
      <c r="C55" s="435" t="s">
        <v>377</v>
      </c>
      <c r="D55" s="436" t="s">
        <v>516</v>
      </c>
      <c r="E55" s="348">
        <v>39</v>
      </c>
      <c r="F55" s="435" t="s">
        <v>523</v>
      </c>
      <c r="G55" s="436" t="s">
        <v>524</v>
      </c>
      <c r="H55" s="435" t="s">
        <v>375</v>
      </c>
      <c r="I55" s="942"/>
      <c r="J55" s="109"/>
      <c r="K55" s="382"/>
      <c r="L55" s="377" t="str">
        <f>_xlfn.LET(
_xlpm.orgID_row, MATCH($K55, Table8[Org ID],0),
IF($K55="", "",
  INDEX(Table8[Org Name],_xlpm.orgID_row)))</f>
        <v/>
      </c>
      <c r="M55" s="384" t="str">
        <f>_xlfn.LET(
_xlpm.orgID_row, MATCH($K55, Table8[Org ID],0),
IF($K55="", "",
  INDEX(Table8[Org Type],_xlpm.orgID_row)))</f>
        <v/>
      </c>
      <c r="N55" s="109"/>
      <c r="O55" s="715"/>
      <c r="P55" s="383"/>
      <c r="Q55" s="716"/>
      <c r="R55" s="383"/>
      <c r="S55" s="109"/>
      <c r="T55" s="109"/>
      <c r="U55" s="604"/>
      <c r="V55" s="109"/>
      <c r="W55" s="109"/>
      <c r="X55" s="109"/>
      <c r="Z55" s="376"/>
      <c r="AD55" s="376"/>
      <c r="AE55" s="376"/>
      <c r="AF55" s="376"/>
      <c r="AG55" s="376"/>
      <c r="AJ55" s="376"/>
    </row>
    <row r="56" spans="2:36" s="375" customFormat="1" ht="16.5" hidden="1" customHeight="1" x14ac:dyDescent="0.4">
      <c r="B56" s="940">
        <v>3791</v>
      </c>
      <c r="C56" s="435" t="s">
        <v>381</v>
      </c>
      <c r="D56" s="436" t="s">
        <v>444</v>
      </c>
      <c r="E56" s="348">
        <v>9323</v>
      </c>
      <c r="F56" s="435" t="s">
        <v>457</v>
      </c>
      <c r="G56" s="436" t="s">
        <v>458</v>
      </c>
      <c r="H56" s="435" t="s">
        <v>375</v>
      </c>
      <c r="I56" s="942"/>
      <c r="J56" s="109"/>
      <c r="K56" s="382"/>
      <c r="L56" s="377" t="str">
        <f>_xlfn.LET(
_xlpm.orgID_row, MATCH($K56, Table8[Org ID],0),
IF($K56="", "",
  INDEX(Table8[Org Name],_xlpm.orgID_row)))</f>
        <v/>
      </c>
      <c r="M56" s="384" t="str">
        <f>_xlfn.LET(
_xlpm.orgID_row, MATCH($K56, Table8[Org ID],0),
IF($K56="", "",
  INDEX(Table8[Org Type],_xlpm.orgID_row)))</f>
        <v/>
      </c>
      <c r="N56" s="109"/>
      <c r="O56" s="715"/>
      <c r="P56" s="383"/>
      <c r="Q56" s="716"/>
      <c r="R56" s="383"/>
      <c r="S56" s="109"/>
      <c r="T56" s="109"/>
      <c r="U56" s="604"/>
      <c r="V56" s="109"/>
      <c r="W56" s="109"/>
      <c r="X56" s="109"/>
      <c r="Z56" s="376"/>
      <c r="AD56" s="376"/>
      <c r="AE56" s="376"/>
      <c r="AF56" s="376"/>
      <c r="AG56" s="376"/>
      <c r="AJ56" s="376"/>
    </row>
    <row r="57" spans="2:36" s="375" customFormat="1" ht="16.5" hidden="1" customHeight="1" x14ac:dyDescent="0.4">
      <c r="B57" s="940">
        <v>12759</v>
      </c>
      <c r="C57" s="435" t="s">
        <v>403</v>
      </c>
      <c r="D57" s="436" t="s">
        <v>444</v>
      </c>
      <c r="E57" s="348">
        <v>13120</v>
      </c>
      <c r="F57" s="435" t="s">
        <v>477</v>
      </c>
      <c r="G57" s="436" t="s">
        <v>478</v>
      </c>
      <c r="H57" s="435" t="s">
        <v>375</v>
      </c>
      <c r="I57" s="942"/>
      <c r="J57" s="109"/>
      <c r="K57" s="382"/>
      <c r="L57" s="377" t="str">
        <f>_xlfn.LET(
_xlpm.orgID_row, MATCH($K57, Table8[Org ID],0),
IF($K57="", "",
  INDEX(Table8[Org Name],_xlpm.orgID_row)))</f>
        <v/>
      </c>
      <c r="M57" s="384" t="str">
        <f>_xlfn.LET(
_xlpm.orgID_row, MATCH($K57, Table8[Org ID],0),
IF($K57="", "",
  INDEX(Table8[Org Type],_xlpm.orgID_row)))</f>
        <v/>
      </c>
      <c r="N57" s="109"/>
      <c r="O57" s="715"/>
      <c r="P57" s="383"/>
      <c r="Q57" s="716"/>
      <c r="R57" s="383"/>
      <c r="S57" s="109"/>
      <c r="T57" s="109"/>
      <c r="U57" s="604"/>
      <c r="V57" s="109"/>
      <c r="W57" s="109"/>
      <c r="X57" s="109"/>
      <c r="Z57" s="376"/>
      <c r="AD57" s="376"/>
      <c r="AE57" s="376"/>
      <c r="AF57" s="376"/>
      <c r="AG57" s="376"/>
      <c r="AJ57" s="376"/>
    </row>
    <row r="58" spans="2:36" s="375" customFormat="1" ht="16.5" hidden="1" customHeight="1" x14ac:dyDescent="0.4">
      <c r="B58" s="940">
        <v>13156</v>
      </c>
      <c r="C58" s="435" t="s">
        <v>960</v>
      </c>
      <c r="D58" s="436" t="s">
        <v>444</v>
      </c>
      <c r="E58" s="348">
        <v>13118</v>
      </c>
      <c r="F58" s="435" t="s">
        <v>486</v>
      </c>
      <c r="G58" s="436" t="s">
        <v>487</v>
      </c>
      <c r="H58" s="435" t="s">
        <v>375</v>
      </c>
      <c r="I58" s="942"/>
      <c r="J58" s="109"/>
      <c r="K58" s="382"/>
      <c r="L58" s="377" t="str">
        <f>_xlfn.LET(
_xlpm.orgID_row, MATCH($K58, Table8[Org ID],0),
IF($K58="", "",
  INDEX(Table8[Org Name],_xlpm.orgID_row)))</f>
        <v/>
      </c>
      <c r="M58" s="384" t="str">
        <f>_xlfn.LET(
_xlpm.orgID_row, MATCH($K58, Table8[Org ID],0),
IF($K58="", "",
  INDEX(Table8[Org Type],_xlpm.orgID_row)))</f>
        <v/>
      </c>
      <c r="N58" s="109"/>
      <c r="O58" s="715"/>
      <c r="P58" s="383"/>
      <c r="Q58" s="716"/>
      <c r="R58" s="383"/>
      <c r="S58" s="109"/>
      <c r="T58" s="109"/>
      <c r="U58" s="604"/>
      <c r="V58" s="109"/>
      <c r="W58" s="109"/>
      <c r="X58" s="109"/>
      <c r="Z58" s="376"/>
      <c r="AD58" s="376"/>
      <c r="AE58" s="376"/>
      <c r="AF58" s="376"/>
      <c r="AG58" s="376"/>
      <c r="AJ58" s="376"/>
    </row>
    <row r="59" spans="2:36" s="375" customFormat="1" ht="16.5" hidden="1" customHeight="1" x14ac:dyDescent="0.4">
      <c r="B59" s="940">
        <v>16665</v>
      </c>
      <c r="C59" s="435" t="s">
        <v>440</v>
      </c>
      <c r="D59" s="436" t="s">
        <v>444</v>
      </c>
      <c r="E59" s="348">
        <v>11761</v>
      </c>
      <c r="F59" s="435" t="s">
        <v>501</v>
      </c>
      <c r="G59" s="436" t="s">
        <v>502</v>
      </c>
      <c r="H59" s="435" t="s">
        <v>375</v>
      </c>
      <c r="I59" s="942"/>
      <c r="J59" s="109"/>
      <c r="K59" s="382"/>
      <c r="L59" s="377" t="str">
        <f>_xlfn.LET(
_xlpm.orgID_row, MATCH($K59, Table8[Org ID],0),
IF($K59="", "",
  INDEX(Table8[Org Name],_xlpm.orgID_row)))</f>
        <v/>
      </c>
      <c r="M59" s="384" t="str">
        <f>_xlfn.LET(
_xlpm.orgID_row, MATCH($K59, Table8[Org ID],0),
IF($K59="", "",
  INDEX(Table8[Org Type],_xlpm.orgID_row)))</f>
        <v/>
      </c>
      <c r="N59" s="109"/>
      <c r="O59" s="715"/>
      <c r="P59" s="383"/>
      <c r="Q59" s="716"/>
      <c r="R59" s="383"/>
      <c r="S59" s="109"/>
      <c r="T59" s="109"/>
      <c r="U59" s="604"/>
      <c r="V59" s="109"/>
      <c r="W59" s="109"/>
      <c r="X59" s="109"/>
      <c r="Z59" s="376"/>
      <c r="AD59" s="376"/>
      <c r="AE59" s="376"/>
      <c r="AF59" s="376"/>
      <c r="AG59" s="376"/>
      <c r="AJ59" s="376"/>
    </row>
    <row r="60" spans="2:36" s="375" customFormat="1" ht="16.5" customHeight="1" x14ac:dyDescent="0.4">
      <c r="B60" s="940">
        <v>3791</v>
      </c>
      <c r="C60" s="435" t="s">
        <v>381</v>
      </c>
      <c r="D60" s="436" t="s">
        <v>516</v>
      </c>
      <c r="E60" s="348">
        <v>50</v>
      </c>
      <c r="F60" s="435" t="s">
        <v>529</v>
      </c>
      <c r="G60" s="436" t="s">
        <v>530</v>
      </c>
      <c r="H60" s="435" t="s">
        <v>375</v>
      </c>
      <c r="I60" s="942"/>
      <c r="J60" s="109"/>
      <c r="K60" s="382"/>
      <c r="L60" s="377" t="str">
        <f>_xlfn.LET(
_xlpm.orgID_row, MATCH($K60, Table8[Org ID],0),
IF($K60="", "",
  INDEX(Table8[Org Name],_xlpm.orgID_row)))</f>
        <v/>
      </c>
      <c r="M60" s="384" t="str">
        <f>_xlfn.LET(
_xlpm.orgID_row, MATCH($K60, Table8[Org ID],0),
IF($K60="", "",
  INDEX(Table8[Org Type],_xlpm.orgID_row)))</f>
        <v/>
      </c>
      <c r="N60" s="109"/>
      <c r="O60" s="715"/>
      <c r="P60" s="383"/>
      <c r="Q60" s="716"/>
      <c r="R60" s="383"/>
      <c r="S60" s="109"/>
      <c r="T60" s="109"/>
      <c r="U60" s="604"/>
      <c r="V60" s="109"/>
      <c r="W60" s="109"/>
      <c r="X60" s="109"/>
      <c r="Z60" s="376"/>
      <c r="AD60" s="376"/>
      <c r="AE60" s="376"/>
      <c r="AF60" s="376"/>
      <c r="AG60" s="376"/>
      <c r="AJ60" s="376"/>
    </row>
    <row r="61" spans="2:36" s="375" customFormat="1" ht="16.5" customHeight="1" x14ac:dyDescent="0.4">
      <c r="B61" s="940">
        <v>13155</v>
      </c>
      <c r="C61" s="435" t="s">
        <v>423</v>
      </c>
      <c r="D61" s="436" t="s">
        <v>516</v>
      </c>
      <c r="E61" s="348">
        <v>51</v>
      </c>
      <c r="F61" s="435" t="s">
        <v>596</v>
      </c>
      <c r="G61" s="436" t="s">
        <v>425</v>
      </c>
      <c r="H61" s="435" t="s">
        <v>375</v>
      </c>
      <c r="I61" s="942"/>
      <c r="J61" s="109"/>
      <c r="K61" s="382"/>
      <c r="L61" s="377" t="str">
        <f>_xlfn.LET(
_xlpm.orgID_row, MATCH($K61, Table8[Org ID],0),
IF($K61="", "",
  INDEX(Table8[Org Name],_xlpm.orgID_row)))</f>
        <v/>
      </c>
      <c r="M61" s="384" t="str">
        <f>_xlfn.LET(
_xlpm.orgID_row, MATCH($K61, Table8[Org ID],0),
IF($K61="", "",
  INDEX(Table8[Org Type],_xlpm.orgID_row)))</f>
        <v/>
      </c>
      <c r="N61" s="109"/>
      <c r="O61" s="715"/>
      <c r="P61" s="383"/>
      <c r="Q61" s="716"/>
      <c r="R61" s="383"/>
      <c r="S61" s="109"/>
      <c r="T61" s="109"/>
      <c r="U61" s="604"/>
      <c r="V61" s="109"/>
      <c r="W61" s="109"/>
      <c r="X61" s="109"/>
      <c r="Z61" s="376"/>
      <c r="AD61" s="376"/>
      <c r="AE61" s="376"/>
      <c r="AF61" s="376"/>
      <c r="AG61" s="376"/>
      <c r="AJ61" s="376"/>
    </row>
    <row r="62" spans="2:36" s="375" customFormat="1" ht="16.5" hidden="1" customHeight="1" x14ac:dyDescent="0.4">
      <c r="B62" s="940">
        <v>13155</v>
      </c>
      <c r="C62" s="435" t="s">
        <v>423</v>
      </c>
      <c r="D62" s="436" t="s">
        <v>372</v>
      </c>
      <c r="E62" s="348">
        <v>13155</v>
      </c>
      <c r="F62" s="435" t="s">
        <v>424</v>
      </c>
      <c r="G62" s="436" t="s">
        <v>425</v>
      </c>
      <c r="H62" s="435" t="s">
        <v>375</v>
      </c>
      <c r="I62" s="942" t="s">
        <v>426</v>
      </c>
      <c r="J62" s="109"/>
      <c r="K62" s="382"/>
      <c r="L62" s="377" t="str">
        <f>_xlfn.LET(
_xlpm.orgID_row, MATCH($K62, Table8[Org ID],0),
IF($K62="", "",
  INDEX(Table8[Org Name],_xlpm.orgID_row)))</f>
        <v/>
      </c>
      <c r="M62" s="384" t="str">
        <f>_xlfn.LET(
_xlpm.orgID_row, MATCH($K62, Table8[Org ID],0),
IF($K62="", "",
  INDEX(Table8[Org Type],_xlpm.orgID_row)))</f>
        <v/>
      </c>
      <c r="N62" s="109"/>
      <c r="O62" s="715"/>
      <c r="P62" s="383"/>
      <c r="Q62" s="716"/>
      <c r="R62" s="383"/>
      <c r="S62" s="109"/>
      <c r="T62" s="109"/>
      <c r="U62" s="604"/>
      <c r="V62" s="109"/>
      <c r="W62" s="109"/>
      <c r="X62" s="109"/>
      <c r="Z62" s="376"/>
      <c r="AD62" s="376"/>
      <c r="AE62" s="376"/>
      <c r="AF62" s="376"/>
      <c r="AG62" s="376"/>
      <c r="AJ62" s="376"/>
    </row>
    <row r="63" spans="2:36" s="375" customFormat="1" ht="16.5" hidden="1" customHeight="1" x14ac:dyDescent="0.4">
      <c r="B63" s="940">
        <v>12776</v>
      </c>
      <c r="C63" s="435" t="s">
        <v>417</v>
      </c>
      <c r="D63" s="436" t="s">
        <v>372</v>
      </c>
      <c r="E63" s="348">
        <v>12776</v>
      </c>
      <c r="F63" s="435" t="s">
        <v>418</v>
      </c>
      <c r="G63" s="436" t="s">
        <v>419</v>
      </c>
      <c r="H63" s="435" t="s">
        <v>375</v>
      </c>
      <c r="I63" s="942"/>
      <c r="J63" s="109"/>
      <c r="K63" s="382"/>
      <c r="L63" s="377" t="str">
        <f>_xlfn.LET(
_xlpm.orgID_row, MATCH($K63, Table8[Org ID],0),
IF($K63="", "",
  INDEX(Table8[Org Name],_xlpm.orgID_row)))</f>
        <v/>
      </c>
      <c r="M63" s="384" t="str">
        <f>_xlfn.LET(
_xlpm.orgID_row, MATCH($K63, Table8[Org ID],0),
IF($K63="", "",
  INDEX(Table8[Org Type],_xlpm.orgID_row)))</f>
        <v/>
      </c>
      <c r="N63" s="109"/>
      <c r="O63" s="715"/>
      <c r="P63" s="383"/>
      <c r="Q63" s="716"/>
      <c r="R63" s="383"/>
      <c r="S63" s="109"/>
      <c r="T63" s="109"/>
      <c r="U63" s="604"/>
      <c r="V63" s="109"/>
      <c r="W63" s="109"/>
      <c r="X63" s="109"/>
      <c r="Z63" s="376"/>
      <c r="AD63" s="376"/>
      <c r="AE63" s="376"/>
      <c r="AF63" s="376"/>
      <c r="AG63" s="376"/>
      <c r="AJ63" s="376"/>
    </row>
    <row r="64" spans="2:36" s="375" customFormat="1" ht="16.5" customHeight="1" x14ac:dyDescent="0.4">
      <c r="B64" s="940">
        <v>12776</v>
      </c>
      <c r="C64" s="435" t="s">
        <v>417</v>
      </c>
      <c r="D64" s="436" t="s">
        <v>516</v>
      </c>
      <c r="E64" s="348">
        <v>57</v>
      </c>
      <c r="F64" s="435" t="s">
        <v>590</v>
      </c>
      <c r="G64" s="436" t="s">
        <v>591</v>
      </c>
      <c r="H64" s="435" t="s">
        <v>375</v>
      </c>
      <c r="I64" s="942"/>
      <c r="J64" s="109"/>
      <c r="K64" s="382"/>
      <c r="L64" s="377" t="str">
        <f>_xlfn.LET(
_xlpm.orgID_row, MATCH($K64, Table8[Org ID],0),
IF($K64="", "",
  INDEX(Table8[Org Name],_xlpm.orgID_row)))</f>
        <v/>
      </c>
      <c r="M64" s="384" t="str">
        <f>_xlfn.LET(
_xlpm.orgID_row, MATCH($K64, Table8[Org ID],0),
IF($K64="", "",
  INDEX(Table8[Org Type],_xlpm.orgID_row)))</f>
        <v/>
      </c>
      <c r="N64" s="109"/>
      <c r="O64" s="715"/>
      <c r="P64" s="383"/>
      <c r="Q64" s="716"/>
      <c r="R64" s="383"/>
      <c r="S64" s="109"/>
      <c r="T64" s="109"/>
      <c r="U64" s="604"/>
      <c r="V64" s="109"/>
      <c r="W64" s="109"/>
      <c r="X64" s="109"/>
      <c r="Z64" s="376"/>
      <c r="AD64" s="376"/>
      <c r="AE64" s="376"/>
      <c r="AF64" s="376"/>
      <c r="AG64" s="376"/>
      <c r="AJ64" s="376"/>
    </row>
    <row r="65" spans="2:36" s="375" customFormat="1" ht="16.5" customHeight="1" x14ac:dyDescent="0.4">
      <c r="B65" s="940">
        <v>17730</v>
      </c>
      <c r="C65" s="435" t="s">
        <v>635</v>
      </c>
      <c r="D65" s="436" t="s">
        <v>516</v>
      </c>
      <c r="E65" s="348">
        <v>452</v>
      </c>
      <c r="F65" s="435" t="s">
        <v>640</v>
      </c>
      <c r="G65" s="436" t="s">
        <v>641</v>
      </c>
      <c r="H65" s="435" t="s">
        <v>375</v>
      </c>
      <c r="I65" s="942"/>
      <c r="J65" s="109"/>
      <c r="K65" s="382"/>
      <c r="L65" s="377" t="str">
        <f>_xlfn.LET(
_xlpm.orgID_row, MATCH($K65, Table8[Org ID],0),
IF($K65="", "",
  INDEX(Table8[Org Name],_xlpm.orgID_row)))</f>
        <v/>
      </c>
      <c r="M65" s="384" t="str">
        <f>_xlfn.LET(
_xlpm.orgID_row, MATCH($K65, Table8[Org ID],0),
IF($K65="", "",
  INDEX(Table8[Org Type],_xlpm.orgID_row)))</f>
        <v/>
      </c>
      <c r="N65" s="109"/>
      <c r="O65" s="715"/>
      <c r="P65" s="383"/>
      <c r="Q65" s="716"/>
      <c r="R65" s="383"/>
      <c r="S65" s="109"/>
      <c r="T65" s="109"/>
      <c r="U65" s="604"/>
      <c r="V65" s="109"/>
      <c r="W65" s="109"/>
      <c r="X65" s="109"/>
      <c r="Z65" s="376"/>
      <c r="AD65" s="376"/>
      <c r="AE65" s="376"/>
      <c r="AF65" s="376"/>
      <c r="AG65" s="376"/>
      <c r="AJ65" s="376"/>
    </row>
    <row r="66" spans="2:36" s="375" customFormat="1" ht="16.5" hidden="1" customHeight="1" x14ac:dyDescent="0.4">
      <c r="B66" s="940">
        <v>17730</v>
      </c>
      <c r="C66" s="435" t="s">
        <v>635</v>
      </c>
      <c r="D66" s="436" t="s">
        <v>372</v>
      </c>
      <c r="E66" s="348">
        <v>17730</v>
      </c>
      <c r="F66" s="435" t="s">
        <v>635</v>
      </c>
      <c r="G66" s="436"/>
      <c r="H66" s="435"/>
      <c r="I66" s="942"/>
      <c r="J66" s="109"/>
      <c r="K66" s="382"/>
      <c r="L66" s="377" t="str">
        <f>_xlfn.LET(
_xlpm.orgID_row, MATCH($K66, Table8[Org ID],0),
IF($K66="", "",
  INDEX(Table8[Org Name],_xlpm.orgID_row)))</f>
        <v/>
      </c>
      <c r="M66" s="384" t="str">
        <f>_xlfn.LET(
_xlpm.orgID_row, MATCH($K66, Table8[Org ID],0),
IF($K66="", "",
  INDEX(Table8[Org Type],_xlpm.orgID_row)))</f>
        <v/>
      </c>
      <c r="N66" s="109"/>
      <c r="O66" s="715"/>
      <c r="P66" s="383"/>
      <c r="Q66" s="716"/>
      <c r="R66" s="383"/>
      <c r="S66" s="109"/>
      <c r="T66" s="109"/>
      <c r="U66" s="604"/>
      <c r="V66" s="109"/>
      <c r="W66" s="109"/>
      <c r="X66" s="109"/>
      <c r="Z66" s="376"/>
      <c r="AD66" s="376"/>
      <c r="AE66" s="376"/>
      <c r="AF66" s="376"/>
      <c r="AG66" s="376"/>
      <c r="AJ66" s="376"/>
    </row>
    <row r="67" spans="2:36" s="375" customFormat="1" ht="16.5" customHeight="1" x14ac:dyDescent="0.4">
      <c r="B67" s="940">
        <v>17730</v>
      </c>
      <c r="C67" s="435" t="s">
        <v>635</v>
      </c>
      <c r="D67" s="436" t="s">
        <v>516</v>
      </c>
      <c r="E67" s="348">
        <v>451</v>
      </c>
      <c r="F67" s="435" t="s">
        <v>638</v>
      </c>
      <c r="G67" s="436" t="s">
        <v>639</v>
      </c>
      <c r="H67" s="435" t="s">
        <v>375</v>
      </c>
      <c r="I67" s="942"/>
      <c r="J67" s="109"/>
      <c r="K67" s="382"/>
      <c r="L67" s="377" t="str">
        <f>_xlfn.LET(
_xlpm.orgID_row, MATCH($K67, Table8[Org ID],0),
IF($K67="", "",
  INDEX(Table8[Org Name],_xlpm.orgID_row)))</f>
        <v/>
      </c>
      <c r="M67" s="384" t="str">
        <f>_xlfn.LET(
_xlpm.orgID_row, MATCH($K67, Table8[Org ID],0),
IF($K67="", "",
  INDEX(Table8[Org Type],_xlpm.orgID_row)))</f>
        <v/>
      </c>
      <c r="N67" s="109"/>
      <c r="O67" s="715"/>
      <c r="P67" s="383"/>
      <c r="Q67" s="716"/>
      <c r="R67" s="383"/>
      <c r="S67" s="109"/>
      <c r="T67" s="109"/>
      <c r="U67" s="604"/>
      <c r="V67" s="109"/>
      <c r="W67" s="109"/>
      <c r="X67" s="109"/>
      <c r="Z67" s="376"/>
      <c r="AD67" s="376"/>
      <c r="AE67" s="376"/>
      <c r="AF67" s="376"/>
      <c r="AG67" s="376"/>
      <c r="AJ67" s="376"/>
    </row>
    <row r="68" spans="2:36" s="375" customFormat="1" ht="16.5" customHeight="1" thickBot="1" x14ac:dyDescent="0.45">
      <c r="B68" s="940">
        <v>17730</v>
      </c>
      <c r="C68" s="435" t="s">
        <v>635</v>
      </c>
      <c r="D68" s="436" t="s">
        <v>516</v>
      </c>
      <c r="E68" s="348">
        <v>453</v>
      </c>
      <c r="F68" s="435" t="s">
        <v>642</v>
      </c>
      <c r="G68" s="436" t="s">
        <v>643</v>
      </c>
      <c r="H68" s="435" t="s">
        <v>375</v>
      </c>
      <c r="I68" s="942"/>
      <c r="J68" s="109"/>
      <c r="K68" s="389"/>
      <c r="L68" s="390" t="str">
        <f>_xlfn.LET(
_xlpm.orgID_row, MATCH($K68, Table8[Org ID],0),
IF($K68="", "",
  INDEX(Table8[Org Name],_xlpm.orgID_row)))</f>
        <v/>
      </c>
      <c r="M68" s="391" t="str">
        <f>_xlfn.LET(
_xlpm.orgID_row, MATCH($K68, Table8[Org ID],0),
IF($K68="", "",
  INDEX(Table8[Org Type],_xlpm.orgID_row)))</f>
        <v/>
      </c>
      <c r="N68" s="109"/>
      <c r="O68" s="718"/>
      <c r="P68" s="719"/>
      <c r="Q68" s="720"/>
      <c r="R68" s="383"/>
      <c r="S68" s="109"/>
      <c r="T68" s="109"/>
      <c r="U68" s="604"/>
      <c r="V68" s="109"/>
      <c r="W68" s="109"/>
      <c r="X68" s="109"/>
      <c r="Z68" s="376"/>
      <c r="AD68" s="376"/>
      <c r="AE68" s="376"/>
      <c r="AF68" s="376"/>
      <c r="AG68" s="376"/>
      <c r="AJ68" s="376"/>
    </row>
    <row r="69" spans="2:36" s="375" customFormat="1" ht="16.5" customHeight="1" x14ac:dyDescent="0.4">
      <c r="B69" s="940">
        <v>17730</v>
      </c>
      <c r="C69" s="435" t="s">
        <v>635</v>
      </c>
      <c r="D69" s="436" t="s">
        <v>516</v>
      </c>
      <c r="E69" s="348">
        <v>447</v>
      </c>
      <c r="F69" s="435" t="s">
        <v>636</v>
      </c>
      <c r="G69" s="436" t="s">
        <v>637</v>
      </c>
      <c r="H69" s="435" t="s">
        <v>375</v>
      </c>
      <c r="I69" s="942"/>
      <c r="J69" s="109"/>
      <c r="N69" s="109"/>
      <c r="P69" s="383"/>
      <c r="Q69" s="383"/>
      <c r="R69" s="383"/>
      <c r="S69" s="109"/>
      <c r="T69" s="109"/>
      <c r="U69" s="604"/>
      <c r="V69" s="109"/>
      <c r="W69" s="109"/>
      <c r="X69" s="109"/>
      <c r="Z69" s="376"/>
      <c r="AD69" s="376"/>
      <c r="AE69" s="376"/>
      <c r="AF69" s="376"/>
      <c r="AG69" s="376"/>
      <c r="AJ69" s="376"/>
    </row>
    <row r="70" spans="2:36" s="375" customFormat="1" ht="16.5" customHeight="1" x14ac:dyDescent="0.4">
      <c r="B70" s="940">
        <v>3106</v>
      </c>
      <c r="C70" s="435" t="s">
        <v>371</v>
      </c>
      <c r="D70" s="436" t="s">
        <v>516</v>
      </c>
      <c r="E70" s="348">
        <v>8</v>
      </c>
      <c r="F70" s="435" t="s">
        <v>519</v>
      </c>
      <c r="G70" s="436" t="s">
        <v>520</v>
      </c>
      <c r="H70" s="435" t="s">
        <v>375</v>
      </c>
      <c r="I70" s="942"/>
      <c r="J70" s="109"/>
      <c r="N70" s="109"/>
      <c r="P70" s="383"/>
      <c r="Q70" s="383"/>
      <c r="R70" s="383"/>
      <c r="S70" s="109"/>
      <c r="T70" s="109"/>
      <c r="U70" s="604"/>
      <c r="V70" s="109"/>
      <c r="W70" s="109"/>
      <c r="X70" s="109"/>
      <c r="Z70" s="376"/>
      <c r="AD70" s="376"/>
      <c r="AE70" s="376"/>
      <c r="AF70" s="376"/>
      <c r="AG70" s="376"/>
      <c r="AJ70" s="376"/>
    </row>
    <row r="71" spans="2:36" s="375" customFormat="1" ht="16.5" customHeight="1" x14ac:dyDescent="0.4">
      <c r="B71" s="940">
        <v>3109</v>
      </c>
      <c r="C71" s="435" t="s">
        <v>377</v>
      </c>
      <c r="D71" s="436" t="s">
        <v>516</v>
      </c>
      <c r="E71" s="348">
        <v>40</v>
      </c>
      <c r="F71" s="435" t="s">
        <v>525</v>
      </c>
      <c r="G71" s="436" t="s">
        <v>526</v>
      </c>
      <c r="H71" s="435" t="s">
        <v>375</v>
      </c>
      <c r="I71" s="942"/>
      <c r="J71" s="109"/>
      <c r="K71" s="426" t="s">
        <v>506</v>
      </c>
      <c r="L71" s="427"/>
      <c r="M71" s="461"/>
      <c r="N71" s="109"/>
      <c r="O71" s="426" t="s">
        <v>507</v>
      </c>
      <c r="P71" s="427"/>
      <c r="Q71" s="461"/>
      <c r="R71" s="383"/>
      <c r="S71" s="109"/>
      <c r="T71" s="109"/>
      <c r="U71" s="604"/>
      <c r="V71" s="109"/>
      <c r="W71" s="109"/>
      <c r="X71" s="109"/>
      <c r="Z71" s="376"/>
      <c r="AD71" s="376"/>
      <c r="AE71" s="376"/>
      <c r="AF71" s="376"/>
      <c r="AG71" s="376"/>
      <c r="AJ71" s="376"/>
    </row>
    <row r="72" spans="2:36" s="375" customFormat="1" ht="16.5" customHeight="1" x14ac:dyDescent="0.4">
      <c r="B72" s="940">
        <v>14286</v>
      </c>
      <c r="C72" s="435" t="s">
        <v>434</v>
      </c>
      <c r="D72" s="436" t="s">
        <v>516</v>
      </c>
      <c r="E72" s="348">
        <v>407</v>
      </c>
      <c r="F72" s="435" t="s">
        <v>605</v>
      </c>
      <c r="G72" s="436" t="s">
        <v>606</v>
      </c>
      <c r="H72" s="435" t="s">
        <v>375</v>
      </c>
      <c r="I72" s="942"/>
      <c r="J72" s="109"/>
      <c r="K72" s="433" t="s">
        <v>84</v>
      </c>
      <c r="L72" s="460" t="s">
        <v>837</v>
      </c>
      <c r="M72" s="462"/>
      <c r="N72" s="109"/>
      <c r="O72" s="433" t="s">
        <v>84</v>
      </c>
      <c r="P72" s="460" t="s">
        <v>510</v>
      </c>
      <c r="Q72" s="462"/>
      <c r="R72" s="383"/>
      <c r="S72" s="109"/>
      <c r="T72" s="109"/>
      <c r="U72" s="604"/>
      <c r="V72" s="109"/>
      <c r="W72" s="109"/>
      <c r="X72" s="109"/>
      <c r="Z72" s="376"/>
      <c r="AD72" s="376"/>
      <c r="AE72" s="376"/>
      <c r="AF72" s="376"/>
      <c r="AG72" s="376"/>
      <c r="AJ72" s="376"/>
    </row>
    <row r="73" spans="2:36" s="375" customFormat="1" ht="16.5" customHeight="1" x14ac:dyDescent="0.4">
      <c r="B73" s="940">
        <v>14287</v>
      </c>
      <c r="C73" s="435" t="s">
        <v>436</v>
      </c>
      <c r="D73" s="436" t="s">
        <v>516</v>
      </c>
      <c r="E73" s="348">
        <v>8701</v>
      </c>
      <c r="F73" s="435" t="s">
        <v>610</v>
      </c>
      <c r="G73" s="436" t="s">
        <v>429</v>
      </c>
      <c r="H73" s="435" t="s">
        <v>429</v>
      </c>
      <c r="I73" s="942" t="s">
        <v>443</v>
      </c>
      <c r="J73" s="109"/>
      <c r="K73" s="433" t="s">
        <v>513</v>
      </c>
      <c r="L73" s="437" t="s">
        <v>514</v>
      </c>
      <c r="M73" s="463"/>
      <c r="N73" s="109"/>
      <c r="O73" s="433" t="s">
        <v>513</v>
      </c>
      <c r="P73" s="437" t="s">
        <v>515</v>
      </c>
      <c r="Q73" s="463"/>
      <c r="R73" s="383"/>
      <c r="S73" s="109"/>
      <c r="T73" s="109"/>
      <c r="U73" s="604"/>
      <c r="V73" s="109"/>
      <c r="W73" s="109"/>
      <c r="X73" s="109"/>
      <c r="Z73" s="376"/>
      <c r="AD73" s="376"/>
      <c r="AE73" s="376"/>
      <c r="AF73" s="376"/>
      <c r="AG73" s="376"/>
      <c r="AJ73" s="376"/>
    </row>
    <row r="74" spans="2:36" s="375" customFormat="1" ht="16.5" hidden="1" customHeight="1" x14ac:dyDescent="0.4">
      <c r="B74" s="940">
        <v>12775</v>
      </c>
      <c r="C74" s="435" t="s">
        <v>415</v>
      </c>
      <c r="D74" s="436" t="s">
        <v>444</v>
      </c>
      <c r="E74" s="348">
        <v>7895</v>
      </c>
      <c r="F74" s="435" t="s">
        <v>480</v>
      </c>
      <c r="G74" s="436" t="s">
        <v>481</v>
      </c>
      <c r="H74" s="435" t="s">
        <v>375</v>
      </c>
      <c r="I74" s="942"/>
      <c r="J74" s="109"/>
      <c r="K74" s="433" t="s">
        <v>101</v>
      </c>
      <c r="L74" s="438" t="s">
        <v>353</v>
      </c>
      <c r="M74" s="464"/>
      <c r="N74" s="109"/>
      <c r="O74" s="433" t="s">
        <v>101</v>
      </c>
      <c r="P74" s="438" t="s">
        <v>353</v>
      </c>
      <c r="Q74" s="464"/>
      <c r="R74" s="383"/>
      <c r="S74" s="109"/>
      <c r="T74" s="109"/>
      <c r="U74" s="604"/>
      <c r="V74" s="109"/>
      <c r="W74" s="109"/>
      <c r="X74" s="109"/>
      <c r="Z74" s="376"/>
      <c r="AD74" s="376"/>
      <c r="AE74" s="376"/>
      <c r="AF74" s="376"/>
      <c r="AG74" s="376"/>
      <c r="AJ74" s="376"/>
    </row>
    <row r="75" spans="2:36" s="375" customFormat="1" ht="16.5" customHeight="1" thickBot="1" x14ac:dyDescent="0.45">
      <c r="B75" s="940">
        <v>6755</v>
      </c>
      <c r="C75" s="435" t="s">
        <v>395</v>
      </c>
      <c r="D75" s="436" t="s">
        <v>516</v>
      </c>
      <c r="E75" s="348">
        <v>68</v>
      </c>
      <c r="F75" s="435" t="s">
        <v>565</v>
      </c>
      <c r="G75" s="436" t="s">
        <v>566</v>
      </c>
      <c r="H75" s="435" t="s">
        <v>375</v>
      </c>
      <c r="I75" s="942"/>
      <c r="J75" s="109"/>
      <c r="K75" s="434" t="s">
        <v>111</v>
      </c>
      <c r="L75" s="465" t="s">
        <v>353</v>
      </c>
      <c r="M75" s="466"/>
      <c r="N75" s="109"/>
      <c r="O75" s="434" t="s">
        <v>111</v>
      </c>
      <c r="P75" s="465" t="s">
        <v>353</v>
      </c>
      <c r="Q75" s="466"/>
      <c r="R75" s="383"/>
      <c r="S75" s="109"/>
      <c r="T75" s="109"/>
      <c r="U75" s="604"/>
      <c r="V75" s="109"/>
      <c r="W75" s="109"/>
      <c r="X75" s="109"/>
      <c r="Z75" s="376"/>
      <c r="AD75" s="376"/>
      <c r="AE75" s="376"/>
      <c r="AF75" s="376"/>
      <c r="AG75" s="376"/>
      <c r="AJ75" s="376"/>
    </row>
    <row r="76" spans="2:36" s="375" customFormat="1" ht="16.5" hidden="1" customHeight="1" thickBot="1" x14ac:dyDescent="0.45">
      <c r="B76" s="940">
        <v>16665</v>
      </c>
      <c r="C76" s="435" t="s">
        <v>440</v>
      </c>
      <c r="D76" s="436" t="s">
        <v>444</v>
      </c>
      <c r="E76" s="348">
        <v>9914</v>
      </c>
      <c r="F76" s="435" t="s">
        <v>494</v>
      </c>
      <c r="G76" s="436" t="s">
        <v>495</v>
      </c>
      <c r="H76" s="440" t="s">
        <v>455</v>
      </c>
      <c r="I76" s="942" t="s">
        <v>496</v>
      </c>
      <c r="J76" s="109"/>
      <c r="K76" s="381"/>
      <c r="L76" s="381"/>
      <c r="M76" s="376"/>
      <c r="N76" s="109"/>
      <c r="O76" s="381"/>
      <c r="P76" s="381"/>
      <c r="Q76" s="376"/>
      <c r="R76" s="383"/>
      <c r="S76" s="109"/>
      <c r="T76" s="109"/>
      <c r="U76" s="604"/>
      <c r="V76" s="109"/>
      <c r="W76" s="109"/>
      <c r="X76" s="109"/>
      <c r="Z76" s="376"/>
      <c r="AD76" s="376"/>
      <c r="AE76" s="376"/>
      <c r="AF76" s="376"/>
      <c r="AG76" s="376"/>
      <c r="AJ76" s="376"/>
    </row>
    <row r="77" spans="2:36" s="375" customFormat="1" ht="16.5" customHeight="1" thickBot="1" x14ac:dyDescent="0.45">
      <c r="B77" s="943">
        <v>22731</v>
      </c>
      <c r="C77" s="435" t="s">
        <v>650</v>
      </c>
      <c r="D77" s="436" t="s">
        <v>516</v>
      </c>
      <c r="E77" s="348">
        <v>10665</v>
      </c>
      <c r="F77" s="435" t="s">
        <v>651</v>
      </c>
      <c r="G77" s="436" t="s">
        <v>429</v>
      </c>
      <c r="H77" s="435" t="s">
        <v>429</v>
      </c>
      <c r="I77" s="942" t="s">
        <v>518</v>
      </c>
      <c r="J77" s="109"/>
      <c r="K77" s="470" t="s">
        <v>361</v>
      </c>
      <c r="L77" s="471" t="s">
        <v>365</v>
      </c>
      <c r="M77" s="472" t="s">
        <v>360</v>
      </c>
      <c r="N77" s="109"/>
      <c r="O77" s="721" t="s">
        <v>361</v>
      </c>
      <c r="P77" s="722" t="s">
        <v>365</v>
      </c>
      <c r="Q77" s="711" t="s">
        <v>360</v>
      </c>
      <c r="R77" s="383"/>
      <c r="S77" s="109"/>
      <c r="T77" s="109"/>
      <c r="U77" s="604"/>
      <c r="V77" s="109"/>
      <c r="W77" s="109"/>
      <c r="X77" s="109"/>
      <c r="Z77" s="376"/>
      <c r="AD77" s="376"/>
      <c r="AE77" s="376"/>
      <c r="AF77" s="376"/>
      <c r="AG77" s="376"/>
      <c r="AJ77" s="376"/>
    </row>
    <row r="78" spans="2:36" s="375" customFormat="1" ht="16.5" customHeight="1" x14ac:dyDescent="0.4">
      <c r="B78" s="940">
        <v>22595</v>
      </c>
      <c r="C78" s="435" t="s">
        <v>647</v>
      </c>
      <c r="D78" s="436" t="s">
        <v>516</v>
      </c>
      <c r="E78" s="348">
        <v>416</v>
      </c>
      <c r="F78" s="435" t="s">
        <v>648</v>
      </c>
      <c r="G78" s="436" t="s">
        <v>649</v>
      </c>
      <c r="H78" s="435" t="s">
        <v>455</v>
      </c>
      <c r="I78" s="942" t="s">
        <v>518</v>
      </c>
      <c r="J78" s="109"/>
      <c r="K78" s="382" t="str">
        <f>IF(L78="NONE", "",
IF(L78="", "",
_xlfn.LET(
_xlpm.orgRow, MATCH($L78,Table8[Org Name],0),
_xlpm.orgID, INDEX(Table8[Org ID], _xlpm.orgRow),
_xlpm.orgType, INDEX(Table8[Org Type], _xlpm.orgRow),
_xlpm.orgID)))</f>
        <v/>
      </c>
      <c r="L78" s="377" t="str" cm="1">
        <f t="array" ref="L78">_xlfn.LET(
_xlpm.target_ID, $C$4,
_xlpm.AErltn_table_orgcol, '1) Identify Affiliated Entities'!$D$10:$D$30,
_xlpm.status_col, '1) Identify Affiliated Entities'!$B$10:$B$30,
IF(_xlpm.target_ID="","",
 _xlfn.UNIQUE(_xlfn._xlws.FILTER(
   _xlpm.AErltn_table_orgcol,
   _xlpm.status_col=1,
   "NONE"))
))</f>
        <v/>
      </c>
      <c r="M78" s="384" t="str">
        <f>IF(L78="NONE", "",
IF(L78="", "",
_xlfn.LET(
_xlpm.orgRow, MATCH($L78,Table8[Org Name],0),
_xlpm.orgID, INDEX(Table8[Org ID], _xlpm.orgRow),
_xlpm.orgType, INDEX(Table8[Org Type], _xlpm.orgRow),
_xlpm.orgType)))</f>
        <v/>
      </c>
      <c r="N78" s="109"/>
      <c r="O78" s="723" t="str">
        <f>IF(P78="NONE", "",
IF(P78="", "",
_xlfn.LET(
_xlpm.orgRow, MATCH($P78,Table8[Org Name],0),
_xlpm.orgID, INDEX(Table8[Org ID], _xlpm.orgRow),
_xlpm.orgType, INDEX(Table8[Org Type], _xlpm.orgRow),
_xlpm.orgID)))</f>
        <v/>
      </c>
      <c r="P78" s="724" t="str" cm="1">
        <f t="array" ref="P78">_xlfn.LET(
_xlpm.target_ID, $C$4,
_xlpm.BoDtable_orgcol, '3) Corporate Governance'!$D$80:$D$125,
_xlpm.y_col, '3) Corporate Governance'!$F$80:$F$125,
IF(_xlpm.target_ID="","",
 _xlfn.UNIQUE(_xlfn._xlws.FILTER(
   _xlpm.BoDtable_orgcol,
   _xlpm.y_col=TRUE,
   "NONE"))
))</f>
        <v/>
      </c>
      <c r="Q78" s="725" t="str">
        <f>IF(P78="NONE", "",
IF(P78="", "",
_xlfn.LET(
_xlpm.orgRow, MATCH($P78,Table8[Org Name],0),
_xlpm.orgID, INDEX(Table8[Org ID], _xlpm.orgRow),
_xlpm.orgType, INDEX(Table8[Org Type], _xlpm.orgRow),
_xlpm.orgType)))</f>
        <v/>
      </c>
      <c r="R78" s="383"/>
      <c r="S78" s="109"/>
      <c r="T78" s="109"/>
      <c r="U78" s="604" t="str">
        <f>_xlfn.LET(
_xlpm.org_row, MATCH(T78,Table8[Org Name],0),
_xlpm.orgID, INDEX(Table8[Org ID], _xlpm.org_row),
IF(T78="", "",
IF(T78="NONE", "",
_xlpm.orgID))
)</f>
        <v/>
      </c>
      <c r="V78" s="109"/>
      <c r="W78" s="109"/>
      <c r="X78" s="109"/>
      <c r="Z78" s="376"/>
      <c r="AD78" s="376"/>
      <c r="AE78" s="376"/>
      <c r="AF78" s="376"/>
      <c r="AG78" s="376"/>
      <c r="AJ78" s="376"/>
    </row>
    <row r="79" spans="2:36" s="375" customFormat="1" ht="16.5" hidden="1" customHeight="1" x14ac:dyDescent="0.4">
      <c r="B79" s="940">
        <v>12807</v>
      </c>
      <c r="C79" s="435" t="s">
        <v>420</v>
      </c>
      <c r="D79" s="436" t="s">
        <v>372</v>
      </c>
      <c r="E79" s="348">
        <v>12807</v>
      </c>
      <c r="F79" s="435" t="s">
        <v>421</v>
      </c>
      <c r="G79" s="436" t="s">
        <v>422</v>
      </c>
      <c r="H79" s="435" t="s">
        <v>375</v>
      </c>
      <c r="I79" s="942"/>
      <c r="J79" s="109"/>
      <c r="K79" s="382" t="str">
        <f>IF(L79="NONE", "",
IF(L79="", "",
_xlfn.LET(
_xlpm.orgRow, MATCH($L79,Table8[Org Name],0),
_xlpm.orgID, INDEX(Table8[Org ID], _xlpm.orgRow),
_xlpm.orgType, INDEX(Table8[Org Type], _xlpm.orgRow),
_xlpm.orgID)))</f>
        <v/>
      </c>
      <c r="L79" s="377"/>
      <c r="M79" s="384" t="str">
        <f>_xlfn.LET(
_xlpm.orgID_row, MATCH($K79, Table8[Org ID],0),
IF($K79="", "",
  INDEX(Table8[Org Type],_xlpm.orgID_row)))</f>
        <v/>
      </c>
      <c r="O79" s="726" t="str">
        <f>IF(P79="NONE", "",
IF(P79="", "",
_xlfn.LET(
_xlpm.orgRow, MATCH($P79,Table8[Org Name],0),
_xlpm.orgID, INDEX(Table8[Org ID], _xlpm.orgRow),
_xlpm.orgType, INDEX(Table8[Org Type], _xlpm.orgRow),
_xlpm.orgID)))</f>
        <v/>
      </c>
      <c r="P79" s="377"/>
      <c r="Q79" s="727" t="str">
        <f>IF(P79="NONE", "",
IF(P79="", "",
_xlfn.LET(
_xlpm.orgRow, MATCH($P79,Table8[Org Name],0),
_xlpm.orgID, INDEX(Table8[Org ID], _xlpm.orgRow),
_xlpm.orgType, INDEX(Table8[Org Type], _xlpm.orgRow),
_xlpm.orgType)))</f>
        <v/>
      </c>
      <c r="R79" s="383"/>
      <c r="S79" s="109"/>
      <c r="T79" s="109"/>
      <c r="U79" s="379"/>
      <c r="V79" s="109"/>
      <c r="W79" s="109"/>
      <c r="X79" s="109"/>
      <c r="Z79" s="376"/>
      <c r="AD79" s="376"/>
      <c r="AE79" s="376"/>
      <c r="AF79" s="376"/>
      <c r="AG79" s="376"/>
      <c r="AJ79" s="376"/>
    </row>
    <row r="80" spans="2:36" s="375" customFormat="1" ht="16.5" customHeight="1" x14ac:dyDescent="0.4">
      <c r="B80" s="940">
        <v>12807</v>
      </c>
      <c r="C80" s="435" t="s">
        <v>420</v>
      </c>
      <c r="D80" s="436" t="s">
        <v>516</v>
      </c>
      <c r="E80" s="348">
        <v>73</v>
      </c>
      <c r="F80" s="435" t="s">
        <v>594</v>
      </c>
      <c r="G80" s="436" t="s">
        <v>595</v>
      </c>
      <c r="H80" s="435" t="s">
        <v>375</v>
      </c>
      <c r="I80" s="942"/>
      <c r="J80" s="109"/>
      <c r="K80" s="382" t="str">
        <f>IF(L80="NONE", "",
IF(L80="", "",
_xlfn.LET(
_xlpm.orgRow, MATCH($L80,Table8[Org Name],0),
_xlpm.orgID, INDEX(Table8[Org ID], _xlpm.orgRow),
_xlpm.orgType, INDEX(Table8[Org Type], _xlpm.orgRow),
_xlpm.orgID)))</f>
        <v/>
      </c>
      <c r="L80" s="377"/>
      <c r="M80" s="384" t="str">
        <f>_xlfn.LET(
_xlpm.orgID_row, MATCH($K80, Table8[Org ID],0),
IF($K80="", "",
  INDEX(Table8[Org Type],_xlpm.orgID_row)))</f>
        <v/>
      </c>
      <c r="O80" s="726" t="str">
        <f>IF(P80="NONE", "",
IF(P80="", "",
_xlfn.LET(
_xlpm.orgRow, MATCH($P80,Table8[Org Name],0),
_xlpm.orgID, INDEX(Table8[Org ID], _xlpm.orgRow),
_xlpm.orgType, INDEX(Table8[Org Type], _xlpm.orgRow),
_xlpm.orgID)))</f>
        <v/>
      </c>
      <c r="P80" s="377"/>
      <c r="Q80" s="727" t="str">
        <f>IF(P80="NONE", "",
IF(P80="", "",
_xlfn.LET(
_xlpm.orgRow, MATCH($P80,Table8[Org Name],0),
_xlpm.orgID, INDEX(Table8[Org ID], _xlpm.orgRow),
_xlpm.orgType, INDEX(Table8[Org Type], _xlpm.orgRow),
_xlpm.orgType)))</f>
        <v/>
      </c>
      <c r="R80" s="383"/>
      <c r="S80" s="109"/>
      <c r="T80" s="109"/>
      <c r="U80" s="379"/>
      <c r="V80" s="109"/>
      <c r="W80" s="109"/>
      <c r="X80" s="109"/>
      <c r="Z80" s="376"/>
      <c r="AD80" s="376"/>
      <c r="AE80" s="376"/>
      <c r="AF80" s="376"/>
      <c r="AG80" s="376"/>
      <c r="AJ80" s="376"/>
    </row>
    <row r="81" spans="2:36" s="375" customFormat="1" ht="16.5" hidden="1" customHeight="1" x14ac:dyDescent="0.4">
      <c r="B81" s="940">
        <v>12807</v>
      </c>
      <c r="C81" s="435" t="s">
        <v>420</v>
      </c>
      <c r="D81" s="436" t="s">
        <v>444</v>
      </c>
      <c r="E81" s="348">
        <v>10976</v>
      </c>
      <c r="F81" s="435" t="s">
        <v>484</v>
      </c>
      <c r="G81" s="436" t="s">
        <v>485</v>
      </c>
      <c r="H81" s="435" t="s">
        <v>375</v>
      </c>
      <c r="I81" s="942"/>
      <c r="J81" s="109"/>
      <c r="K81" s="382" t="str">
        <f>IF(L81="NONE", "",
IF(L81="", "",
_xlfn.LET(
_xlpm.orgRow, MATCH($L81,Table8[Org Name],0),
_xlpm.orgID, INDEX(Table8[Org ID], _xlpm.orgRow),
_xlpm.orgType, INDEX(Table8[Org Type], _xlpm.orgRow),
_xlpm.orgID)))</f>
        <v/>
      </c>
      <c r="L81" s="377"/>
      <c r="M81" s="384" t="str">
        <f>_xlfn.LET(
_xlpm.orgID_row, MATCH($K81, Table8[Org ID],0),
IF($K81="", "",
  INDEX(Table8[Org Type],_xlpm.orgID_row)))</f>
        <v/>
      </c>
      <c r="O81" s="726" t="str">
        <f>IF(P81="NONE", "",
IF(P81="", "",
_xlfn.LET(
_xlpm.orgRow, MATCH($P81,Table8[Org Name],0),
_xlpm.orgID, INDEX(Table8[Org ID], _xlpm.orgRow),
_xlpm.orgType, INDEX(Table8[Org Type], _xlpm.orgRow),
_xlpm.orgID)))</f>
        <v/>
      </c>
      <c r="P81" s="377"/>
      <c r="Q81" s="727" t="str">
        <f>IF(P81="NONE", "",
IF(P81="", "",
_xlfn.LET(
_xlpm.orgRow, MATCH($P81,Table8[Org Name],0),
_xlpm.orgID, INDEX(Table8[Org ID], _xlpm.orgRow),
_xlpm.orgType, INDEX(Table8[Org Type], _xlpm.orgRow),
_xlpm.orgType)))</f>
        <v/>
      </c>
      <c r="R81" s="383"/>
      <c r="S81" s="109"/>
      <c r="T81" s="109"/>
      <c r="U81" s="379"/>
      <c r="V81" s="109"/>
      <c r="W81" s="109"/>
      <c r="X81" s="109"/>
      <c r="Z81" s="376"/>
      <c r="AD81" s="376"/>
      <c r="AE81" s="376"/>
      <c r="AF81" s="376"/>
      <c r="AG81" s="376"/>
      <c r="AJ81" s="376"/>
    </row>
    <row r="82" spans="2:36" s="375" customFormat="1" ht="16.5" customHeight="1" x14ac:dyDescent="0.4">
      <c r="B82" s="940">
        <v>13156</v>
      </c>
      <c r="C82" s="435" t="s">
        <v>960</v>
      </c>
      <c r="D82" s="436" t="s">
        <v>516</v>
      </c>
      <c r="E82" s="348">
        <v>75</v>
      </c>
      <c r="F82" s="435" t="s">
        <v>597</v>
      </c>
      <c r="G82" s="436" t="s">
        <v>429</v>
      </c>
      <c r="H82" s="435" t="s">
        <v>429</v>
      </c>
      <c r="I82" s="942" t="s">
        <v>443</v>
      </c>
      <c r="J82" s="109"/>
      <c r="K82" s="382" t="str">
        <f>IF(L82="NONE", "",
IF(L82="", "",
_xlfn.LET(
_xlpm.orgRow, MATCH($L82,Table8[Org Name],0),
_xlpm.orgID, INDEX(Table8[Org ID], _xlpm.orgRow),
_xlpm.orgType, INDEX(Table8[Org Type], _xlpm.orgRow),
_xlpm.orgID)))</f>
        <v/>
      </c>
      <c r="L82" s="377"/>
      <c r="M82" s="384" t="str">
        <f>_xlfn.LET(
_xlpm.orgID_row, MATCH($K82, Table8[Org ID],0),
IF($K82="", "",
  INDEX(Table8[Org Type],_xlpm.orgID_row)))</f>
        <v/>
      </c>
      <c r="O82" s="726" t="str">
        <f>IF(P82="NONE", "",
IF(P82="", "",
_xlfn.LET(
_xlpm.orgRow, MATCH($P82,Table8[Org Name],0),
_xlpm.orgID, INDEX(Table8[Org ID], _xlpm.orgRow),
_xlpm.orgType, INDEX(Table8[Org Type], _xlpm.orgRow),
_xlpm.orgID)))</f>
        <v/>
      </c>
      <c r="P82" s="377"/>
      <c r="Q82" s="727" t="str">
        <f>IF(P82="NONE", "",
IF(P82="", "",
_xlfn.LET(
_xlpm.orgRow, MATCH($P82,Table8[Org Name],0),
_xlpm.orgID, INDEX(Table8[Org ID], _xlpm.orgRow),
_xlpm.orgType, INDEX(Table8[Org Type], _xlpm.orgRow),
_xlpm.orgType)))</f>
        <v/>
      </c>
      <c r="R82" s="383"/>
      <c r="S82" s="109"/>
      <c r="T82" s="109"/>
      <c r="U82" s="379"/>
      <c r="V82" s="109"/>
      <c r="W82" s="109"/>
      <c r="X82" s="109"/>
      <c r="Z82" s="376"/>
      <c r="AD82" s="376"/>
      <c r="AE82" s="376"/>
      <c r="AF82" s="376"/>
      <c r="AG82" s="376"/>
      <c r="AJ82" s="376"/>
    </row>
    <row r="83" spans="2:36" s="375" customFormat="1" ht="16.5" customHeight="1" x14ac:dyDescent="0.4">
      <c r="B83" s="940">
        <v>12767</v>
      </c>
      <c r="C83" s="435" t="s">
        <v>407</v>
      </c>
      <c r="D83" s="436" t="s">
        <v>516</v>
      </c>
      <c r="E83" s="348">
        <v>77</v>
      </c>
      <c r="F83" s="435" t="s">
        <v>580</v>
      </c>
      <c r="G83" s="436" t="s">
        <v>581</v>
      </c>
      <c r="H83" s="435" t="s">
        <v>375</v>
      </c>
      <c r="I83" s="942"/>
      <c r="J83" s="109"/>
      <c r="K83" s="382" t="str">
        <f>IF(L83="NONE", "",
IF(L83="", "",
_xlfn.LET(
_xlpm.orgRow, MATCH($L83,Table8[Org Name],0),
_xlpm.orgID, INDEX(Table8[Org ID], _xlpm.orgRow),
_xlpm.orgType, INDEX(Table8[Org Type], _xlpm.orgRow),
_xlpm.orgID)))</f>
        <v/>
      </c>
      <c r="L83" s="377"/>
      <c r="M83" s="384" t="str">
        <f>_xlfn.LET(
_xlpm.orgID_row, MATCH($K83, Table8[Org ID],0),
IF($K83="", "",
  INDEX(Table8[Org Type],_xlpm.orgID_row)))</f>
        <v/>
      </c>
      <c r="O83" s="726" t="str">
        <f>IF(P83="NONE", "",
IF(P83="", "",
_xlfn.LET(
_xlpm.orgRow, MATCH($P83,Table8[Org Name],0),
_xlpm.orgID, INDEX(Table8[Org ID], _xlpm.orgRow),
_xlpm.orgType, INDEX(Table8[Org Type], _xlpm.orgRow),
_xlpm.orgID)))</f>
        <v/>
      </c>
      <c r="P83" s="377"/>
      <c r="Q83" s="727" t="str">
        <f>IF(P83="NONE", "",
IF(P83="", "",
_xlfn.LET(
_xlpm.orgRow, MATCH($P83,Table8[Org Name],0),
_xlpm.orgID, INDEX(Table8[Org ID], _xlpm.orgRow),
_xlpm.orgType, INDEX(Table8[Org Type], _xlpm.orgRow),
_xlpm.orgType)))</f>
        <v/>
      </c>
      <c r="R83" s="383"/>
      <c r="S83" s="109"/>
      <c r="T83" s="109"/>
      <c r="U83" s="379"/>
      <c r="V83" s="109"/>
      <c r="W83" s="109"/>
      <c r="X83" s="109"/>
      <c r="Z83" s="376"/>
      <c r="AD83" s="376"/>
      <c r="AE83" s="376"/>
      <c r="AF83" s="376"/>
      <c r="AG83" s="376"/>
      <c r="AJ83" s="376"/>
    </row>
    <row r="84" spans="2:36" s="375" customFormat="1" ht="16.5" customHeight="1" x14ac:dyDescent="0.4">
      <c r="B84" s="940">
        <v>16580</v>
      </c>
      <c r="C84" s="435" t="s">
        <v>959</v>
      </c>
      <c r="D84" s="436" t="s">
        <v>516</v>
      </c>
      <c r="E84" s="940">
        <v>16580</v>
      </c>
      <c r="F84" s="435" t="s">
        <v>959</v>
      </c>
      <c r="G84" s="436"/>
      <c r="H84" s="435"/>
      <c r="I84" s="942" t="s">
        <v>518</v>
      </c>
      <c r="J84" s="109"/>
      <c r="K84" s="382" t="str">
        <f>IF(L84="NONE", "",
IF(L84="", "",
_xlfn.LET(
_xlpm.orgRow, MATCH($L84,Table8[Org Name],0),
_xlpm.orgID, INDEX(Table8[Org ID], _xlpm.orgRow),
_xlpm.orgType, INDEX(Table8[Org Type], _xlpm.orgRow),
_xlpm.orgID)))</f>
        <v/>
      </c>
      <c r="L84" s="377"/>
      <c r="M84" s="384" t="str">
        <f>_xlfn.LET(
_xlpm.orgID_row, MATCH($K84, Table8[Org ID],0),
IF($K84="", "",
  INDEX(Table8[Org Type],_xlpm.orgID_row)))</f>
        <v/>
      </c>
      <c r="N84" s="109"/>
      <c r="O84" s="726" t="str">
        <f>IF(P84="NONE", "",
IF(P84="", "",
_xlfn.LET(
_xlpm.orgRow, MATCH($P84,Table8[Org Name],0),
_xlpm.orgID, INDEX(Table8[Org ID], _xlpm.orgRow),
_xlpm.orgType, INDEX(Table8[Org Type], _xlpm.orgRow),
_xlpm.orgID)))</f>
        <v/>
      </c>
      <c r="P84" s="377"/>
      <c r="Q84" s="727" t="str">
        <f>IF(P84="NONE", "",
IF(P84="", "",
_xlfn.LET(
_xlpm.orgRow, MATCH($P84,Table8[Org Name],0),
_xlpm.orgID, INDEX(Table8[Org ID], _xlpm.orgRow),
_xlpm.orgType, INDEX(Table8[Org Type], _xlpm.orgRow),
_xlpm.orgType)))</f>
        <v/>
      </c>
      <c r="R84" s="388"/>
      <c r="S84" s="109"/>
      <c r="T84" s="109"/>
      <c r="U84" s="379"/>
      <c r="V84" s="376"/>
      <c r="W84" s="376"/>
      <c r="Z84" s="376"/>
      <c r="AD84" s="376"/>
      <c r="AE84" s="376"/>
      <c r="AF84" s="376"/>
      <c r="AG84" s="376"/>
      <c r="AJ84" s="376"/>
    </row>
    <row r="85" spans="2:36" s="375" customFormat="1" ht="16.5" hidden="1" customHeight="1" x14ac:dyDescent="0.4">
      <c r="B85" s="940">
        <v>16665</v>
      </c>
      <c r="C85" s="435" t="s">
        <v>440</v>
      </c>
      <c r="D85" s="436" t="s">
        <v>444</v>
      </c>
      <c r="E85" s="348">
        <v>12037</v>
      </c>
      <c r="F85" s="435" t="s">
        <v>511</v>
      </c>
      <c r="G85" s="436" t="s">
        <v>512</v>
      </c>
      <c r="H85" s="435" t="s">
        <v>375</v>
      </c>
      <c r="I85" s="942"/>
      <c r="J85" s="109"/>
      <c r="K85" s="382" t="str">
        <f>IF(L85="NONE", "",
IF(L85="", "",
_xlfn.LET(
_xlpm.orgRow, MATCH($L85,Table8[Org Name],0),
_xlpm.orgID, INDEX(Table8[Org ID], _xlpm.orgRow),
_xlpm.orgType, INDEX(Table8[Org Type], _xlpm.orgRow),
_xlpm.orgID)))</f>
        <v/>
      </c>
      <c r="L85" s="377"/>
      <c r="M85" s="384" t="str">
        <f>_xlfn.LET(
_xlpm.orgID_row, MATCH($K85, Table8[Org ID],0),
IF($K85="", "",
  INDEX(Table8[Org Type],_xlpm.orgID_row)))</f>
        <v/>
      </c>
      <c r="N85" s="109"/>
      <c r="O85" s="726" t="str">
        <f>IF(P85="NONE", "",
IF(P85="", "",
_xlfn.LET(
_xlpm.orgRow, MATCH($P85,Table8[Org Name],0),
_xlpm.orgID, INDEX(Table8[Org ID], _xlpm.orgRow),
_xlpm.orgType, INDEX(Table8[Org Type], _xlpm.orgRow),
_xlpm.orgID)))</f>
        <v/>
      </c>
      <c r="P85" s="377"/>
      <c r="Q85" s="727" t="str">
        <f>IF(P85="NONE", "",
IF(P85="", "",
_xlfn.LET(
_xlpm.orgRow, MATCH($P85,Table8[Org Name],0),
_xlpm.orgID, INDEX(Table8[Org ID], _xlpm.orgRow),
_xlpm.orgType, INDEX(Table8[Org Type], _xlpm.orgRow),
_xlpm.orgType)))</f>
        <v/>
      </c>
      <c r="R85" s="388"/>
      <c r="S85" s="109"/>
      <c r="T85" s="109"/>
      <c r="U85" s="376"/>
      <c r="V85" s="376"/>
      <c r="W85" s="376"/>
      <c r="Z85" s="376"/>
      <c r="AD85" s="376"/>
      <c r="AE85" s="376"/>
      <c r="AF85" s="376"/>
      <c r="AG85" s="376"/>
      <c r="AJ85" s="376"/>
    </row>
    <row r="86" spans="2:36" s="375" customFormat="1" ht="16.5" customHeight="1" x14ac:dyDescent="0.4">
      <c r="B86" s="940">
        <v>16665</v>
      </c>
      <c r="C86" s="435" t="s">
        <v>440</v>
      </c>
      <c r="D86" s="436" t="s">
        <v>516</v>
      </c>
      <c r="E86" s="348">
        <v>6546</v>
      </c>
      <c r="F86" s="435" t="s">
        <v>631</v>
      </c>
      <c r="G86" s="436" t="s">
        <v>632</v>
      </c>
      <c r="H86" s="435" t="s">
        <v>375</v>
      </c>
      <c r="I86" s="942"/>
      <c r="J86" s="109"/>
      <c r="K86" s="382" t="str">
        <f>IF(L86="NONE", "",
IF(L86="", "",
_xlfn.LET(
_xlpm.orgRow, MATCH($L86,Table8[Org Name],0),
_xlpm.orgID, INDEX(Table8[Org ID], _xlpm.orgRow),
_xlpm.orgType, INDEX(Table8[Org Type], _xlpm.orgRow),
_xlpm.orgID)))</f>
        <v/>
      </c>
      <c r="L86" s="377"/>
      <c r="M86" s="384" t="str">
        <f>_xlfn.LET(
_xlpm.orgID_row, MATCH($K86, Table8[Org ID],0),
IF($K86="", "",
  INDEX(Table8[Org Type],_xlpm.orgID_row)))</f>
        <v/>
      </c>
      <c r="N86" s="109"/>
      <c r="O86" s="726" t="str">
        <f>IF(P86="NONE", "",
IF(P86="", "",
_xlfn.LET(
_xlpm.orgRow, MATCH($P86,Table8[Org Name],0),
_xlpm.orgID, INDEX(Table8[Org ID], _xlpm.orgRow),
_xlpm.orgType, INDEX(Table8[Org Type], _xlpm.orgRow),
_xlpm.orgID)))</f>
        <v/>
      </c>
      <c r="P86" s="377"/>
      <c r="Q86" s="727" t="str">
        <f>IF(P86="NONE", "",
IF(P86="", "",
_xlfn.LET(
_xlpm.orgRow, MATCH($P86,Table8[Org Name],0),
_xlpm.orgID, INDEX(Table8[Org ID], _xlpm.orgRow),
_xlpm.orgType, INDEX(Table8[Org Type], _xlpm.orgRow),
_xlpm.orgType)))</f>
        <v/>
      </c>
      <c r="R86" s="109"/>
      <c r="S86" s="109"/>
      <c r="T86" s="109"/>
      <c r="U86" s="376"/>
      <c r="V86" s="376"/>
      <c r="W86" s="376"/>
      <c r="Z86" s="376"/>
      <c r="AD86" s="376"/>
      <c r="AE86" s="376"/>
      <c r="AF86" s="376"/>
      <c r="AG86" s="376"/>
      <c r="AJ86" s="376"/>
    </row>
    <row r="87" spans="2:36" s="375" customFormat="1" ht="16.5" customHeight="1" x14ac:dyDescent="0.4">
      <c r="B87" s="940">
        <v>13156</v>
      </c>
      <c r="C87" s="435" t="s">
        <v>960</v>
      </c>
      <c r="D87" s="436" t="s">
        <v>516</v>
      </c>
      <c r="E87" s="348">
        <v>83</v>
      </c>
      <c r="F87" s="435" t="s">
        <v>598</v>
      </c>
      <c r="G87" s="436" t="s">
        <v>599</v>
      </c>
      <c r="H87" s="435" t="s">
        <v>375</v>
      </c>
      <c r="I87" s="942"/>
      <c r="J87" s="109"/>
      <c r="K87" s="382" t="str">
        <f>IF(L87="NONE", "",
IF(L87="", "",
_xlfn.LET(
_xlpm.orgRow, MATCH($L87,Table8[Org Name],0),
_xlpm.orgID, INDEX(Table8[Org ID], _xlpm.orgRow),
_xlpm.orgType, INDEX(Table8[Org Type], _xlpm.orgRow),
_xlpm.orgID)))</f>
        <v/>
      </c>
      <c r="L87" s="377"/>
      <c r="M87" s="384" t="str">
        <f>_xlfn.LET(
_xlpm.orgID_row, MATCH($K87, Table8[Org ID],0),
IF($K87="", "",
  INDEX(Table8[Org Type],_xlpm.orgID_row)))</f>
        <v/>
      </c>
      <c r="N87" s="109"/>
      <c r="O87" s="726" t="str">
        <f>IF(P87="NONE", "",
IF(P87="", "",
_xlfn.LET(
_xlpm.orgRow, MATCH($P87,Table8[Org Name],0),
_xlpm.orgID, INDEX(Table8[Org ID], _xlpm.orgRow),
_xlpm.orgType, INDEX(Table8[Org Type], _xlpm.orgRow),
_xlpm.orgID)))</f>
        <v/>
      </c>
      <c r="P87" s="377"/>
      <c r="Q87" s="727" t="str">
        <f>IF(P87="NONE", "",
IF(P87="", "",
_xlfn.LET(
_xlpm.orgRow, MATCH($P87,Table8[Org Name],0),
_xlpm.orgID, INDEX(Table8[Org ID], _xlpm.orgRow),
_xlpm.orgType, INDEX(Table8[Org Type], _xlpm.orgRow),
_xlpm.orgType)))</f>
        <v/>
      </c>
      <c r="R87" s="109"/>
      <c r="S87" s="109"/>
      <c r="T87" s="109"/>
      <c r="U87" s="376"/>
      <c r="V87" s="376"/>
      <c r="W87" s="376"/>
      <c r="Z87" s="376"/>
      <c r="AD87" s="376"/>
      <c r="AE87" s="376"/>
      <c r="AF87" s="376"/>
      <c r="AG87" s="376"/>
      <c r="AJ87" s="376"/>
    </row>
    <row r="88" spans="2:36" s="375" customFormat="1" ht="16.5" hidden="1" customHeight="1" x14ac:dyDescent="0.4">
      <c r="B88" s="940">
        <v>22742</v>
      </c>
      <c r="C88" s="435" t="s">
        <v>954</v>
      </c>
      <c r="D88" s="436" t="s">
        <v>372</v>
      </c>
      <c r="E88" s="348">
        <v>22742</v>
      </c>
      <c r="F88" s="435" t="s">
        <v>954</v>
      </c>
      <c r="G88" s="436"/>
      <c r="H88" s="435"/>
      <c r="I88" s="942" t="s">
        <v>518</v>
      </c>
      <c r="J88" s="109"/>
      <c r="K88" s="382" t="str">
        <f>IF(L88="NONE", "",
IF(L88="", "",
_xlfn.LET(
_xlpm.orgRow, MATCH($L88,Table8[Org Name],0),
_xlpm.orgID, INDEX(Table8[Org ID], _xlpm.orgRow),
_xlpm.orgType, INDEX(Table8[Org Type], _xlpm.orgRow),
_xlpm.orgID)))</f>
        <v/>
      </c>
      <c r="L88" s="377"/>
      <c r="M88" s="384" t="str">
        <f>_xlfn.LET(
_xlpm.orgID_row, MATCH($K88, Table8[Org ID],0),
IF($K88="", "",
  INDEX(Table8[Org Type],_xlpm.orgID_row)))</f>
        <v/>
      </c>
      <c r="N88" s="109"/>
      <c r="O88" s="726" t="str">
        <f>IF(P88="NONE", "",
IF(P88="", "",
_xlfn.LET(
_xlpm.orgRow, MATCH($P88,Table8[Org Name],0),
_xlpm.orgID, INDEX(Table8[Org ID], _xlpm.orgRow),
_xlpm.orgType, INDEX(Table8[Org Type], _xlpm.orgRow),
_xlpm.orgID)))</f>
        <v/>
      </c>
      <c r="P88" s="377"/>
      <c r="Q88" s="727" t="str">
        <f>IF(P88="NONE", "",
IF(P88="", "",
_xlfn.LET(
_xlpm.orgRow, MATCH($P88,Table8[Org Name],0),
_xlpm.orgID, INDEX(Table8[Org ID], _xlpm.orgRow),
_xlpm.orgType, INDEX(Table8[Org Type], _xlpm.orgRow),
_xlpm.orgType)))</f>
        <v/>
      </c>
      <c r="R88" s="109"/>
      <c r="S88" s="109"/>
      <c r="T88" s="109"/>
      <c r="U88" s="376"/>
      <c r="V88" s="376"/>
      <c r="W88" s="376"/>
      <c r="Z88" s="376"/>
      <c r="AD88" s="376"/>
      <c r="AE88" s="376"/>
      <c r="AF88" s="376"/>
      <c r="AG88" s="376"/>
      <c r="AJ88" s="376"/>
    </row>
    <row r="89" spans="2:36" s="375" customFormat="1" ht="16.5" customHeight="1" x14ac:dyDescent="0.4">
      <c r="B89" s="940">
        <v>12775</v>
      </c>
      <c r="C89" s="435" t="s">
        <v>415</v>
      </c>
      <c r="D89" s="436" t="s">
        <v>516</v>
      </c>
      <c r="E89" s="348">
        <v>85</v>
      </c>
      <c r="F89" s="435" t="s">
        <v>584</v>
      </c>
      <c r="G89" s="436" t="s">
        <v>585</v>
      </c>
      <c r="H89" s="435" t="s">
        <v>375</v>
      </c>
      <c r="I89" s="942"/>
      <c r="J89" s="109"/>
      <c r="K89" s="382" t="str">
        <f>IF(L89="NONE", "",
IF(L89="", "",
_xlfn.LET(
_xlpm.orgRow, MATCH($L89,Table8[Org Name],0),
_xlpm.orgID, INDEX(Table8[Org ID], _xlpm.orgRow),
_xlpm.orgType, INDEX(Table8[Org Type], _xlpm.orgRow),
_xlpm.orgID)))</f>
        <v/>
      </c>
      <c r="L89" s="377"/>
      <c r="M89" s="384" t="str">
        <f>_xlfn.LET(
_xlpm.orgID_row, MATCH($K89, Table8[Org ID],0),
IF($K89="", "",
  INDEX(Table8[Org Type],_xlpm.orgID_row)))</f>
        <v/>
      </c>
      <c r="N89" s="109"/>
      <c r="O89" s="726" t="str">
        <f>IF(P89="NONE", "",
IF(P89="", "",
_xlfn.LET(
_xlpm.orgRow, MATCH($P89,Table8[Org Name],0),
_xlpm.orgID, INDEX(Table8[Org ID], _xlpm.orgRow),
_xlpm.orgType, INDEX(Table8[Org Type], _xlpm.orgRow),
_xlpm.orgID)))</f>
        <v/>
      </c>
      <c r="P89" s="377"/>
      <c r="Q89" s="727" t="str">
        <f>IF(P89="NONE", "",
IF(P89="", "",
_xlfn.LET(
_xlpm.orgRow, MATCH($P89,Table8[Org Name],0),
_xlpm.orgID, INDEX(Table8[Org ID], _xlpm.orgRow),
_xlpm.orgType, INDEX(Table8[Org Type], _xlpm.orgRow),
_xlpm.orgType)))</f>
        <v/>
      </c>
      <c r="R89" s="109"/>
      <c r="S89" s="109"/>
      <c r="T89" s="109"/>
      <c r="U89" s="376"/>
      <c r="V89" s="376"/>
      <c r="W89" s="376"/>
      <c r="Z89" s="376"/>
      <c r="AD89" s="376"/>
      <c r="AE89" s="376"/>
      <c r="AF89" s="376"/>
      <c r="AG89" s="376"/>
      <c r="AJ89" s="376"/>
    </row>
    <row r="90" spans="2:36" s="375" customFormat="1" ht="16.5" customHeight="1" x14ac:dyDescent="0.4">
      <c r="B90" s="940">
        <v>6755</v>
      </c>
      <c r="C90" s="435" t="s">
        <v>395</v>
      </c>
      <c r="D90" s="436" t="s">
        <v>516</v>
      </c>
      <c r="E90" s="348">
        <v>133</v>
      </c>
      <c r="F90" s="435" t="s">
        <v>569</v>
      </c>
      <c r="G90" s="436" t="s">
        <v>570</v>
      </c>
      <c r="H90" s="435" t="s">
        <v>375</v>
      </c>
      <c r="I90" s="942"/>
      <c r="J90" s="109"/>
      <c r="K90" s="382" t="str">
        <f>IF(L90="NONE", "",
IF(L90="", "",
_xlfn.LET(
_xlpm.orgRow, MATCH($L90,Table8[Org Name],0),
_xlpm.orgID, INDEX(Table8[Org ID], _xlpm.orgRow),
_xlpm.orgType, INDEX(Table8[Org Type], _xlpm.orgRow),
_xlpm.orgID)))</f>
        <v/>
      </c>
      <c r="L90" s="377"/>
      <c r="M90" s="384" t="str">
        <f>_xlfn.LET(
_xlpm.orgID_row, MATCH($K90, Table8[Org ID],0),
IF($K90="", "",
  INDEX(Table8[Org Type],_xlpm.orgID_row)))</f>
        <v/>
      </c>
      <c r="N90" s="109"/>
      <c r="O90" s="726" t="str">
        <f>IF(P90="NONE", "",
IF(P90="", "",
_xlfn.LET(
_xlpm.orgRow, MATCH($P90,Table8[Org Name],0),
_xlpm.orgID, INDEX(Table8[Org ID], _xlpm.orgRow),
_xlpm.orgType, INDEX(Table8[Org Type], _xlpm.orgRow),
_xlpm.orgID)))</f>
        <v/>
      </c>
      <c r="P90" s="377"/>
      <c r="Q90" s="727" t="str">
        <f>IF(P90="NONE", "",
IF(P90="", "",
_xlfn.LET(
_xlpm.orgRow, MATCH($P90,Table8[Org Name],0),
_xlpm.orgID, INDEX(Table8[Org ID], _xlpm.orgRow),
_xlpm.orgType, INDEX(Table8[Org Type], _xlpm.orgRow),
_xlpm.orgType)))</f>
        <v/>
      </c>
      <c r="R90" s="109"/>
      <c r="S90" s="109"/>
      <c r="T90" s="109"/>
      <c r="U90" s="376"/>
      <c r="V90" s="376"/>
      <c r="W90" s="376"/>
      <c r="Z90" s="376"/>
      <c r="AD90" s="376"/>
      <c r="AE90" s="376"/>
      <c r="AF90" s="376"/>
      <c r="AG90" s="376"/>
      <c r="AJ90" s="376"/>
    </row>
    <row r="91" spans="2:36" s="375" customFormat="1" ht="16.5" customHeight="1" x14ac:dyDescent="0.4">
      <c r="B91" s="940">
        <v>3791</v>
      </c>
      <c r="C91" s="435" t="s">
        <v>381</v>
      </c>
      <c r="D91" s="436" t="s">
        <v>516</v>
      </c>
      <c r="E91" s="348">
        <v>88</v>
      </c>
      <c r="F91" s="435" t="s">
        <v>533</v>
      </c>
      <c r="G91" s="436" t="s">
        <v>534</v>
      </c>
      <c r="H91" s="435" t="s">
        <v>375</v>
      </c>
      <c r="I91" s="942"/>
      <c r="J91" s="109"/>
      <c r="K91" s="382" t="str">
        <f>IF(L91="NONE", "",
IF(L91="", "",
_xlfn.LET(
_xlpm.orgRow, MATCH($L91,Table8[Org Name],0),
_xlpm.orgID, INDEX(Table8[Org ID], _xlpm.orgRow),
_xlpm.orgType, INDEX(Table8[Org Type], _xlpm.orgRow),
_xlpm.orgID)))</f>
        <v/>
      </c>
      <c r="L91" s="377"/>
      <c r="M91" s="384" t="str">
        <f>_xlfn.LET(
_xlpm.orgID_row, MATCH($K91, Table8[Org ID],0),
IF($K91="", "",
  INDEX(Table8[Org Type],_xlpm.orgID_row)))</f>
        <v/>
      </c>
      <c r="N91" s="109"/>
      <c r="O91" s="726" t="str">
        <f>IF(P91="NONE", "",
IF(P91="", "",
_xlfn.LET(
_xlpm.orgRow, MATCH($P91,Table8[Org Name],0),
_xlpm.orgID, INDEX(Table8[Org ID], _xlpm.orgRow),
_xlpm.orgType, INDEX(Table8[Org Type], _xlpm.orgRow),
_xlpm.orgID)))</f>
        <v/>
      </c>
      <c r="P91" s="377"/>
      <c r="Q91" s="727" t="str">
        <f>IF(P91="NONE", "",
IF(P91="", "",
_xlfn.LET(
_xlpm.orgRow, MATCH($P91,Table8[Org Name],0),
_xlpm.orgID, INDEX(Table8[Org ID], _xlpm.orgRow),
_xlpm.orgType, INDEX(Table8[Org Type], _xlpm.orgRow),
_xlpm.orgType)))</f>
        <v/>
      </c>
      <c r="R91" s="109"/>
      <c r="S91" s="109"/>
      <c r="T91" s="109"/>
      <c r="U91" s="376"/>
      <c r="V91" s="376"/>
      <c r="W91" s="376"/>
      <c r="Z91" s="376"/>
      <c r="AD91" s="376"/>
      <c r="AE91" s="376"/>
      <c r="AF91" s="376"/>
      <c r="AG91" s="376"/>
      <c r="AJ91" s="376"/>
    </row>
    <row r="92" spans="2:36" s="375" customFormat="1" ht="16.5" hidden="1" customHeight="1" x14ac:dyDescent="0.4">
      <c r="B92" s="940">
        <v>3791</v>
      </c>
      <c r="C92" s="435" t="s">
        <v>381</v>
      </c>
      <c r="D92" s="436" t="s">
        <v>372</v>
      </c>
      <c r="E92" s="348">
        <v>3791</v>
      </c>
      <c r="F92" s="435" t="s">
        <v>381</v>
      </c>
      <c r="G92" s="436" t="s">
        <v>382</v>
      </c>
      <c r="H92" s="435" t="s">
        <v>375</v>
      </c>
      <c r="I92" s="942"/>
      <c r="J92" s="109"/>
      <c r="K92" s="382" t="str">
        <f>IF(L92="NONE", "",
IF(L92="", "",
_xlfn.LET(
_xlpm.orgRow, MATCH($L92,Table8[Org Name],0),
_xlpm.orgID, INDEX(Table8[Org ID], _xlpm.orgRow),
_xlpm.orgType, INDEX(Table8[Org Type], _xlpm.orgRow),
_xlpm.orgID)))</f>
        <v/>
      </c>
      <c r="L92" s="377"/>
      <c r="M92" s="384" t="str">
        <f>_xlfn.LET(
_xlpm.orgID_row, MATCH($K92, Table8[Org ID],0),
IF($K92="", "",
  INDEX(Table8[Org Type],_xlpm.orgID_row)))</f>
        <v/>
      </c>
      <c r="N92" s="109"/>
      <c r="O92" s="726" t="str">
        <f>IF(P92="NONE", "",
IF(P92="", "",
_xlfn.LET(
_xlpm.orgRow, MATCH($P92,Table8[Org Name],0),
_xlpm.orgID, INDEX(Table8[Org ID], _xlpm.orgRow),
_xlpm.orgType, INDEX(Table8[Org Type], _xlpm.orgRow),
_xlpm.orgID)))</f>
        <v/>
      </c>
      <c r="P92" s="377"/>
      <c r="Q92" s="727" t="str">
        <f>IF(P92="NONE", "",
IF(P92="", "",
_xlfn.LET(
_xlpm.orgRow, MATCH($P92,Table8[Org Name],0),
_xlpm.orgID, INDEX(Table8[Org ID], _xlpm.orgRow),
_xlpm.orgType, INDEX(Table8[Org Type], _xlpm.orgRow),
_xlpm.orgType)))</f>
        <v/>
      </c>
      <c r="R92" s="109"/>
      <c r="S92" s="109"/>
      <c r="T92" s="109"/>
      <c r="U92" s="376"/>
      <c r="V92" s="376"/>
      <c r="W92" s="376"/>
      <c r="Z92" s="376"/>
      <c r="AD92" s="376"/>
      <c r="AE92" s="376"/>
      <c r="AF92" s="376"/>
      <c r="AG92" s="376"/>
      <c r="AJ92" s="376"/>
    </row>
    <row r="93" spans="2:36" s="375" customFormat="1" ht="16.5" customHeight="1" x14ac:dyDescent="0.4">
      <c r="B93" s="940">
        <v>3791</v>
      </c>
      <c r="C93" s="435" t="s">
        <v>381</v>
      </c>
      <c r="D93" s="436" t="s">
        <v>516</v>
      </c>
      <c r="E93" s="348">
        <v>89</v>
      </c>
      <c r="F93" s="435" t="s">
        <v>535</v>
      </c>
      <c r="G93" s="436" t="s">
        <v>536</v>
      </c>
      <c r="H93" s="435" t="s">
        <v>375</v>
      </c>
      <c r="I93" s="942"/>
      <c r="J93" s="109"/>
      <c r="K93" s="382" t="str">
        <f>IF(L93="NONE", "",
IF(L93="", "",
_xlfn.LET(
_xlpm.orgRow, MATCH($L93,Table8[Org Name],0),
_xlpm.orgID, INDEX(Table8[Org ID], _xlpm.orgRow),
_xlpm.orgType, INDEX(Table8[Org Type], _xlpm.orgRow),
_xlpm.orgID)))</f>
        <v/>
      </c>
      <c r="L93" s="377"/>
      <c r="M93" s="384" t="str">
        <f>_xlfn.LET(
_xlpm.orgID_row, MATCH($K93, Table8[Org ID],0),
IF($K93="", "",
  INDEX(Table8[Org Type],_xlpm.orgID_row)))</f>
        <v/>
      </c>
      <c r="N93" s="109"/>
      <c r="O93" s="726" t="str">
        <f>IF(P93="NONE", "",
IF(P93="", "",
_xlfn.LET(
_xlpm.orgRow, MATCH($P93,Table8[Org Name],0),
_xlpm.orgID, INDEX(Table8[Org ID], _xlpm.orgRow),
_xlpm.orgType, INDEX(Table8[Org Type], _xlpm.orgRow),
_xlpm.orgID)))</f>
        <v/>
      </c>
      <c r="P93" s="377"/>
      <c r="Q93" s="727" t="str">
        <f>IF(P93="NONE", "",
IF(P93="", "",
_xlfn.LET(
_xlpm.orgRow, MATCH($P93,Table8[Org Name],0),
_xlpm.orgID, INDEX(Table8[Org ID], _xlpm.orgRow),
_xlpm.orgType, INDEX(Table8[Org Type], _xlpm.orgRow),
_xlpm.orgType)))</f>
        <v/>
      </c>
      <c r="R93" s="109"/>
      <c r="S93" s="109"/>
      <c r="T93" s="109"/>
      <c r="U93" s="376"/>
      <c r="V93" s="376"/>
      <c r="W93" s="376"/>
      <c r="Z93" s="376"/>
      <c r="AD93" s="376"/>
      <c r="AE93" s="376"/>
      <c r="AF93" s="376"/>
      <c r="AG93" s="376"/>
      <c r="AJ93" s="376"/>
    </row>
    <row r="94" spans="2:36" s="375" customFormat="1" ht="16.5" customHeight="1" x14ac:dyDescent="0.4">
      <c r="B94" s="940">
        <v>3791</v>
      </c>
      <c r="C94" s="435" t="s">
        <v>381</v>
      </c>
      <c r="D94" s="436" t="s">
        <v>516</v>
      </c>
      <c r="E94" s="348">
        <v>91</v>
      </c>
      <c r="F94" s="435" t="s">
        <v>537</v>
      </c>
      <c r="G94" s="436" t="s">
        <v>538</v>
      </c>
      <c r="H94" s="435" t="s">
        <v>375</v>
      </c>
      <c r="I94" s="942"/>
      <c r="J94" s="109"/>
      <c r="K94" s="382" t="str">
        <f>IF(L94="NONE", "",
IF(L94="", "",
_xlfn.LET(
_xlpm.orgRow, MATCH($L94,Table8[Org Name],0),
_xlpm.orgID, INDEX(Table8[Org ID], _xlpm.orgRow),
_xlpm.orgType, INDEX(Table8[Org Type], _xlpm.orgRow),
_xlpm.orgID)))</f>
        <v/>
      </c>
      <c r="L94" s="377"/>
      <c r="M94" s="384" t="str">
        <f>_xlfn.LET(
_xlpm.orgID_row, MATCH($K94, Table8[Org ID],0),
IF($K94="", "",
  INDEX(Table8[Org Type],_xlpm.orgID_row)))</f>
        <v/>
      </c>
      <c r="N94" s="109"/>
      <c r="O94" s="726" t="str">
        <f>IF(P94="NONE", "",
IF(P94="", "",
_xlfn.LET(
_xlpm.orgRow, MATCH($P94,Table8[Org Name],0),
_xlpm.orgID, INDEX(Table8[Org ID], _xlpm.orgRow),
_xlpm.orgType, INDEX(Table8[Org Type], _xlpm.orgRow),
_xlpm.orgID)))</f>
        <v/>
      </c>
      <c r="P94" s="377"/>
      <c r="Q94" s="727" t="str">
        <f>IF(P94="NONE", "",
IF(P94="", "",
_xlfn.LET(
_xlpm.orgRow, MATCH($P94,Table8[Org Name],0),
_xlpm.orgID, INDEX(Table8[Org ID], _xlpm.orgRow),
_xlpm.orgType, INDEX(Table8[Org Type], _xlpm.orgRow),
_xlpm.orgType)))</f>
        <v/>
      </c>
      <c r="R94" s="109"/>
      <c r="S94" s="109"/>
      <c r="T94" s="109"/>
      <c r="U94" s="376"/>
      <c r="V94" s="376"/>
      <c r="W94" s="376"/>
      <c r="Z94" s="376"/>
      <c r="AD94" s="376"/>
      <c r="AE94" s="376"/>
      <c r="AF94" s="376"/>
      <c r="AG94" s="376"/>
      <c r="AJ94" s="376"/>
    </row>
    <row r="95" spans="2:36" s="375" customFormat="1" ht="16.5" hidden="1" customHeight="1" x14ac:dyDescent="0.4">
      <c r="B95" s="940">
        <v>3791</v>
      </c>
      <c r="C95" s="435" t="s">
        <v>381</v>
      </c>
      <c r="D95" s="436" t="s">
        <v>444</v>
      </c>
      <c r="E95" s="348">
        <v>11002</v>
      </c>
      <c r="F95" s="435" t="s">
        <v>461</v>
      </c>
      <c r="G95" s="436" t="s">
        <v>462</v>
      </c>
      <c r="H95" s="435" t="s">
        <v>375</v>
      </c>
      <c r="I95" s="942"/>
      <c r="J95" s="109"/>
      <c r="K95" s="382" t="str">
        <f>IF(L95="NONE", "",
IF(L95="", "",
_xlfn.LET(
_xlpm.orgRow, MATCH($L95,Table8[Org Name],0),
_xlpm.orgID, INDEX(Table8[Org ID], _xlpm.orgRow),
_xlpm.orgType, INDEX(Table8[Org Type], _xlpm.orgRow),
_xlpm.orgID)))</f>
        <v/>
      </c>
      <c r="L95" s="377"/>
      <c r="M95" s="384" t="str">
        <f>_xlfn.LET(
_xlpm.orgID_row, MATCH($K95, Table8[Org ID],0),
IF($K95="", "",
  INDEX(Table8[Org Type],_xlpm.orgID_row)))</f>
        <v/>
      </c>
      <c r="N95" s="109"/>
      <c r="O95" s="726" t="str">
        <f>IF(P95="NONE", "",
IF(P95="", "",
_xlfn.LET(
_xlpm.orgRow, MATCH($P95,Table8[Org Name],0),
_xlpm.orgID, INDEX(Table8[Org ID], _xlpm.orgRow),
_xlpm.orgType, INDEX(Table8[Org Type], _xlpm.orgRow),
_xlpm.orgID)))</f>
        <v/>
      </c>
      <c r="P95" s="377"/>
      <c r="Q95" s="727" t="str">
        <f>IF(P95="NONE", "",
IF(P95="", "",
_xlfn.LET(
_xlpm.orgRow, MATCH($P95,Table8[Org Name],0),
_xlpm.orgID, INDEX(Table8[Org ID], _xlpm.orgRow),
_xlpm.orgType, INDEX(Table8[Org Type], _xlpm.orgRow),
_xlpm.orgType)))</f>
        <v/>
      </c>
      <c r="R95" s="109"/>
      <c r="S95" s="109"/>
      <c r="T95" s="109"/>
      <c r="U95" s="376"/>
      <c r="V95" s="376"/>
      <c r="W95" s="376"/>
      <c r="Z95" s="376"/>
      <c r="AD95" s="376"/>
      <c r="AE95" s="376"/>
      <c r="AF95" s="376"/>
      <c r="AG95" s="376"/>
      <c r="AJ95" s="376"/>
    </row>
    <row r="96" spans="2:36" s="375" customFormat="1" ht="16.5" customHeight="1" x14ac:dyDescent="0.4">
      <c r="B96" s="940">
        <v>3791</v>
      </c>
      <c r="C96" s="435" t="s">
        <v>381</v>
      </c>
      <c r="D96" s="436" t="s">
        <v>516</v>
      </c>
      <c r="E96" s="348">
        <v>445</v>
      </c>
      <c r="F96" s="435" t="s">
        <v>547</v>
      </c>
      <c r="G96" s="436" t="s">
        <v>548</v>
      </c>
      <c r="H96" s="435" t="s">
        <v>375</v>
      </c>
      <c r="I96" s="942"/>
      <c r="J96" s="109"/>
      <c r="K96" s="382" t="str">
        <f>IF(L96="NONE", "",
IF(L96="", "",
_xlfn.LET(
_xlpm.orgRow, MATCH($L96,Table8[Org Name],0),
_xlpm.orgID, INDEX(Table8[Org ID], _xlpm.orgRow),
_xlpm.orgType, INDEX(Table8[Org Type], _xlpm.orgRow),
_xlpm.orgID)))</f>
        <v/>
      </c>
      <c r="L96" s="377"/>
      <c r="M96" s="384" t="str">
        <f>_xlfn.LET(
_xlpm.orgID_row, MATCH($K96, Table8[Org ID],0),
IF($K96="", "",
  INDEX(Table8[Org Type],_xlpm.orgID_row)))</f>
        <v/>
      </c>
      <c r="N96" s="109"/>
      <c r="O96" s="726" t="str">
        <f>IF(P96="NONE", "",
IF(P96="", "",
_xlfn.LET(
_xlpm.orgRow, MATCH($P96,Table8[Org Name],0),
_xlpm.orgID, INDEX(Table8[Org ID], _xlpm.orgRow),
_xlpm.orgType, INDEX(Table8[Org Type], _xlpm.orgRow),
_xlpm.orgID)))</f>
        <v/>
      </c>
      <c r="P96" s="377"/>
      <c r="Q96" s="727" t="str">
        <f>IF(P96="NONE", "",
IF(P96="", "",
_xlfn.LET(
_xlpm.orgRow, MATCH($P96,Table8[Org Name],0),
_xlpm.orgID, INDEX(Table8[Org ID], _xlpm.orgRow),
_xlpm.orgType, INDEX(Table8[Org Type], _xlpm.orgRow),
_xlpm.orgType)))</f>
        <v/>
      </c>
      <c r="R96" s="109"/>
      <c r="S96" s="109"/>
      <c r="T96" s="109"/>
      <c r="U96" s="376"/>
      <c r="V96" s="376"/>
      <c r="W96" s="376"/>
      <c r="Z96" s="376"/>
      <c r="AD96" s="376"/>
      <c r="AE96" s="376"/>
      <c r="AF96" s="376"/>
      <c r="AG96" s="376"/>
      <c r="AJ96" s="376"/>
    </row>
    <row r="97" spans="2:36" s="375" customFormat="1" ht="16.5" hidden="1" customHeight="1" x14ac:dyDescent="0.4">
      <c r="B97" s="940">
        <v>3109</v>
      </c>
      <c r="C97" s="435" t="s">
        <v>377</v>
      </c>
      <c r="D97" s="436" t="s">
        <v>444</v>
      </c>
      <c r="E97" s="348">
        <v>11810</v>
      </c>
      <c r="F97" s="435" t="s">
        <v>449</v>
      </c>
      <c r="G97" s="436" t="s">
        <v>450</v>
      </c>
      <c r="H97" s="435" t="s">
        <v>375</v>
      </c>
      <c r="I97" s="942"/>
      <c r="J97" s="109"/>
      <c r="K97" s="382" t="str">
        <f>IF(L97="NONE", "",
IF(L97="", "",
_xlfn.LET(
_xlpm.orgRow, MATCH($L97,Table8[Org Name],0),
_xlpm.orgID, INDEX(Table8[Org ID], _xlpm.orgRow),
_xlpm.orgType, INDEX(Table8[Org Type], _xlpm.orgRow),
_xlpm.orgID)))</f>
        <v/>
      </c>
      <c r="L97" s="377"/>
      <c r="M97" s="384" t="str">
        <f>_xlfn.LET(
_xlpm.orgID_row, MATCH($K97, Table8[Org ID],0),
IF($K97="", "",
  INDEX(Table8[Org Type],_xlpm.orgID_row)))</f>
        <v/>
      </c>
      <c r="N97" s="109"/>
      <c r="O97" s="726" t="str">
        <f>IF(P97="NONE", "",
IF(P97="", "",
_xlfn.LET(
_xlpm.orgRow, MATCH($P97,Table8[Org Name],0),
_xlpm.orgID, INDEX(Table8[Org ID], _xlpm.orgRow),
_xlpm.orgType, INDEX(Table8[Org Type], _xlpm.orgRow),
_xlpm.orgID)))</f>
        <v/>
      </c>
      <c r="P97" s="377"/>
      <c r="Q97" s="727" t="str">
        <f>IF(P97="NONE", "",
IF(P97="", "",
_xlfn.LET(
_xlpm.orgRow, MATCH($P97,Table8[Org Name],0),
_xlpm.orgID, INDEX(Table8[Org ID], _xlpm.orgRow),
_xlpm.orgType, INDEX(Table8[Org Type], _xlpm.orgRow),
_xlpm.orgType)))</f>
        <v/>
      </c>
      <c r="R97" s="109"/>
      <c r="S97" s="109"/>
      <c r="T97" s="109"/>
      <c r="U97" s="376"/>
      <c r="V97" s="376"/>
      <c r="W97" s="376"/>
      <c r="Z97" s="376"/>
      <c r="AD97" s="376"/>
      <c r="AE97" s="376"/>
      <c r="AF97" s="376"/>
      <c r="AG97" s="376"/>
      <c r="AJ97" s="376"/>
    </row>
    <row r="98" spans="2:36" s="375" customFormat="1" ht="16.5" customHeight="1" x14ac:dyDescent="0.4">
      <c r="B98" s="940">
        <v>12775</v>
      </c>
      <c r="C98" s="435" t="s">
        <v>415</v>
      </c>
      <c r="D98" s="436" t="s">
        <v>516</v>
      </c>
      <c r="E98" s="348">
        <v>3111</v>
      </c>
      <c r="F98" s="435" t="s">
        <v>588</v>
      </c>
      <c r="G98" s="436" t="s">
        <v>589</v>
      </c>
      <c r="H98" s="435" t="s">
        <v>375</v>
      </c>
      <c r="I98" s="942"/>
      <c r="J98" s="109"/>
      <c r="K98" s="382" t="str">
        <f>IF(L98="NONE", "",
IF(L98="", "",
_xlfn.LET(
_xlpm.orgRow, MATCH($L98,Table8[Org Name],0),
_xlpm.orgID, INDEX(Table8[Org ID], _xlpm.orgRow),
_xlpm.orgType, INDEX(Table8[Org Type], _xlpm.orgRow),
_xlpm.orgID)))</f>
        <v/>
      </c>
      <c r="L98" s="377"/>
      <c r="M98" s="384" t="str">
        <f>_xlfn.LET(
_xlpm.orgID_row, MATCH($K98, Table8[Org ID],0),
IF($K98="", "",
  INDEX(Table8[Org Type],_xlpm.orgID_row)))</f>
        <v/>
      </c>
      <c r="N98" s="109"/>
      <c r="O98" s="726" t="str">
        <f>IF(P98="NONE", "",
IF(P98="", "",
_xlfn.LET(
_xlpm.orgRow, MATCH($P98,Table8[Org Name],0),
_xlpm.orgID, INDEX(Table8[Org ID], _xlpm.orgRow),
_xlpm.orgType, INDEX(Table8[Org Type], _xlpm.orgRow),
_xlpm.orgID)))</f>
        <v/>
      </c>
      <c r="P98" s="377"/>
      <c r="Q98" s="727" t="str">
        <f>IF(P98="NONE", "",
IF(P98="", "",
_xlfn.LET(
_xlpm.orgRow, MATCH($P98,Table8[Org Name],0),
_xlpm.orgID, INDEX(Table8[Org ID], _xlpm.orgRow),
_xlpm.orgType, INDEX(Table8[Org Type], _xlpm.orgRow),
_xlpm.orgType)))</f>
        <v/>
      </c>
      <c r="R98" s="109"/>
      <c r="S98" s="109"/>
      <c r="T98" s="109"/>
      <c r="U98" s="376"/>
      <c r="V98" s="376"/>
      <c r="W98" s="376"/>
      <c r="Z98" s="376"/>
      <c r="AD98" s="376"/>
      <c r="AE98" s="376"/>
      <c r="AF98" s="376"/>
      <c r="AG98" s="376"/>
      <c r="AJ98" s="376"/>
    </row>
    <row r="99" spans="2:36" s="375" customFormat="1" ht="16.5" hidden="1" customHeight="1" x14ac:dyDescent="0.4">
      <c r="B99" s="940">
        <v>14288</v>
      </c>
      <c r="C99" s="435" t="s">
        <v>438</v>
      </c>
      <c r="D99" s="436" t="s">
        <v>444</v>
      </c>
      <c r="E99" s="348">
        <v>12151</v>
      </c>
      <c r="F99" s="435" t="s">
        <v>490</v>
      </c>
      <c r="G99" s="436" t="s">
        <v>491</v>
      </c>
      <c r="H99" s="435" t="s">
        <v>375</v>
      </c>
      <c r="I99" s="942"/>
      <c r="J99" s="109"/>
      <c r="K99" s="382" t="str">
        <f>IF(L99="NONE", "",
IF(L99="", "",
_xlfn.LET(
_xlpm.orgRow, MATCH($L99,Table8[Org Name],0),
_xlpm.orgID, INDEX(Table8[Org ID], _xlpm.orgRow),
_xlpm.orgType, INDEX(Table8[Org Type], _xlpm.orgRow),
_xlpm.orgID)))</f>
        <v/>
      </c>
      <c r="L99" s="377"/>
      <c r="M99" s="384" t="str">
        <f>_xlfn.LET(
_xlpm.orgID_row, MATCH($K99, Table8[Org ID],0),
IF($K99="", "",
  INDEX(Table8[Org Type],_xlpm.orgID_row)))</f>
        <v/>
      </c>
      <c r="N99" s="109"/>
      <c r="O99" s="726" t="str">
        <f>IF(P99="NONE", "",
IF(P99="", "",
_xlfn.LET(
_xlpm.orgRow, MATCH($P99,Table8[Org Name],0),
_xlpm.orgID, INDEX(Table8[Org ID], _xlpm.orgRow),
_xlpm.orgType, INDEX(Table8[Org Type], _xlpm.orgRow),
_xlpm.orgID)))</f>
        <v/>
      </c>
      <c r="P99" s="377"/>
      <c r="Q99" s="727" t="str">
        <f>IF(P99="NONE", "",
IF(P99="", "",
_xlfn.LET(
_xlpm.orgRow, MATCH($P99,Table8[Org Name],0),
_xlpm.orgID, INDEX(Table8[Org ID], _xlpm.orgRow),
_xlpm.orgType, INDEX(Table8[Org Type], _xlpm.orgRow),
_xlpm.orgType)))</f>
        <v/>
      </c>
      <c r="R99" s="109"/>
      <c r="S99" s="109"/>
      <c r="T99" s="109"/>
      <c r="U99" s="376"/>
      <c r="V99" s="376"/>
      <c r="W99" s="376"/>
      <c r="Z99" s="376"/>
      <c r="AD99" s="376"/>
      <c r="AE99" s="376"/>
      <c r="AF99" s="376"/>
      <c r="AG99" s="376"/>
      <c r="AJ99" s="376"/>
    </row>
    <row r="100" spans="2:36" s="375" customFormat="1" ht="16.5" customHeight="1" x14ac:dyDescent="0.4">
      <c r="B100" s="940">
        <v>14288</v>
      </c>
      <c r="C100" s="435" t="s">
        <v>438</v>
      </c>
      <c r="D100" s="436" t="s">
        <v>516</v>
      </c>
      <c r="E100" s="348">
        <v>6547</v>
      </c>
      <c r="F100" s="435" t="s">
        <v>611</v>
      </c>
      <c r="G100" s="436" t="s">
        <v>612</v>
      </c>
      <c r="H100" s="435" t="s">
        <v>375</v>
      </c>
      <c r="I100" s="942"/>
      <c r="J100" s="109"/>
      <c r="K100" s="382" t="str">
        <f>IF(L100="NONE", "",
IF(L100="", "",
_xlfn.LET(
_xlpm.orgRow, MATCH($L100,Table8[Org Name],0),
_xlpm.orgID, INDEX(Table8[Org ID], _xlpm.orgRow),
_xlpm.orgType, INDEX(Table8[Org Type], _xlpm.orgRow),
_xlpm.orgID)))</f>
        <v/>
      </c>
      <c r="L100" s="377"/>
      <c r="M100" s="384" t="str">
        <f>_xlfn.LET(
_xlpm.orgID_row, MATCH($K100, Table8[Org ID],0),
IF($K100="", "",
  INDEX(Table8[Org Type],_xlpm.orgID_row)))</f>
        <v/>
      </c>
      <c r="N100" s="109"/>
      <c r="O100" s="726" t="str">
        <f>IF(P100="NONE", "",
IF(P100="", "",
_xlfn.LET(
_xlpm.orgRow, MATCH($P100,Table8[Org Name],0),
_xlpm.orgID, INDEX(Table8[Org ID], _xlpm.orgRow),
_xlpm.orgType, INDEX(Table8[Org Type], _xlpm.orgRow),
_xlpm.orgID)))</f>
        <v/>
      </c>
      <c r="P100" s="377"/>
      <c r="Q100" s="727" t="str">
        <f>IF(P100="NONE", "",
IF(P100="", "",
_xlfn.LET(
_xlpm.orgRow, MATCH($P100,Table8[Org Name],0),
_xlpm.orgID, INDEX(Table8[Org ID], _xlpm.orgRow),
_xlpm.orgType, INDEX(Table8[Org Type], _xlpm.orgRow),
_xlpm.orgType)))</f>
        <v/>
      </c>
      <c r="R100" s="109"/>
      <c r="S100" s="109"/>
      <c r="T100" s="109"/>
      <c r="U100" s="376"/>
      <c r="V100" s="376"/>
      <c r="W100" s="376"/>
      <c r="Z100" s="376"/>
      <c r="AD100" s="376"/>
      <c r="AE100" s="376"/>
      <c r="AF100" s="376"/>
      <c r="AG100" s="376"/>
      <c r="AJ100" s="376"/>
    </row>
    <row r="101" spans="2:36" s="375" customFormat="1" ht="16.5" hidden="1" customHeight="1" x14ac:dyDescent="0.4">
      <c r="B101" s="940">
        <v>13156</v>
      </c>
      <c r="C101" s="435" t="s">
        <v>960</v>
      </c>
      <c r="D101" s="436" t="s">
        <v>372</v>
      </c>
      <c r="E101" s="348">
        <v>13156</v>
      </c>
      <c r="F101" s="435" t="s">
        <v>960</v>
      </c>
      <c r="G101" s="436"/>
      <c r="H101" s="435"/>
      <c r="I101" s="942" t="s">
        <v>427</v>
      </c>
      <c r="J101" s="109"/>
      <c r="K101" s="382" t="str">
        <f>IF(L101="NONE", "",
IF(L101="", "",
_xlfn.LET(
_xlpm.orgRow, MATCH($L101,Table8[Org Name],0),
_xlpm.orgID, INDEX(Table8[Org ID], _xlpm.orgRow),
_xlpm.orgType, INDEX(Table8[Org Type], _xlpm.orgRow),
_xlpm.orgID)))</f>
        <v/>
      </c>
      <c r="L101" s="377"/>
      <c r="M101" s="384" t="str">
        <f>_xlfn.LET(
_xlpm.orgID_row, MATCH($K101, Table8[Org ID],0),
IF($K101="", "",
  INDEX(Table8[Org Type],_xlpm.orgID_row)))</f>
        <v/>
      </c>
      <c r="N101" s="109"/>
      <c r="O101" s="726" t="str">
        <f>IF(P101="NONE", "",
IF(P101="", "",
_xlfn.LET(
_xlpm.orgRow, MATCH($P101,Table8[Org Name],0),
_xlpm.orgID, INDEX(Table8[Org ID], _xlpm.orgRow),
_xlpm.orgType, INDEX(Table8[Org Type], _xlpm.orgRow),
_xlpm.orgID)))</f>
        <v/>
      </c>
      <c r="P101" s="377"/>
      <c r="Q101" s="727" t="str">
        <f>IF(P101="NONE", "",
IF(P101="", "",
_xlfn.LET(
_xlpm.orgRow, MATCH($P101,Table8[Org Name],0),
_xlpm.orgID, INDEX(Table8[Org ID], _xlpm.orgRow),
_xlpm.orgType, INDEX(Table8[Org Type], _xlpm.orgRow),
_xlpm.orgType)))</f>
        <v/>
      </c>
      <c r="R101" s="109"/>
      <c r="S101" s="109"/>
      <c r="T101" s="109"/>
      <c r="U101" s="376"/>
      <c r="V101" s="376"/>
      <c r="W101" s="376"/>
      <c r="Z101" s="376"/>
      <c r="AD101" s="376"/>
      <c r="AE101" s="376"/>
      <c r="AF101" s="376"/>
      <c r="AG101" s="376"/>
      <c r="AJ101" s="376"/>
    </row>
    <row r="102" spans="2:36" s="375" customFormat="1" ht="16.5" customHeight="1" x14ac:dyDescent="0.4">
      <c r="B102" s="940">
        <v>3888</v>
      </c>
      <c r="C102" s="435" t="s">
        <v>383</v>
      </c>
      <c r="D102" s="436" t="s">
        <v>516</v>
      </c>
      <c r="E102" s="348">
        <v>3110</v>
      </c>
      <c r="F102" s="435" t="s">
        <v>555</v>
      </c>
      <c r="G102" s="436" t="s">
        <v>556</v>
      </c>
      <c r="H102" s="435" t="s">
        <v>375</v>
      </c>
      <c r="I102" s="942"/>
      <c r="J102" s="109"/>
      <c r="K102" s="382" t="str">
        <f>IF(L102="NONE", "",
IF(L102="", "",
_xlfn.LET(
_xlpm.orgRow, MATCH($L102,Table8[Org Name],0),
_xlpm.orgID, INDEX(Table8[Org ID], _xlpm.orgRow),
_xlpm.orgType, INDEX(Table8[Org Type], _xlpm.orgRow),
_xlpm.orgID)))</f>
        <v/>
      </c>
      <c r="L102" s="377"/>
      <c r="M102" s="384" t="str">
        <f>_xlfn.LET(
_xlpm.orgID_row, MATCH($K102, Table8[Org ID],0),
IF($K102="", "",
  INDEX(Table8[Org Type],_xlpm.orgID_row)))</f>
        <v/>
      </c>
      <c r="N102" s="109"/>
      <c r="O102" s="726" t="str">
        <f>IF(P102="NONE", "",
IF(P102="", "",
_xlfn.LET(
_xlpm.orgRow, MATCH($P102,Table8[Org Name],0),
_xlpm.orgID, INDEX(Table8[Org ID], _xlpm.orgRow),
_xlpm.orgType, INDEX(Table8[Org Type], _xlpm.orgRow),
_xlpm.orgID)))</f>
        <v/>
      </c>
      <c r="P102" s="377"/>
      <c r="Q102" s="727" t="str">
        <f>IF(P102="NONE", "",
IF(P102="", "",
_xlfn.LET(
_xlpm.orgRow, MATCH($P102,Table8[Org Name],0),
_xlpm.orgID, INDEX(Table8[Org ID], _xlpm.orgRow),
_xlpm.orgType, INDEX(Table8[Org Type], _xlpm.orgRow),
_xlpm.orgType)))</f>
        <v/>
      </c>
      <c r="R102" s="109"/>
      <c r="S102" s="109"/>
      <c r="T102" s="109"/>
      <c r="U102" s="376"/>
      <c r="V102" s="376"/>
      <c r="W102" s="376"/>
      <c r="Z102" s="376"/>
      <c r="AD102" s="376"/>
      <c r="AE102" s="376"/>
      <c r="AF102" s="376"/>
      <c r="AG102" s="376"/>
      <c r="AJ102" s="376"/>
    </row>
    <row r="103" spans="2:36" s="375" customFormat="1" ht="16.5" hidden="1" customHeight="1" x14ac:dyDescent="0.4">
      <c r="B103" s="940">
        <v>3888</v>
      </c>
      <c r="C103" s="435" t="s">
        <v>383</v>
      </c>
      <c r="D103" s="436" t="s">
        <v>444</v>
      </c>
      <c r="E103" s="348">
        <v>11394</v>
      </c>
      <c r="F103" s="435" t="s">
        <v>465</v>
      </c>
      <c r="G103" s="436" t="s">
        <v>466</v>
      </c>
      <c r="H103" s="435" t="s">
        <v>375</v>
      </c>
      <c r="I103" s="942"/>
      <c r="J103" s="109"/>
      <c r="K103" s="382" t="str">
        <f>IF(L103="NONE", "",
IF(L103="", "",
_xlfn.LET(
_xlpm.orgRow, MATCH($L103,Table8[Org Name],0),
_xlpm.orgID, INDEX(Table8[Org ID], _xlpm.orgRow),
_xlpm.orgType, INDEX(Table8[Org Type], _xlpm.orgRow),
_xlpm.orgID)))</f>
        <v/>
      </c>
      <c r="L103" s="377"/>
      <c r="M103" s="384" t="str">
        <f>_xlfn.LET(
_xlpm.orgID_row, MATCH($K103, Table8[Org ID],0),
IF($K103="", "",
  INDEX(Table8[Org Type],_xlpm.orgID_row)))</f>
        <v/>
      </c>
      <c r="N103" s="109"/>
      <c r="O103" s="726" t="str">
        <f>IF(P103="NONE", "",
IF(P103="", "",
_xlfn.LET(
_xlpm.orgRow, MATCH($P103,Table8[Org Name],0),
_xlpm.orgID, INDEX(Table8[Org ID], _xlpm.orgRow),
_xlpm.orgType, INDEX(Table8[Org Type], _xlpm.orgRow),
_xlpm.orgID)))</f>
        <v/>
      </c>
      <c r="P103" s="377"/>
      <c r="Q103" s="727" t="str">
        <f>IF(P103="NONE", "",
IF(P103="", "",
_xlfn.LET(
_xlpm.orgRow, MATCH($P103,Table8[Org Name],0),
_xlpm.orgID, INDEX(Table8[Org ID], _xlpm.orgRow),
_xlpm.orgType, INDEX(Table8[Org Type], _xlpm.orgRow),
_xlpm.orgType)))</f>
        <v/>
      </c>
      <c r="R103" s="109"/>
      <c r="S103" s="109"/>
      <c r="T103" s="109"/>
      <c r="U103" s="376"/>
      <c r="V103" s="376"/>
      <c r="W103" s="376"/>
      <c r="Z103" s="376"/>
      <c r="AD103" s="376"/>
      <c r="AE103" s="376"/>
      <c r="AF103" s="376"/>
      <c r="AG103" s="376"/>
      <c r="AJ103" s="376"/>
    </row>
    <row r="104" spans="2:36" s="375" customFormat="1" ht="16.5" customHeight="1" x14ac:dyDescent="0.4">
      <c r="B104" s="940">
        <v>6755</v>
      </c>
      <c r="C104" s="435" t="s">
        <v>395</v>
      </c>
      <c r="D104" s="436" t="s">
        <v>516</v>
      </c>
      <c r="E104" s="348">
        <v>97</v>
      </c>
      <c r="F104" s="435" t="s">
        <v>567</v>
      </c>
      <c r="G104" s="436" t="s">
        <v>568</v>
      </c>
      <c r="H104" s="435" t="s">
        <v>375</v>
      </c>
      <c r="I104" s="942"/>
      <c r="J104" s="109"/>
      <c r="K104" s="382" t="str">
        <f>IF(L104="NONE", "",
IF(L104="", "",
_xlfn.LET(
_xlpm.orgRow, MATCH($L104,Table8[Org Name],0),
_xlpm.orgID, INDEX(Table8[Org ID], _xlpm.orgRow),
_xlpm.orgType, INDEX(Table8[Org Type], _xlpm.orgRow),
_xlpm.orgID)))</f>
        <v/>
      </c>
      <c r="L104" s="377"/>
      <c r="M104" s="384" t="str">
        <f>_xlfn.LET(
_xlpm.orgID_row, MATCH($K104, Table8[Org ID],0),
IF($K104="", "",
  INDEX(Table8[Org Type],_xlpm.orgID_row)))</f>
        <v/>
      </c>
      <c r="N104" s="109"/>
      <c r="O104" s="726" t="str">
        <f>IF(P104="NONE", "",
IF(P104="", "",
_xlfn.LET(
_xlpm.orgRow, MATCH($P104,Table8[Org Name],0),
_xlpm.orgID, INDEX(Table8[Org ID], _xlpm.orgRow),
_xlpm.orgType, INDEX(Table8[Org Type], _xlpm.orgRow),
_xlpm.orgID)))</f>
        <v/>
      </c>
      <c r="P104" s="377"/>
      <c r="Q104" s="727" t="str">
        <f>IF(P104="NONE", "",
IF(P104="", "",
_xlfn.LET(
_xlpm.orgRow, MATCH($P104,Table8[Org Name],0),
_xlpm.orgID, INDEX(Table8[Org ID], _xlpm.orgRow),
_xlpm.orgType, INDEX(Table8[Org Type], _xlpm.orgRow),
_xlpm.orgType)))</f>
        <v/>
      </c>
      <c r="R104" s="109"/>
      <c r="S104" s="109"/>
      <c r="T104" s="109"/>
      <c r="U104" s="376"/>
      <c r="V104" s="376"/>
      <c r="W104" s="376"/>
      <c r="Z104" s="376"/>
      <c r="AD104" s="376"/>
      <c r="AE104" s="376"/>
      <c r="AF104" s="376"/>
      <c r="AG104" s="376"/>
      <c r="AJ104" s="376"/>
    </row>
    <row r="105" spans="2:36" s="375" customFormat="1" ht="16.5" hidden="1" customHeight="1" x14ac:dyDescent="0.4">
      <c r="B105" s="940">
        <v>6755</v>
      </c>
      <c r="C105" s="435" t="s">
        <v>395</v>
      </c>
      <c r="D105" s="436" t="s">
        <v>444</v>
      </c>
      <c r="E105" s="348">
        <v>8750</v>
      </c>
      <c r="F105" s="435" t="s">
        <v>471</v>
      </c>
      <c r="G105" s="436" t="s">
        <v>472</v>
      </c>
      <c r="H105" s="435" t="s">
        <v>375</v>
      </c>
      <c r="I105" s="942"/>
      <c r="J105" s="109"/>
      <c r="K105" s="382" t="str">
        <f>IF(L105="NONE", "",
IF(L105="", "",
_xlfn.LET(
_xlpm.orgRow, MATCH($L105,Table8[Org Name],0),
_xlpm.orgID, INDEX(Table8[Org ID], _xlpm.orgRow),
_xlpm.orgType, INDEX(Table8[Org Type], _xlpm.orgRow),
_xlpm.orgID)))</f>
        <v/>
      </c>
      <c r="L105" s="377"/>
      <c r="M105" s="384" t="str">
        <f>_xlfn.LET(
_xlpm.orgID_row, MATCH($K105, Table8[Org ID],0),
IF($K105="", "",
  INDEX(Table8[Org Type],_xlpm.orgID_row)))</f>
        <v/>
      </c>
      <c r="N105" s="109"/>
      <c r="O105" s="726" t="str">
        <f>IF(P105="NONE", "",
IF(P105="", "",
_xlfn.LET(
_xlpm.orgRow, MATCH($P105,Table8[Org Name],0),
_xlpm.orgID, INDEX(Table8[Org ID], _xlpm.orgRow),
_xlpm.orgType, INDEX(Table8[Org Type], _xlpm.orgRow),
_xlpm.orgID)))</f>
        <v/>
      </c>
      <c r="P105" s="377"/>
      <c r="Q105" s="727" t="str">
        <f>IF(P105="NONE", "",
IF(P105="", "",
_xlfn.LET(
_xlpm.orgRow, MATCH($P105,Table8[Org Name],0),
_xlpm.orgID, INDEX(Table8[Org ID], _xlpm.orgRow),
_xlpm.orgType, INDEX(Table8[Org Type], _xlpm.orgRow),
_xlpm.orgType)))</f>
        <v/>
      </c>
      <c r="R105" s="109"/>
      <c r="S105" s="109"/>
      <c r="T105" s="109"/>
      <c r="U105" s="376"/>
      <c r="V105" s="376"/>
      <c r="W105" s="376"/>
      <c r="Z105" s="376"/>
      <c r="AD105" s="376"/>
      <c r="AE105" s="376"/>
      <c r="AF105" s="376"/>
      <c r="AG105" s="376"/>
      <c r="AJ105" s="376"/>
    </row>
    <row r="106" spans="2:36" s="375" customFormat="1" ht="16.5" customHeight="1" thickBot="1" x14ac:dyDescent="0.45">
      <c r="B106" s="940">
        <v>20195</v>
      </c>
      <c r="C106" s="435" t="s">
        <v>955</v>
      </c>
      <c r="D106" s="436" t="s">
        <v>516</v>
      </c>
      <c r="E106" s="348">
        <v>20195</v>
      </c>
      <c r="F106" s="435" t="s">
        <v>955</v>
      </c>
      <c r="G106" s="436"/>
      <c r="H106" s="435"/>
      <c r="I106" s="942"/>
      <c r="J106" s="109"/>
      <c r="K106" s="389" t="str">
        <f>IF(L106="NONE", "",
IF(L106="", "",
_xlfn.LET(
_xlpm.orgRow, MATCH($L106,Table8[Org Name],0),
_xlpm.orgID, INDEX(Table8[Org ID], _xlpm.orgRow),
_xlpm.orgType, INDEX(Table8[Org Type], _xlpm.orgRow),
_xlpm.orgID)))</f>
        <v/>
      </c>
      <c r="L106" s="390"/>
      <c r="M106" s="391" t="str">
        <f>_xlfn.LET(
_xlpm.orgID_row, MATCH($K106, Table8[Org ID],0),
IF($K106="", "",
  INDEX(Table8[Org Type],_xlpm.orgID_row)))</f>
        <v/>
      </c>
      <c r="N106" s="109"/>
      <c r="O106" s="728" t="str">
        <f>IF(P106="NONE", "",
IF(P106="", "",
_xlfn.LET(
_xlpm.orgRow, MATCH($P106,Table8[Org Name],0),
_xlpm.orgID, INDEX(Table8[Org ID], _xlpm.orgRow),
_xlpm.orgType, INDEX(Table8[Org Type], _xlpm.orgRow),
_xlpm.orgID)))</f>
        <v/>
      </c>
      <c r="P106" s="729"/>
      <c r="Q106" s="730" t="str">
        <f>IF(P106="NONE", "",
IF(P106="", "",
_xlfn.LET(
_xlpm.orgRow, MATCH($P106,Table8[Org Name],0),
_xlpm.orgID, INDEX(Table8[Org ID], _xlpm.orgRow),
_xlpm.orgType, INDEX(Table8[Org Type], _xlpm.orgRow),
_xlpm.orgType)))</f>
        <v/>
      </c>
      <c r="R106" s="109"/>
      <c r="S106" s="109"/>
      <c r="T106" s="109"/>
      <c r="U106" s="376"/>
      <c r="V106" s="376"/>
      <c r="W106" s="376"/>
      <c r="Z106" s="376"/>
      <c r="AD106" s="376"/>
      <c r="AE106" s="376"/>
      <c r="AF106" s="376"/>
      <c r="AG106" s="376"/>
      <c r="AJ106" s="376"/>
    </row>
    <row r="107" spans="2:36" s="375" customFormat="1" ht="16.5" hidden="1" customHeight="1" x14ac:dyDescent="0.4">
      <c r="B107" s="940">
        <v>22732</v>
      </c>
      <c r="C107" s="435" t="s">
        <v>654</v>
      </c>
      <c r="D107" s="436" t="s">
        <v>372</v>
      </c>
      <c r="E107" s="939">
        <v>22732</v>
      </c>
      <c r="F107" s="435" t="s">
        <v>654</v>
      </c>
      <c r="G107" s="436"/>
      <c r="H107" s="435"/>
      <c r="I107" s="942"/>
      <c r="J107" s="109"/>
      <c r="K107" s="376"/>
      <c r="L107" s="377"/>
      <c r="M107" s="376"/>
      <c r="N107" s="109"/>
      <c r="O107" s="109"/>
      <c r="P107" s="109"/>
      <c r="Q107" s="109"/>
      <c r="R107" s="109"/>
      <c r="S107" s="109"/>
      <c r="T107" s="109"/>
      <c r="U107" s="376"/>
      <c r="V107" s="376"/>
      <c r="W107" s="376"/>
      <c r="Z107" s="376"/>
      <c r="AD107" s="376"/>
      <c r="AE107" s="376"/>
      <c r="AF107" s="376"/>
      <c r="AG107" s="376"/>
      <c r="AJ107" s="376"/>
    </row>
    <row r="108" spans="2:36" s="375" customFormat="1" ht="16.5" customHeight="1" x14ac:dyDescent="0.4">
      <c r="B108" s="940">
        <v>22350</v>
      </c>
      <c r="C108" s="435" t="s">
        <v>442</v>
      </c>
      <c r="D108" s="436" t="s">
        <v>516</v>
      </c>
      <c r="E108" s="348">
        <v>99</v>
      </c>
      <c r="F108" s="435" t="s">
        <v>644</v>
      </c>
      <c r="G108" s="436" t="s">
        <v>645</v>
      </c>
      <c r="H108" s="435" t="s">
        <v>455</v>
      </c>
      <c r="I108" s="942" t="s">
        <v>443</v>
      </c>
      <c r="J108" s="109"/>
      <c r="K108" s="376"/>
      <c r="L108" s="377"/>
      <c r="M108" s="376"/>
      <c r="N108" s="109"/>
      <c r="O108" s="109"/>
      <c r="P108" s="109"/>
      <c r="Q108" s="109"/>
      <c r="R108" s="109"/>
      <c r="S108" s="109"/>
      <c r="T108" s="109"/>
      <c r="U108" s="376"/>
      <c r="V108" s="376"/>
      <c r="W108" s="376"/>
      <c r="Z108" s="376"/>
      <c r="AD108" s="376"/>
      <c r="AE108" s="376"/>
      <c r="AF108" s="376"/>
      <c r="AG108" s="376"/>
      <c r="AJ108" s="376"/>
    </row>
    <row r="109" spans="2:36" s="375" customFormat="1" ht="16.5" customHeight="1" x14ac:dyDescent="0.4">
      <c r="B109" s="940">
        <v>16665</v>
      </c>
      <c r="C109" s="435" t="s">
        <v>440</v>
      </c>
      <c r="D109" s="436" t="s">
        <v>516</v>
      </c>
      <c r="E109" s="348">
        <v>100</v>
      </c>
      <c r="F109" s="435" t="s">
        <v>623</v>
      </c>
      <c r="G109" s="436" t="s">
        <v>624</v>
      </c>
      <c r="H109" s="435" t="s">
        <v>375</v>
      </c>
      <c r="I109" s="942"/>
      <c r="J109" s="109"/>
      <c r="K109" s="109"/>
      <c r="L109" s="109"/>
      <c r="M109" s="109"/>
      <c r="N109" s="109"/>
      <c r="O109" s="109"/>
      <c r="P109" s="109"/>
      <c r="Q109" s="109"/>
      <c r="R109" s="109"/>
      <c r="S109" s="109"/>
      <c r="T109" s="109"/>
      <c r="U109" s="376"/>
      <c r="V109" s="376"/>
      <c r="W109" s="376"/>
      <c r="Z109" s="376"/>
      <c r="AD109" s="376"/>
      <c r="AE109" s="376"/>
      <c r="AF109" s="376"/>
      <c r="AG109" s="376"/>
      <c r="AJ109" s="376"/>
    </row>
    <row r="110" spans="2:36" s="375" customFormat="1" ht="16.5" hidden="1" customHeight="1" x14ac:dyDescent="0.4">
      <c r="B110" s="940">
        <v>16665</v>
      </c>
      <c r="C110" s="435" t="s">
        <v>440</v>
      </c>
      <c r="D110" s="436" t="s">
        <v>444</v>
      </c>
      <c r="E110" s="348">
        <v>11404</v>
      </c>
      <c r="F110" s="435" t="s">
        <v>497</v>
      </c>
      <c r="G110" s="436" t="s">
        <v>498</v>
      </c>
      <c r="H110" s="435" t="s">
        <v>375</v>
      </c>
      <c r="I110" s="942"/>
      <c r="J110" s="109"/>
      <c r="K110" s="109"/>
      <c r="L110" s="109"/>
      <c r="M110" s="109"/>
      <c r="N110" s="109"/>
      <c r="O110" s="109"/>
      <c r="P110" s="109"/>
      <c r="Q110" s="109"/>
      <c r="R110" s="109"/>
      <c r="S110" s="109"/>
      <c r="T110" s="109"/>
      <c r="U110" s="376"/>
      <c r="V110" s="376"/>
      <c r="W110" s="376"/>
      <c r="Z110" s="376"/>
      <c r="AD110" s="376"/>
      <c r="AE110" s="376"/>
      <c r="AF110" s="376"/>
      <c r="AG110" s="376"/>
      <c r="AJ110" s="376"/>
    </row>
    <row r="111" spans="2:36" s="375" customFormat="1" ht="16.5" customHeight="1" x14ac:dyDescent="0.4">
      <c r="B111" s="940">
        <v>3791</v>
      </c>
      <c r="C111" s="435" t="s">
        <v>381</v>
      </c>
      <c r="D111" s="436" t="s">
        <v>516</v>
      </c>
      <c r="E111" s="348">
        <v>101</v>
      </c>
      <c r="F111" s="435" t="s">
        <v>539</v>
      </c>
      <c r="G111" s="436" t="s">
        <v>540</v>
      </c>
      <c r="H111" s="435" t="s">
        <v>375</v>
      </c>
      <c r="I111" s="942"/>
      <c r="J111" s="109"/>
      <c r="K111" s="109"/>
      <c r="L111" s="109"/>
      <c r="M111" s="109"/>
      <c r="N111" s="109"/>
      <c r="O111" s="109"/>
      <c r="P111" s="109"/>
      <c r="Q111" s="109"/>
      <c r="R111" s="109"/>
      <c r="S111" s="109"/>
      <c r="T111" s="109"/>
      <c r="U111" s="376"/>
      <c r="V111" s="376"/>
      <c r="W111" s="376"/>
      <c r="Z111" s="376"/>
      <c r="AD111" s="376"/>
      <c r="AE111" s="376"/>
      <c r="AF111" s="376"/>
      <c r="AG111" s="376"/>
      <c r="AJ111" s="376"/>
    </row>
    <row r="112" spans="2:36" s="375" customFormat="1" ht="16.5" customHeight="1" x14ac:dyDescent="0.4">
      <c r="B112" s="940">
        <v>16665</v>
      </c>
      <c r="C112" s="435" t="s">
        <v>440</v>
      </c>
      <c r="D112" s="436" t="s">
        <v>516</v>
      </c>
      <c r="E112" s="348">
        <v>103</v>
      </c>
      <c r="F112" s="435" t="s">
        <v>625</v>
      </c>
      <c r="G112" s="436" t="s">
        <v>626</v>
      </c>
      <c r="H112" s="435" t="s">
        <v>375</v>
      </c>
      <c r="I112" s="942"/>
      <c r="J112" s="109"/>
      <c r="K112" s="109"/>
      <c r="L112" s="109"/>
      <c r="M112" s="109"/>
      <c r="N112" s="109"/>
      <c r="O112" s="109"/>
      <c r="P112" s="109"/>
      <c r="Q112" s="109"/>
      <c r="R112" s="109"/>
      <c r="S112" s="109"/>
      <c r="T112" s="109"/>
      <c r="U112" s="376"/>
      <c r="V112" s="376"/>
      <c r="W112" s="376"/>
      <c r="Z112" s="376"/>
      <c r="AD112" s="376"/>
      <c r="AE112" s="376"/>
      <c r="AF112" s="376"/>
      <c r="AG112" s="376"/>
      <c r="AJ112" s="376"/>
    </row>
    <row r="113" spans="2:36" s="375" customFormat="1" ht="16.5" hidden="1" customHeight="1" x14ac:dyDescent="0.4">
      <c r="B113" s="940">
        <v>16665</v>
      </c>
      <c r="C113" s="435" t="s">
        <v>440</v>
      </c>
      <c r="D113" s="436" t="s">
        <v>444</v>
      </c>
      <c r="E113" s="348">
        <v>8655</v>
      </c>
      <c r="F113" s="435" t="s">
        <v>492</v>
      </c>
      <c r="G113" s="436" t="s">
        <v>493</v>
      </c>
      <c r="H113" s="435" t="s">
        <v>375</v>
      </c>
      <c r="I113" s="942"/>
      <c r="J113" s="109"/>
      <c r="K113" s="109"/>
      <c r="L113" s="109"/>
      <c r="M113" s="109"/>
      <c r="N113" s="109"/>
      <c r="O113" s="109"/>
      <c r="P113" s="109"/>
      <c r="Q113" s="109"/>
      <c r="R113" s="109"/>
      <c r="S113" s="109"/>
      <c r="T113" s="109"/>
      <c r="U113" s="376"/>
      <c r="V113" s="376"/>
      <c r="W113" s="376"/>
      <c r="Z113" s="376"/>
      <c r="AD113" s="376"/>
      <c r="AE113" s="376"/>
      <c r="AF113" s="376"/>
      <c r="AG113" s="376"/>
      <c r="AJ113" s="376"/>
    </row>
    <row r="114" spans="2:36" s="375" customFormat="1" ht="16.5" customHeight="1" x14ac:dyDescent="0.4">
      <c r="B114" s="940">
        <v>3791</v>
      </c>
      <c r="C114" s="435" t="s">
        <v>381</v>
      </c>
      <c r="D114" s="436" t="s">
        <v>516</v>
      </c>
      <c r="E114" s="348">
        <v>105</v>
      </c>
      <c r="F114" s="435" t="s">
        <v>541</v>
      </c>
      <c r="G114" s="436" t="s">
        <v>542</v>
      </c>
      <c r="H114" s="435" t="s">
        <v>375</v>
      </c>
      <c r="I114" s="942"/>
      <c r="J114" s="109"/>
      <c r="K114" s="109"/>
      <c r="L114" s="109"/>
      <c r="M114" s="109"/>
      <c r="N114" s="109"/>
      <c r="O114" s="109"/>
      <c r="P114" s="109"/>
      <c r="Q114" s="109"/>
      <c r="R114" s="109"/>
      <c r="S114" s="109"/>
      <c r="T114" s="109"/>
      <c r="U114" s="376"/>
      <c r="V114" s="376"/>
      <c r="W114" s="376"/>
      <c r="Z114" s="376"/>
      <c r="AD114" s="376"/>
      <c r="AE114" s="376"/>
      <c r="AF114" s="376"/>
      <c r="AG114" s="376"/>
      <c r="AJ114" s="376"/>
    </row>
    <row r="115" spans="2:36" s="375" customFormat="1" ht="16.5" hidden="1" customHeight="1" x14ac:dyDescent="0.4">
      <c r="B115" s="940">
        <v>3791</v>
      </c>
      <c r="C115" s="435" t="s">
        <v>381</v>
      </c>
      <c r="D115" s="436" t="s">
        <v>444</v>
      </c>
      <c r="E115" s="348">
        <v>8644</v>
      </c>
      <c r="F115" s="435" t="s">
        <v>451</v>
      </c>
      <c r="G115" s="436" t="s">
        <v>452</v>
      </c>
      <c r="H115" s="435" t="s">
        <v>375</v>
      </c>
      <c r="I115" s="942"/>
      <c r="J115" s="109"/>
      <c r="K115" s="109"/>
      <c r="L115" s="109"/>
      <c r="M115" s="109"/>
      <c r="N115" s="109"/>
      <c r="O115" s="109"/>
      <c r="P115" s="109"/>
      <c r="Q115" s="109"/>
      <c r="R115" s="109"/>
      <c r="S115" s="109"/>
      <c r="T115" s="109"/>
      <c r="U115" s="376"/>
      <c r="V115" s="376"/>
      <c r="W115" s="376"/>
      <c r="Z115" s="376"/>
      <c r="AD115" s="376"/>
      <c r="AE115" s="376"/>
      <c r="AF115" s="376"/>
      <c r="AG115" s="376"/>
      <c r="AJ115" s="376"/>
    </row>
    <row r="116" spans="2:36" s="375" customFormat="1" ht="16.5" customHeight="1" x14ac:dyDescent="0.4">
      <c r="B116" s="940">
        <v>3791</v>
      </c>
      <c r="C116" s="435" t="s">
        <v>381</v>
      </c>
      <c r="D116" s="436" t="s">
        <v>516</v>
      </c>
      <c r="E116" s="348">
        <v>345</v>
      </c>
      <c r="F116" s="435" t="s">
        <v>543</v>
      </c>
      <c r="G116" s="436" t="s">
        <v>544</v>
      </c>
      <c r="H116" s="435" t="s">
        <v>375</v>
      </c>
      <c r="I116" s="942"/>
      <c r="J116" s="109"/>
      <c r="K116" s="109"/>
      <c r="L116" s="109"/>
      <c r="M116" s="109"/>
      <c r="N116" s="109"/>
      <c r="O116" s="109"/>
      <c r="P116" s="109"/>
      <c r="Q116" s="109"/>
      <c r="R116" s="109"/>
      <c r="S116" s="109"/>
      <c r="T116" s="109"/>
      <c r="U116" s="376"/>
      <c r="V116" s="376"/>
      <c r="W116" s="376"/>
      <c r="Z116" s="376"/>
      <c r="AD116" s="376"/>
      <c r="AE116" s="376"/>
      <c r="AF116" s="376"/>
      <c r="AG116" s="376"/>
      <c r="AJ116" s="376"/>
    </row>
    <row r="117" spans="2:36" s="375" customFormat="1" ht="16.5" hidden="1" customHeight="1" x14ac:dyDescent="0.4">
      <c r="B117" s="940">
        <v>3791</v>
      </c>
      <c r="C117" s="435" t="s">
        <v>381</v>
      </c>
      <c r="D117" s="436" t="s">
        <v>444</v>
      </c>
      <c r="E117" s="348">
        <v>11004</v>
      </c>
      <c r="F117" s="435" t="s">
        <v>463</v>
      </c>
      <c r="G117" s="436" t="s">
        <v>464</v>
      </c>
      <c r="H117" s="435" t="s">
        <v>375</v>
      </c>
      <c r="I117" s="942"/>
      <c r="J117" s="109"/>
      <c r="K117" s="109"/>
      <c r="L117" s="109"/>
      <c r="M117" s="109"/>
      <c r="N117" s="109"/>
      <c r="O117" s="109"/>
      <c r="P117" s="109"/>
      <c r="Q117" s="109"/>
      <c r="R117" s="109"/>
      <c r="S117" s="109"/>
      <c r="T117" s="109"/>
      <c r="U117" s="376"/>
      <c r="V117" s="376"/>
      <c r="W117" s="376"/>
      <c r="Z117" s="376"/>
      <c r="AD117" s="376"/>
      <c r="AE117" s="376"/>
      <c r="AF117" s="376"/>
      <c r="AG117" s="376"/>
      <c r="AJ117" s="376"/>
    </row>
    <row r="118" spans="2:36" s="375" customFormat="1" ht="16.5" customHeight="1" x14ac:dyDescent="0.4">
      <c r="B118" s="940">
        <v>16665</v>
      </c>
      <c r="C118" s="435" t="s">
        <v>440</v>
      </c>
      <c r="D118" s="436" t="s">
        <v>516</v>
      </c>
      <c r="E118" s="348">
        <v>3112</v>
      </c>
      <c r="F118" s="435" t="s">
        <v>629</v>
      </c>
      <c r="G118" s="436" t="s">
        <v>630</v>
      </c>
      <c r="H118" s="435" t="s">
        <v>375</v>
      </c>
      <c r="I118" s="942"/>
      <c r="J118" s="109"/>
      <c r="K118" s="109"/>
      <c r="L118" s="109"/>
      <c r="M118" s="109"/>
      <c r="N118" s="109"/>
      <c r="O118" s="109"/>
      <c r="P118" s="109"/>
      <c r="Q118" s="109"/>
      <c r="R118" s="109"/>
      <c r="S118" s="109"/>
      <c r="T118" s="109"/>
      <c r="U118" s="376"/>
      <c r="V118" s="376"/>
      <c r="W118" s="376"/>
      <c r="Z118" s="376"/>
      <c r="AD118" s="376"/>
      <c r="AE118" s="376"/>
      <c r="AF118" s="376"/>
      <c r="AG118" s="376"/>
      <c r="AJ118" s="376"/>
    </row>
    <row r="119" spans="2:36" s="375" customFormat="1" ht="16.5" hidden="1" customHeight="1" x14ac:dyDescent="0.4">
      <c r="B119" s="940">
        <v>16665</v>
      </c>
      <c r="C119" s="435" t="s">
        <v>440</v>
      </c>
      <c r="D119" s="436" t="s">
        <v>444</v>
      </c>
      <c r="E119" s="348">
        <v>11408</v>
      </c>
      <c r="F119" s="435" t="s">
        <v>499</v>
      </c>
      <c r="G119" s="436" t="s">
        <v>500</v>
      </c>
      <c r="H119" s="435" t="s">
        <v>375</v>
      </c>
      <c r="I119" s="942"/>
      <c r="J119" s="109"/>
      <c r="K119" s="109"/>
      <c r="L119" s="109"/>
      <c r="M119" s="109"/>
      <c r="P119" s="109"/>
      <c r="Q119" s="109"/>
      <c r="R119" s="109"/>
      <c r="S119" s="109"/>
      <c r="T119" s="109"/>
      <c r="U119" s="376"/>
      <c r="V119" s="376"/>
      <c r="W119" s="376"/>
      <c r="Z119" s="376"/>
      <c r="AD119" s="376"/>
      <c r="AE119" s="376"/>
      <c r="AF119" s="376"/>
      <c r="AG119" s="376"/>
      <c r="AJ119" s="376"/>
    </row>
    <row r="120" spans="2:36" s="375" customFormat="1" ht="16.5" hidden="1" customHeight="1" x14ac:dyDescent="0.4">
      <c r="B120" s="940">
        <v>22733</v>
      </c>
      <c r="C120" s="435" t="s">
        <v>656</v>
      </c>
      <c r="D120" s="436" t="s">
        <v>372</v>
      </c>
      <c r="E120" s="939">
        <v>22733</v>
      </c>
      <c r="F120" s="435" t="s">
        <v>656</v>
      </c>
      <c r="G120" s="436"/>
      <c r="H120" s="435"/>
      <c r="I120" s="942"/>
      <c r="J120" s="109"/>
      <c r="K120" s="109"/>
      <c r="L120" s="109"/>
      <c r="M120" s="109"/>
      <c r="N120" s="109"/>
      <c r="O120" s="109"/>
      <c r="P120" s="109"/>
      <c r="Q120" s="109"/>
      <c r="R120" s="109"/>
      <c r="S120" s="109"/>
      <c r="T120" s="109"/>
      <c r="U120" s="376"/>
      <c r="V120" s="376"/>
      <c r="W120" s="376"/>
      <c r="Z120" s="376"/>
      <c r="AD120" s="376"/>
      <c r="AE120" s="376"/>
      <c r="AF120" s="376"/>
      <c r="AG120" s="376"/>
      <c r="AJ120" s="376"/>
    </row>
    <row r="121" spans="2:36" s="375" customFormat="1" ht="16.5" customHeight="1" x14ac:dyDescent="0.4">
      <c r="B121" s="940">
        <v>22733</v>
      </c>
      <c r="C121" s="435" t="s">
        <v>656</v>
      </c>
      <c r="D121" s="436" t="s">
        <v>516</v>
      </c>
      <c r="E121" s="348">
        <v>414</v>
      </c>
      <c r="F121" s="435" t="s">
        <v>657</v>
      </c>
      <c r="G121" s="436" t="s">
        <v>429</v>
      </c>
      <c r="H121" s="435" t="s">
        <v>429</v>
      </c>
      <c r="I121" s="942" t="s">
        <v>518</v>
      </c>
      <c r="J121" s="109"/>
      <c r="K121" s="109"/>
      <c r="L121" s="109"/>
      <c r="M121" s="109"/>
      <c r="N121" s="379"/>
      <c r="O121" s="393"/>
      <c r="P121" s="109"/>
      <c r="Q121" s="109"/>
      <c r="R121" s="109"/>
      <c r="S121" s="109"/>
      <c r="T121" s="109"/>
      <c r="U121" s="376"/>
      <c r="V121" s="376"/>
      <c r="W121" s="376"/>
      <c r="Z121" s="376"/>
      <c r="AD121" s="376"/>
      <c r="AE121" s="376"/>
      <c r="AF121" s="376"/>
      <c r="AG121" s="376"/>
      <c r="AJ121" s="376"/>
    </row>
    <row r="122" spans="2:36" s="375" customFormat="1" ht="16.5" hidden="1" customHeight="1" x14ac:dyDescent="0.4">
      <c r="B122" s="940">
        <v>3791</v>
      </c>
      <c r="C122" s="435" t="s">
        <v>381</v>
      </c>
      <c r="D122" s="436" t="s">
        <v>444</v>
      </c>
      <c r="E122" s="348">
        <v>8745</v>
      </c>
      <c r="F122" s="435" t="s">
        <v>453</v>
      </c>
      <c r="G122" s="436" t="s">
        <v>454</v>
      </c>
      <c r="H122" s="440" t="s">
        <v>455</v>
      </c>
      <c r="I122" s="942" t="s">
        <v>456</v>
      </c>
      <c r="J122" s="109"/>
      <c r="K122" s="109"/>
      <c r="L122" s="109"/>
      <c r="M122" s="109"/>
      <c r="N122" s="109"/>
      <c r="O122" s="109"/>
      <c r="P122" s="109"/>
      <c r="Q122" s="109"/>
      <c r="R122" s="109"/>
      <c r="S122" s="109"/>
      <c r="T122" s="109"/>
      <c r="U122" s="376"/>
      <c r="V122" s="376"/>
      <c r="W122" s="376"/>
      <c r="Z122" s="376"/>
      <c r="AD122" s="376"/>
      <c r="AE122" s="376"/>
      <c r="AF122" s="376"/>
      <c r="AG122" s="376"/>
      <c r="AJ122" s="376"/>
    </row>
    <row r="123" spans="2:36" s="375" customFormat="1" ht="16.5" customHeight="1" x14ac:dyDescent="0.4">
      <c r="B123" s="940">
        <v>3888</v>
      </c>
      <c r="C123" s="435" t="s">
        <v>383</v>
      </c>
      <c r="D123" s="436" t="s">
        <v>516</v>
      </c>
      <c r="E123" s="348">
        <v>127</v>
      </c>
      <c r="F123" s="435" t="s">
        <v>553</v>
      </c>
      <c r="G123" s="436" t="s">
        <v>554</v>
      </c>
      <c r="H123" s="435" t="s">
        <v>375</v>
      </c>
      <c r="I123" s="942"/>
      <c r="J123" s="109"/>
      <c r="K123" s="109"/>
      <c r="L123" s="109"/>
      <c r="M123" s="109"/>
      <c r="N123" s="109"/>
      <c r="O123" s="109"/>
      <c r="P123" s="109"/>
      <c r="Q123" s="109"/>
      <c r="R123" s="109"/>
      <c r="S123" s="109"/>
      <c r="T123" s="109"/>
      <c r="U123" s="376"/>
      <c r="V123" s="376"/>
      <c r="W123" s="376"/>
      <c r="Z123" s="376"/>
      <c r="AD123" s="376"/>
      <c r="AE123" s="376"/>
      <c r="AF123" s="376"/>
      <c r="AG123" s="376"/>
      <c r="AJ123" s="376"/>
    </row>
    <row r="124" spans="2:36" s="375" customFormat="1" ht="16.5" hidden="1" customHeight="1" x14ac:dyDescent="0.4">
      <c r="B124" s="940">
        <v>16665</v>
      </c>
      <c r="C124" s="435" t="s">
        <v>440</v>
      </c>
      <c r="D124" s="436" t="s">
        <v>444</v>
      </c>
      <c r="E124" s="348">
        <v>11915</v>
      </c>
      <c r="F124" s="435" t="s">
        <v>504</v>
      </c>
      <c r="G124" s="436" t="s">
        <v>505</v>
      </c>
      <c r="H124" s="435" t="s">
        <v>375</v>
      </c>
      <c r="I124" s="942"/>
      <c r="J124" s="109"/>
      <c r="K124" s="109"/>
      <c r="L124" s="109"/>
      <c r="M124" s="109"/>
      <c r="N124" s="109"/>
      <c r="O124" s="109"/>
      <c r="P124" s="109"/>
      <c r="Q124" s="109"/>
      <c r="R124" s="109"/>
      <c r="S124" s="109"/>
      <c r="T124" s="109"/>
      <c r="U124" s="376"/>
      <c r="V124" s="376"/>
      <c r="W124" s="376"/>
      <c r="Z124" s="376"/>
      <c r="AD124" s="376"/>
      <c r="AE124" s="376"/>
      <c r="AF124" s="376"/>
      <c r="AG124" s="376"/>
      <c r="AJ124" s="376"/>
    </row>
    <row r="125" spans="2:36" s="375" customFormat="1" ht="16.5" hidden="1" customHeight="1" x14ac:dyDescent="0.4">
      <c r="B125" s="940">
        <v>13158</v>
      </c>
      <c r="C125" s="435" t="s">
        <v>428</v>
      </c>
      <c r="D125" s="436" t="s">
        <v>372</v>
      </c>
      <c r="E125" s="348">
        <v>13158</v>
      </c>
      <c r="F125" s="435" t="s">
        <v>428</v>
      </c>
      <c r="G125" s="436"/>
      <c r="H125" s="435" t="s">
        <v>429</v>
      </c>
      <c r="I125" s="942" t="s">
        <v>430</v>
      </c>
      <c r="J125" s="109"/>
      <c r="K125" s="109"/>
      <c r="L125" s="109"/>
      <c r="M125" s="109"/>
      <c r="N125" s="109"/>
      <c r="O125" s="109"/>
      <c r="P125" s="109"/>
      <c r="Q125" s="109"/>
      <c r="R125" s="109"/>
      <c r="S125" s="109"/>
      <c r="T125" s="109"/>
      <c r="U125" s="376"/>
      <c r="V125" s="376"/>
      <c r="W125" s="376"/>
      <c r="Z125" s="376"/>
      <c r="AD125" s="376"/>
      <c r="AE125" s="376"/>
      <c r="AF125" s="376"/>
      <c r="AG125" s="376"/>
      <c r="AJ125" s="376"/>
    </row>
    <row r="126" spans="2:36" s="375" customFormat="1" ht="16.5" customHeight="1" x14ac:dyDescent="0.4">
      <c r="B126" s="940">
        <v>13158</v>
      </c>
      <c r="C126" s="435" t="s">
        <v>428</v>
      </c>
      <c r="D126" s="436" t="s">
        <v>516</v>
      </c>
      <c r="E126" s="348">
        <v>6963</v>
      </c>
      <c r="F126" s="435" t="s">
        <v>600</v>
      </c>
      <c r="G126" s="436" t="s">
        <v>429</v>
      </c>
      <c r="H126" s="435" t="s">
        <v>429</v>
      </c>
      <c r="I126" s="942" t="s">
        <v>518</v>
      </c>
      <c r="J126" s="109"/>
      <c r="K126" s="109"/>
      <c r="L126" s="109"/>
      <c r="M126" s="109"/>
      <c r="N126" s="109"/>
      <c r="O126" s="109"/>
      <c r="P126" s="109"/>
      <c r="Q126" s="109"/>
      <c r="R126" s="109"/>
      <c r="S126" s="109"/>
      <c r="T126" s="109"/>
      <c r="U126" s="376"/>
      <c r="V126" s="376"/>
      <c r="W126" s="376"/>
      <c r="Z126" s="376"/>
      <c r="AD126" s="376"/>
      <c r="AE126" s="376"/>
      <c r="AF126" s="376"/>
      <c r="AG126" s="376"/>
      <c r="AJ126" s="376"/>
    </row>
    <row r="127" spans="2:36" s="375" customFormat="1" ht="16.5" customHeight="1" x14ac:dyDescent="0.4">
      <c r="B127" s="940">
        <v>9991</v>
      </c>
      <c r="C127" s="435" t="s">
        <v>399</v>
      </c>
      <c r="D127" s="436" t="s">
        <v>516</v>
      </c>
      <c r="E127" s="348">
        <v>25</v>
      </c>
      <c r="F127" s="435" t="s">
        <v>573</v>
      </c>
      <c r="G127" s="436" t="s">
        <v>574</v>
      </c>
      <c r="H127" s="435" t="s">
        <v>375</v>
      </c>
      <c r="I127" s="942"/>
      <c r="J127" s="109"/>
      <c r="K127" s="109"/>
      <c r="L127" s="109"/>
      <c r="M127" s="109"/>
      <c r="N127" s="109"/>
      <c r="O127" s="109"/>
      <c r="P127" s="109"/>
      <c r="Q127" s="109"/>
      <c r="R127" s="109"/>
      <c r="S127" s="109"/>
      <c r="T127" s="109"/>
      <c r="U127" s="376"/>
      <c r="V127" s="376"/>
      <c r="W127" s="376"/>
      <c r="Z127" s="376"/>
      <c r="AD127" s="376"/>
      <c r="AE127" s="376"/>
      <c r="AF127" s="376"/>
      <c r="AG127" s="376"/>
      <c r="AJ127" s="376"/>
    </row>
    <row r="128" spans="2:36" s="375" customFormat="1" ht="16.5" hidden="1" customHeight="1" x14ac:dyDescent="0.4">
      <c r="B128" s="940">
        <v>9991</v>
      </c>
      <c r="C128" s="435" t="s">
        <v>399</v>
      </c>
      <c r="D128" s="436" t="s">
        <v>372</v>
      </c>
      <c r="E128" s="348">
        <v>9991</v>
      </c>
      <c r="F128" s="435" t="s">
        <v>400</v>
      </c>
      <c r="G128" s="436" t="s">
        <v>401</v>
      </c>
      <c r="H128" s="435" t="s">
        <v>375</v>
      </c>
      <c r="I128" s="942"/>
      <c r="J128" s="109"/>
      <c r="K128" s="109"/>
      <c r="L128" s="109"/>
      <c r="M128" s="109"/>
      <c r="N128" s="109"/>
      <c r="O128" s="109"/>
      <c r="P128" s="109"/>
      <c r="Q128" s="109"/>
      <c r="R128" s="109"/>
      <c r="S128" s="109"/>
      <c r="T128" s="109"/>
      <c r="U128" s="376"/>
      <c r="V128" s="376"/>
      <c r="W128" s="376"/>
      <c r="Z128" s="376"/>
      <c r="AD128" s="376"/>
      <c r="AE128" s="376"/>
      <c r="AF128" s="376"/>
      <c r="AG128" s="376"/>
      <c r="AJ128" s="376"/>
    </row>
    <row r="129" spans="2:36" s="375" customFormat="1" ht="16.5" hidden="1" customHeight="1" x14ac:dyDescent="0.4">
      <c r="B129" s="940">
        <v>9991</v>
      </c>
      <c r="C129" s="435" t="s">
        <v>399</v>
      </c>
      <c r="D129" s="436" t="s">
        <v>444</v>
      </c>
      <c r="E129" s="348">
        <v>10327</v>
      </c>
      <c r="F129" s="435" t="s">
        <v>475</v>
      </c>
      <c r="G129" s="436" t="s">
        <v>476</v>
      </c>
      <c r="H129" s="435" t="s">
        <v>375</v>
      </c>
      <c r="I129" s="942"/>
      <c r="J129" s="109"/>
      <c r="K129" s="109"/>
      <c r="L129" s="109"/>
      <c r="M129" s="109"/>
      <c r="N129" s="109"/>
      <c r="O129" s="109"/>
      <c r="P129" s="109"/>
      <c r="Q129" s="109"/>
      <c r="R129" s="109"/>
      <c r="S129" s="109"/>
      <c r="T129" s="109"/>
      <c r="U129" s="376"/>
      <c r="V129" s="376"/>
      <c r="W129" s="376"/>
      <c r="Z129" s="376"/>
      <c r="AD129" s="376"/>
      <c r="AE129" s="376"/>
      <c r="AF129" s="376"/>
      <c r="AG129" s="376"/>
      <c r="AJ129" s="376"/>
    </row>
    <row r="130" spans="2:36" s="375" customFormat="1" ht="16.5" hidden="1" customHeight="1" x14ac:dyDescent="0.4">
      <c r="B130" s="940">
        <v>22734</v>
      </c>
      <c r="C130" s="435" t="s">
        <v>957</v>
      </c>
      <c r="D130" s="436" t="s">
        <v>372</v>
      </c>
      <c r="E130" s="940">
        <v>22734</v>
      </c>
      <c r="F130" s="435" t="s">
        <v>957</v>
      </c>
      <c r="G130" s="436"/>
      <c r="H130" s="435"/>
      <c r="I130" s="942" t="s">
        <v>518</v>
      </c>
      <c r="J130" s="109"/>
      <c r="K130" s="109"/>
      <c r="L130" s="109"/>
      <c r="M130" s="109"/>
      <c r="N130" s="109"/>
      <c r="O130" s="109"/>
      <c r="P130" s="109"/>
      <c r="Q130" s="109"/>
      <c r="R130" s="109"/>
      <c r="S130" s="109"/>
      <c r="T130" s="109"/>
      <c r="U130" s="376"/>
      <c r="V130" s="376"/>
      <c r="W130" s="376"/>
      <c r="Z130" s="376"/>
      <c r="AD130" s="376"/>
      <c r="AE130" s="376"/>
      <c r="AF130" s="376"/>
      <c r="AG130" s="376"/>
      <c r="AJ130" s="376"/>
    </row>
    <row r="131" spans="2:36" s="375" customFormat="1" ht="16.5" hidden="1" customHeight="1" x14ac:dyDescent="0.4">
      <c r="B131" s="940">
        <v>12759</v>
      </c>
      <c r="C131" s="435" t="s">
        <v>403</v>
      </c>
      <c r="D131" s="436" t="s">
        <v>372</v>
      </c>
      <c r="E131" s="348">
        <v>12759</v>
      </c>
      <c r="F131" s="435" t="s">
        <v>404</v>
      </c>
      <c r="G131" s="436" t="s">
        <v>405</v>
      </c>
      <c r="H131" s="435" t="s">
        <v>375</v>
      </c>
      <c r="I131" s="942"/>
      <c r="J131" s="109"/>
      <c r="K131" s="109"/>
      <c r="L131" s="109"/>
      <c r="M131" s="109"/>
      <c r="N131" s="109"/>
      <c r="O131" s="109"/>
      <c r="P131" s="109"/>
      <c r="Q131" s="109"/>
      <c r="R131" s="109"/>
      <c r="S131" s="109"/>
      <c r="T131" s="109"/>
      <c r="U131" s="376"/>
      <c r="V131" s="376"/>
      <c r="W131" s="376"/>
      <c r="Z131" s="376"/>
      <c r="AD131" s="376"/>
      <c r="AE131" s="376"/>
      <c r="AF131" s="376"/>
      <c r="AG131" s="376"/>
      <c r="AJ131" s="376"/>
    </row>
    <row r="132" spans="2:36" s="375" customFormat="1" ht="16.5" customHeight="1" x14ac:dyDescent="0.4">
      <c r="B132" s="940">
        <v>12759</v>
      </c>
      <c r="C132" s="435" t="s">
        <v>403</v>
      </c>
      <c r="D132" s="436" t="s">
        <v>516</v>
      </c>
      <c r="E132" s="348">
        <v>122</v>
      </c>
      <c r="F132" s="435" t="s">
        <v>578</v>
      </c>
      <c r="G132" s="436" t="s">
        <v>579</v>
      </c>
      <c r="H132" s="435" t="s">
        <v>375</v>
      </c>
      <c r="I132" s="942"/>
      <c r="J132" s="109"/>
      <c r="K132" s="109"/>
      <c r="L132" s="109"/>
      <c r="M132" s="109"/>
      <c r="N132" s="109"/>
      <c r="O132" s="109"/>
      <c r="P132" s="109"/>
      <c r="Q132" s="109"/>
      <c r="R132" s="109"/>
      <c r="S132" s="109"/>
      <c r="T132" s="109"/>
      <c r="U132" s="376"/>
      <c r="V132" s="376"/>
      <c r="W132" s="376"/>
      <c r="Z132" s="376"/>
      <c r="AD132" s="376"/>
      <c r="AE132" s="376"/>
      <c r="AF132" s="376"/>
      <c r="AG132" s="376"/>
      <c r="AJ132" s="376"/>
    </row>
    <row r="133" spans="2:36" s="375" customFormat="1" ht="16.5" customHeight="1" x14ac:dyDescent="0.4">
      <c r="B133" s="943">
        <v>22731</v>
      </c>
      <c r="C133" s="435" t="s">
        <v>650</v>
      </c>
      <c r="D133" s="436" t="s">
        <v>516</v>
      </c>
      <c r="E133" s="348">
        <v>13125</v>
      </c>
      <c r="F133" s="435" t="s">
        <v>652</v>
      </c>
      <c r="G133" s="436" t="s">
        <v>429</v>
      </c>
      <c r="H133" s="435" t="s">
        <v>429</v>
      </c>
      <c r="I133" s="942" t="s">
        <v>518</v>
      </c>
      <c r="J133" s="109"/>
      <c r="K133" s="109"/>
      <c r="L133" s="109"/>
      <c r="M133" s="109"/>
      <c r="N133" s="109"/>
      <c r="O133" s="109"/>
      <c r="P133" s="109"/>
      <c r="Q133" s="109"/>
      <c r="R133" s="109"/>
      <c r="S133" s="109"/>
      <c r="T133" s="109"/>
      <c r="U133" s="376"/>
      <c r="V133" s="376"/>
      <c r="W133" s="376"/>
      <c r="Z133" s="376"/>
      <c r="AD133" s="376"/>
      <c r="AE133" s="376"/>
      <c r="AF133" s="376"/>
      <c r="AG133" s="376"/>
      <c r="AJ133" s="376"/>
    </row>
    <row r="134" spans="2:36" s="375" customFormat="1" ht="16.5" hidden="1" customHeight="1" x14ac:dyDescent="0.4">
      <c r="B134" s="940">
        <v>4027</v>
      </c>
      <c r="C134" s="435" t="s">
        <v>387</v>
      </c>
      <c r="D134" s="436" t="s">
        <v>372</v>
      </c>
      <c r="E134" s="348">
        <v>4027</v>
      </c>
      <c r="F134" s="435" t="s">
        <v>388</v>
      </c>
      <c r="G134" s="436" t="s">
        <v>389</v>
      </c>
      <c r="H134" s="435" t="s">
        <v>375</v>
      </c>
      <c r="I134" s="942"/>
      <c r="J134" s="109"/>
      <c r="K134" s="109"/>
      <c r="L134" s="109"/>
      <c r="M134" s="109"/>
      <c r="N134" s="109"/>
      <c r="O134" s="109"/>
      <c r="P134" s="109"/>
      <c r="Q134" s="109"/>
      <c r="R134" s="109"/>
      <c r="S134" s="109"/>
      <c r="T134" s="109"/>
      <c r="U134" s="376"/>
      <c r="V134" s="376"/>
      <c r="W134" s="376"/>
      <c r="Z134" s="376"/>
      <c r="AD134" s="376"/>
      <c r="AE134" s="376"/>
      <c r="AF134" s="376"/>
      <c r="AG134" s="376"/>
      <c r="AJ134" s="376"/>
    </row>
    <row r="135" spans="2:36" s="375" customFormat="1" ht="16.5" customHeight="1" x14ac:dyDescent="0.4">
      <c r="B135" s="940">
        <v>4027</v>
      </c>
      <c r="C135" s="435" t="s">
        <v>387</v>
      </c>
      <c r="D135" s="436" t="s">
        <v>516</v>
      </c>
      <c r="E135" s="348">
        <v>3113</v>
      </c>
      <c r="F135" s="435" t="s">
        <v>557</v>
      </c>
      <c r="G135" s="436" t="s">
        <v>558</v>
      </c>
      <c r="H135" s="435" t="s">
        <v>375</v>
      </c>
      <c r="I135" s="942"/>
      <c r="J135" s="109"/>
      <c r="K135" s="109"/>
      <c r="L135" s="109"/>
      <c r="M135" s="109"/>
      <c r="N135" s="109"/>
      <c r="O135" s="109"/>
      <c r="P135" s="109"/>
      <c r="Q135" s="109"/>
      <c r="R135" s="109"/>
      <c r="S135" s="109"/>
      <c r="T135" s="109"/>
      <c r="U135" s="376"/>
      <c r="V135" s="376"/>
      <c r="W135" s="376"/>
      <c r="Z135" s="376"/>
      <c r="AD135" s="376"/>
      <c r="AE135" s="376"/>
      <c r="AF135" s="376"/>
      <c r="AG135" s="376"/>
      <c r="AJ135" s="376"/>
    </row>
    <row r="136" spans="2:36" s="375" customFormat="1" ht="16.5" hidden="1" customHeight="1" x14ac:dyDescent="0.4">
      <c r="B136" s="940">
        <v>4027</v>
      </c>
      <c r="C136" s="435" t="s">
        <v>387</v>
      </c>
      <c r="D136" s="436" t="s">
        <v>444</v>
      </c>
      <c r="E136" s="348">
        <v>11497</v>
      </c>
      <c r="F136" s="435" t="s">
        <v>467</v>
      </c>
      <c r="G136" s="436" t="s">
        <v>468</v>
      </c>
      <c r="H136" s="435" t="s">
        <v>375</v>
      </c>
      <c r="I136" s="942"/>
      <c r="J136" s="109"/>
      <c r="K136" s="109"/>
      <c r="L136" s="109"/>
      <c r="M136" s="109"/>
      <c r="N136" s="109"/>
      <c r="O136" s="109"/>
      <c r="P136" s="109"/>
      <c r="Q136" s="109"/>
      <c r="R136" s="109"/>
      <c r="S136" s="109"/>
      <c r="T136" s="109"/>
      <c r="U136" s="376"/>
      <c r="V136" s="376"/>
      <c r="W136" s="376"/>
      <c r="Z136" s="376"/>
      <c r="AD136" s="376"/>
      <c r="AE136" s="376"/>
      <c r="AF136" s="376"/>
      <c r="AG136" s="376"/>
      <c r="AJ136" s="376"/>
    </row>
    <row r="137" spans="2:36" s="375" customFormat="1" ht="16.5" customHeight="1" x14ac:dyDescent="0.4">
      <c r="B137" s="940">
        <v>3791</v>
      </c>
      <c r="C137" s="435" t="s">
        <v>381</v>
      </c>
      <c r="D137" s="436" t="s">
        <v>516</v>
      </c>
      <c r="E137" s="348">
        <v>405</v>
      </c>
      <c r="F137" s="435" t="s">
        <v>545</v>
      </c>
      <c r="G137" s="436" t="s">
        <v>546</v>
      </c>
      <c r="H137" s="435" t="s">
        <v>375</v>
      </c>
      <c r="I137" s="942"/>
      <c r="J137" s="109"/>
      <c r="K137" s="109"/>
      <c r="L137" s="109"/>
      <c r="M137" s="109"/>
      <c r="N137" s="109"/>
      <c r="O137" s="109"/>
      <c r="P137" s="109"/>
      <c r="Q137" s="109"/>
      <c r="R137" s="109"/>
      <c r="S137" s="109"/>
      <c r="T137" s="109"/>
      <c r="U137" s="376"/>
      <c r="V137" s="376"/>
      <c r="W137" s="376"/>
      <c r="Z137" s="376"/>
      <c r="AD137" s="376"/>
      <c r="AE137" s="376"/>
      <c r="AF137" s="376"/>
      <c r="AG137" s="376"/>
      <c r="AJ137" s="376"/>
    </row>
    <row r="138" spans="2:36" s="375" customFormat="1" ht="16.5" customHeight="1" x14ac:dyDescent="0.4">
      <c r="B138" s="940">
        <v>3791</v>
      </c>
      <c r="C138" s="435" t="s">
        <v>381</v>
      </c>
      <c r="D138" s="436" t="s">
        <v>516</v>
      </c>
      <c r="E138" s="348">
        <v>450</v>
      </c>
      <c r="F138" s="435" t="s">
        <v>549</v>
      </c>
      <c r="G138" s="436" t="s">
        <v>550</v>
      </c>
      <c r="H138" s="435" t="s">
        <v>375</v>
      </c>
      <c r="I138" s="942"/>
      <c r="J138" s="109"/>
      <c r="K138" s="109"/>
      <c r="L138" s="109"/>
      <c r="M138" s="109"/>
      <c r="N138" s="109"/>
      <c r="O138" s="109"/>
      <c r="P138" s="109"/>
      <c r="Q138" s="109"/>
      <c r="R138" s="109"/>
      <c r="S138" s="109"/>
      <c r="T138" s="109"/>
      <c r="U138" s="376"/>
      <c r="V138" s="376"/>
      <c r="W138" s="376"/>
      <c r="Z138" s="376"/>
      <c r="AD138" s="376"/>
      <c r="AE138" s="376"/>
      <c r="AF138" s="376"/>
      <c r="AG138" s="376"/>
      <c r="AJ138" s="376"/>
    </row>
    <row r="139" spans="2:36" s="375" customFormat="1" ht="16.5" customHeight="1" x14ac:dyDescent="0.4">
      <c r="B139" s="940">
        <v>3791</v>
      </c>
      <c r="C139" s="435" t="s">
        <v>381</v>
      </c>
      <c r="D139" s="436" t="s">
        <v>516</v>
      </c>
      <c r="E139" s="348">
        <v>1471</v>
      </c>
      <c r="F139" s="435" t="s">
        <v>551</v>
      </c>
      <c r="G139" s="436" t="s">
        <v>552</v>
      </c>
      <c r="H139" s="435" t="s">
        <v>375</v>
      </c>
      <c r="I139" s="942"/>
      <c r="J139" s="109"/>
      <c r="K139" s="109"/>
      <c r="L139" s="109"/>
      <c r="M139" s="109"/>
      <c r="N139" s="109"/>
      <c r="O139" s="109"/>
      <c r="P139" s="109"/>
      <c r="Q139" s="109"/>
      <c r="R139" s="109"/>
      <c r="S139" s="109"/>
      <c r="T139" s="109"/>
      <c r="U139" s="376"/>
      <c r="V139" s="376"/>
      <c r="W139" s="376"/>
      <c r="Z139" s="376"/>
      <c r="AD139" s="376"/>
      <c r="AE139" s="376"/>
      <c r="AF139" s="376"/>
      <c r="AG139" s="376"/>
      <c r="AJ139" s="376"/>
    </row>
    <row r="140" spans="2:36" s="375" customFormat="1" ht="16.5" customHeight="1" x14ac:dyDescent="0.4">
      <c r="B140" s="940">
        <v>22350</v>
      </c>
      <c r="C140" s="435" t="s">
        <v>442</v>
      </c>
      <c r="D140" s="436" t="s">
        <v>516</v>
      </c>
      <c r="E140" s="348">
        <v>114</v>
      </c>
      <c r="F140" s="435" t="s">
        <v>646</v>
      </c>
      <c r="G140" s="436" t="s">
        <v>429</v>
      </c>
      <c r="H140" s="435" t="s">
        <v>429</v>
      </c>
      <c r="I140" s="942" t="s">
        <v>443</v>
      </c>
      <c r="J140" s="109"/>
      <c r="K140" s="109"/>
      <c r="L140" s="109"/>
      <c r="M140" s="109"/>
      <c r="N140" s="109"/>
      <c r="O140" s="109"/>
      <c r="P140" s="109"/>
      <c r="Q140" s="109"/>
      <c r="R140" s="109"/>
      <c r="S140" s="109"/>
      <c r="T140" s="109"/>
      <c r="U140" s="376"/>
      <c r="V140" s="376"/>
      <c r="W140" s="376"/>
      <c r="Z140" s="376"/>
      <c r="AD140" s="376"/>
      <c r="AE140" s="376"/>
      <c r="AF140" s="376"/>
      <c r="AG140" s="376"/>
      <c r="AJ140" s="376"/>
    </row>
    <row r="141" spans="2:36" s="375" customFormat="1" ht="16.5" customHeight="1" x14ac:dyDescent="0.4">
      <c r="B141" s="940">
        <v>14287</v>
      </c>
      <c r="C141" s="435" t="s">
        <v>436</v>
      </c>
      <c r="D141" s="436" t="s">
        <v>516</v>
      </c>
      <c r="E141" s="348">
        <v>126</v>
      </c>
      <c r="F141" s="435" t="s">
        <v>607</v>
      </c>
      <c r="G141" s="436" t="s">
        <v>429</v>
      </c>
      <c r="H141" s="435" t="s">
        <v>429</v>
      </c>
      <c r="I141" s="942" t="s">
        <v>443</v>
      </c>
      <c r="J141" s="109"/>
      <c r="K141" s="109"/>
      <c r="L141" s="109"/>
      <c r="M141" s="109"/>
      <c r="N141" s="109"/>
      <c r="O141" s="109"/>
      <c r="P141" s="109"/>
      <c r="Q141" s="109"/>
      <c r="R141" s="109"/>
      <c r="S141" s="109"/>
      <c r="T141" s="109"/>
      <c r="U141" s="376"/>
      <c r="V141" s="376"/>
      <c r="W141" s="376"/>
      <c r="Z141" s="376"/>
      <c r="AD141" s="376"/>
      <c r="AE141" s="376"/>
      <c r="AF141" s="376"/>
      <c r="AG141" s="376"/>
      <c r="AJ141" s="376"/>
    </row>
    <row r="142" spans="2:36" s="375" customFormat="1" ht="16.5" hidden="1" customHeight="1" x14ac:dyDescent="0.4">
      <c r="B142" s="940">
        <v>12773</v>
      </c>
      <c r="C142" s="435" t="s">
        <v>411</v>
      </c>
      <c r="D142" s="436" t="s">
        <v>444</v>
      </c>
      <c r="E142" s="348">
        <v>11397</v>
      </c>
      <c r="F142" s="435" t="s">
        <v>479</v>
      </c>
      <c r="G142" s="436" t="s">
        <v>429</v>
      </c>
      <c r="H142" s="435" t="s">
        <v>429</v>
      </c>
      <c r="I142" s="942" t="s">
        <v>430</v>
      </c>
      <c r="J142" s="109"/>
      <c r="K142" s="109"/>
      <c r="L142" s="109"/>
      <c r="M142" s="109"/>
      <c r="N142" s="109"/>
      <c r="O142" s="109"/>
      <c r="P142" s="109"/>
      <c r="Q142" s="109"/>
      <c r="R142" s="109"/>
      <c r="S142" s="109"/>
      <c r="T142" s="109"/>
      <c r="U142" s="376"/>
      <c r="V142" s="376"/>
      <c r="W142" s="376"/>
      <c r="Z142" s="376"/>
      <c r="AD142" s="376"/>
      <c r="AE142" s="376"/>
      <c r="AF142" s="376"/>
      <c r="AG142" s="376"/>
      <c r="AJ142" s="376"/>
    </row>
    <row r="143" spans="2:36" s="375" customFormat="1" ht="16.5" hidden="1" customHeight="1" x14ac:dyDescent="0.4">
      <c r="B143" s="940">
        <v>12773</v>
      </c>
      <c r="C143" s="435" t="s">
        <v>411</v>
      </c>
      <c r="D143" s="436" t="s">
        <v>372</v>
      </c>
      <c r="E143" s="348">
        <v>12773</v>
      </c>
      <c r="F143" s="435" t="s">
        <v>412</v>
      </c>
      <c r="G143" s="436" t="s">
        <v>413</v>
      </c>
      <c r="H143" s="435" t="s">
        <v>375</v>
      </c>
      <c r="I143" s="942"/>
      <c r="J143" s="109"/>
      <c r="K143" s="109"/>
      <c r="L143" s="109"/>
      <c r="M143" s="109"/>
      <c r="N143" s="109"/>
      <c r="O143" s="109"/>
      <c r="P143" s="109"/>
      <c r="Q143" s="109"/>
      <c r="R143" s="109"/>
      <c r="S143" s="109"/>
      <c r="T143" s="109"/>
      <c r="U143" s="376"/>
      <c r="V143" s="376"/>
      <c r="W143" s="376"/>
      <c r="Z143" s="376"/>
      <c r="AD143" s="376"/>
      <c r="AE143" s="376"/>
      <c r="AF143" s="376"/>
      <c r="AG143" s="376"/>
      <c r="AJ143" s="376"/>
    </row>
    <row r="144" spans="2:36" s="375" customFormat="1" ht="16.5" customHeight="1" x14ac:dyDescent="0.4">
      <c r="B144" s="940">
        <v>12773</v>
      </c>
      <c r="C144" s="435" t="s">
        <v>411</v>
      </c>
      <c r="D144" s="436" t="s">
        <v>516</v>
      </c>
      <c r="E144" s="348">
        <v>129</v>
      </c>
      <c r="F144" s="435" t="s">
        <v>582</v>
      </c>
      <c r="G144" s="436" t="s">
        <v>583</v>
      </c>
      <c r="H144" s="435" t="s">
        <v>375</v>
      </c>
      <c r="I144" s="942"/>
      <c r="J144" s="109"/>
      <c r="K144" s="109"/>
      <c r="L144" s="109"/>
      <c r="M144" s="109"/>
      <c r="N144" s="109"/>
      <c r="O144" s="109"/>
      <c r="P144" s="109"/>
      <c r="Q144" s="109"/>
      <c r="R144" s="109"/>
      <c r="S144" s="109"/>
      <c r="T144" s="109"/>
      <c r="U144" s="376"/>
      <c r="V144" s="376"/>
      <c r="W144" s="376"/>
      <c r="Z144" s="376"/>
      <c r="AD144" s="376"/>
      <c r="AE144" s="376"/>
      <c r="AF144" s="376"/>
      <c r="AG144" s="376"/>
      <c r="AJ144" s="376"/>
    </row>
    <row r="145" spans="2:36" s="375" customFormat="1" ht="16.5" customHeight="1" x14ac:dyDescent="0.4">
      <c r="B145" s="940">
        <v>13237</v>
      </c>
      <c r="C145" s="435" t="s">
        <v>653</v>
      </c>
      <c r="D145" s="436" t="s">
        <v>516</v>
      </c>
      <c r="E145" s="348">
        <v>13237</v>
      </c>
      <c r="F145" s="435" t="s">
        <v>653</v>
      </c>
      <c r="G145" s="436" t="s">
        <v>429</v>
      </c>
      <c r="H145" s="435" t="s">
        <v>429</v>
      </c>
      <c r="I145" s="942" t="s">
        <v>518</v>
      </c>
      <c r="J145" s="109"/>
      <c r="K145" s="109"/>
      <c r="L145" s="109"/>
      <c r="M145" s="109"/>
      <c r="N145" s="109"/>
      <c r="O145" s="109"/>
      <c r="P145" s="109"/>
      <c r="Q145" s="109"/>
      <c r="R145" s="109"/>
      <c r="S145" s="109"/>
      <c r="T145" s="109"/>
      <c r="U145" s="376"/>
      <c r="V145" s="376"/>
      <c r="W145" s="376"/>
      <c r="Z145" s="376"/>
      <c r="AD145" s="376"/>
      <c r="AE145" s="376"/>
      <c r="AF145" s="376"/>
      <c r="AG145" s="376"/>
      <c r="AJ145" s="376"/>
    </row>
    <row r="146" spans="2:36" s="375" customFormat="1" ht="16.5" hidden="1" customHeight="1" x14ac:dyDescent="0.4">
      <c r="B146" s="940">
        <v>3888</v>
      </c>
      <c r="C146" s="435" t="s">
        <v>383</v>
      </c>
      <c r="D146" s="436" t="s">
        <v>372</v>
      </c>
      <c r="E146" s="348">
        <v>3888</v>
      </c>
      <c r="F146" s="435" t="s">
        <v>384</v>
      </c>
      <c r="G146" s="436" t="s">
        <v>385</v>
      </c>
      <c r="H146" s="435" t="s">
        <v>375</v>
      </c>
      <c r="I146" s="942"/>
      <c r="J146" s="109"/>
      <c r="K146" s="109"/>
      <c r="L146" s="109"/>
      <c r="M146" s="109"/>
      <c r="N146" s="109"/>
      <c r="O146" s="109"/>
      <c r="P146" s="109"/>
      <c r="Q146" s="109"/>
      <c r="R146" s="109"/>
      <c r="S146" s="109"/>
      <c r="T146" s="109"/>
      <c r="U146" s="376"/>
      <c r="V146" s="376"/>
      <c r="W146" s="376"/>
      <c r="Z146" s="376"/>
      <c r="AD146" s="376"/>
      <c r="AE146" s="376"/>
      <c r="AF146" s="376"/>
      <c r="AG146" s="376"/>
      <c r="AJ146" s="376"/>
    </row>
    <row r="147" spans="2:36" s="375" customFormat="1" ht="16.5" hidden="1" customHeight="1" x14ac:dyDescent="0.4">
      <c r="B147" s="940">
        <v>16665</v>
      </c>
      <c r="C147" s="435" t="s">
        <v>440</v>
      </c>
      <c r="D147" s="436" t="s">
        <v>444</v>
      </c>
      <c r="E147" s="348">
        <v>11801</v>
      </c>
      <c r="F147" s="435" t="s">
        <v>503</v>
      </c>
      <c r="G147" s="436" t="s">
        <v>429</v>
      </c>
      <c r="H147" s="435" t="s">
        <v>429</v>
      </c>
      <c r="I147" s="942" t="s">
        <v>430</v>
      </c>
      <c r="J147" s="109"/>
      <c r="K147" s="109"/>
      <c r="L147" s="109"/>
      <c r="M147" s="109"/>
      <c r="N147" s="109"/>
      <c r="O147" s="109"/>
      <c r="P147" s="109"/>
      <c r="Q147" s="109"/>
      <c r="R147" s="109"/>
      <c r="S147" s="109"/>
      <c r="T147" s="109"/>
      <c r="U147" s="376"/>
      <c r="V147" s="376"/>
      <c r="W147" s="376"/>
      <c r="Z147" s="376"/>
      <c r="AD147" s="376"/>
      <c r="AE147" s="376"/>
      <c r="AF147" s="376"/>
      <c r="AG147" s="376"/>
      <c r="AJ147" s="376"/>
    </row>
    <row r="148" spans="2:36" s="375" customFormat="1" ht="16.5" hidden="1" customHeight="1" x14ac:dyDescent="0.4">
      <c r="B148" s="940">
        <v>14288</v>
      </c>
      <c r="C148" s="435" t="s">
        <v>438</v>
      </c>
      <c r="D148" s="436" t="s">
        <v>372</v>
      </c>
      <c r="E148" s="348">
        <v>14288</v>
      </c>
      <c r="F148" s="435" t="s">
        <v>438</v>
      </c>
      <c r="G148" s="436" t="s">
        <v>439</v>
      </c>
      <c r="H148" s="435" t="s">
        <v>375</v>
      </c>
      <c r="I148" s="942"/>
      <c r="J148" s="109"/>
      <c r="K148" s="109"/>
      <c r="L148" s="109"/>
      <c r="M148" s="109"/>
      <c r="N148" s="109"/>
      <c r="O148" s="109"/>
      <c r="P148" s="109"/>
      <c r="Q148" s="109"/>
      <c r="R148" s="109"/>
      <c r="S148" s="109"/>
      <c r="T148" s="109"/>
      <c r="U148" s="376"/>
      <c r="V148" s="376"/>
      <c r="W148" s="376"/>
      <c r="Z148" s="376"/>
      <c r="AD148" s="376"/>
      <c r="AE148" s="376"/>
      <c r="AF148" s="376"/>
      <c r="AG148" s="376"/>
      <c r="AJ148" s="376"/>
    </row>
    <row r="149" spans="2:36" s="375" customFormat="1" ht="16.5" customHeight="1" x14ac:dyDescent="0.4">
      <c r="B149" s="940">
        <v>12775</v>
      </c>
      <c r="C149" s="435" t="s">
        <v>415</v>
      </c>
      <c r="D149" s="436" t="s">
        <v>516</v>
      </c>
      <c r="E149" s="348">
        <v>104</v>
      </c>
      <c r="F149" s="435" t="s">
        <v>586</v>
      </c>
      <c r="G149" s="436" t="s">
        <v>587</v>
      </c>
      <c r="H149" s="435" t="s">
        <v>375</v>
      </c>
      <c r="I149" s="942"/>
      <c r="J149" s="109"/>
      <c r="K149" s="109"/>
      <c r="L149" s="109"/>
      <c r="M149" s="109"/>
      <c r="N149" s="109"/>
      <c r="O149" s="109"/>
      <c r="P149" s="109"/>
      <c r="Q149" s="109"/>
      <c r="R149" s="109"/>
      <c r="S149" s="109"/>
      <c r="T149" s="109"/>
      <c r="U149" s="376"/>
      <c r="V149" s="376"/>
      <c r="W149" s="376"/>
      <c r="Z149" s="376"/>
      <c r="AD149" s="376"/>
      <c r="AE149" s="376"/>
      <c r="AF149" s="376"/>
      <c r="AG149" s="376"/>
      <c r="AJ149" s="376"/>
    </row>
    <row r="150" spans="2:36" s="375" customFormat="1" ht="16.5" hidden="1" customHeight="1" x14ac:dyDescent="0.4">
      <c r="B150" s="940">
        <v>12775</v>
      </c>
      <c r="C150" s="435" t="s">
        <v>415</v>
      </c>
      <c r="D150" s="436" t="s">
        <v>444</v>
      </c>
      <c r="E150" s="348">
        <v>10991</v>
      </c>
      <c r="F150" s="435" t="s">
        <v>482</v>
      </c>
      <c r="G150" s="436" t="s">
        <v>483</v>
      </c>
      <c r="H150" s="435" t="s">
        <v>375</v>
      </c>
      <c r="I150" s="942"/>
      <c r="J150" s="109"/>
      <c r="K150" s="109"/>
      <c r="L150" s="109"/>
      <c r="M150" s="109"/>
      <c r="N150" s="109"/>
      <c r="O150" s="109"/>
      <c r="P150" s="109"/>
      <c r="Q150" s="109"/>
      <c r="R150" s="109"/>
      <c r="S150" s="109"/>
      <c r="T150" s="109"/>
      <c r="U150" s="376"/>
      <c r="V150" s="376"/>
      <c r="W150" s="376"/>
      <c r="Z150" s="376"/>
      <c r="AD150" s="376"/>
      <c r="AE150" s="376"/>
      <c r="AF150" s="376"/>
      <c r="AG150" s="376"/>
      <c r="AJ150" s="376"/>
    </row>
    <row r="151" spans="2:36" s="375" customFormat="1" ht="16.5" hidden="1" customHeight="1" x14ac:dyDescent="0.4">
      <c r="B151" s="940">
        <v>12775</v>
      </c>
      <c r="C151" s="435" t="s">
        <v>415</v>
      </c>
      <c r="D151" s="436" t="s">
        <v>372</v>
      </c>
      <c r="E151" s="348">
        <v>12775</v>
      </c>
      <c r="F151" s="435" t="s">
        <v>415</v>
      </c>
      <c r="G151" s="436" t="s">
        <v>416</v>
      </c>
      <c r="H151" s="435" t="s">
        <v>375</v>
      </c>
      <c r="I151" s="942"/>
      <c r="J151" s="109"/>
      <c r="K151" s="109"/>
      <c r="L151" s="109"/>
      <c r="M151" s="109"/>
      <c r="N151" s="109"/>
      <c r="O151" s="109"/>
      <c r="P151" s="109"/>
      <c r="Q151" s="109"/>
      <c r="R151" s="109"/>
      <c r="S151" s="109"/>
      <c r="T151" s="109"/>
      <c r="U151" s="376"/>
      <c r="V151" s="376"/>
      <c r="W151" s="376"/>
      <c r="Z151" s="376"/>
      <c r="AD151" s="376"/>
      <c r="AE151" s="376"/>
      <c r="AF151" s="376"/>
      <c r="AG151" s="376"/>
      <c r="AJ151" s="376"/>
    </row>
    <row r="152" spans="2:36" s="375" customFormat="1" ht="16.5" hidden="1" customHeight="1" x14ac:dyDescent="0.4">
      <c r="B152" s="940">
        <v>6755</v>
      </c>
      <c r="C152" s="435" t="s">
        <v>395</v>
      </c>
      <c r="D152" s="436" t="s">
        <v>372</v>
      </c>
      <c r="E152" s="348">
        <v>6755</v>
      </c>
      <c r="F152" s="435" t="s">
        <v>396</v>
      </c>
      <c r="G152" s="436" t="s">
        <v>397</v>
      </c>
      <c r="H152" s="435" t="s">
        <v>375</v>
      </c>
      <c r="I152" s="942"/>
      <c r="J152" s="109"/>
      <c r="K152" s="109"/>
      <c r="L152" s="109"/>
      <c r="M152" s="109"/>
      <c r="N152" s="109"/>
      <c r="O152" s="109"/>
      <c r="P152" s="109"/>
      <c r="Q152" s="109"/>
      <c r="R152" s="109"/>
      <c r="S152" s="109"/>
      <c r="T152" s="109"/>
      <c r="U152" s="376"/>
      <c r="V152" s="376"/>
      <c r="W152" s="376"/>
      <c r="Z152" s="376"/>
      <c r="AD152" s="376"/>
      <c r="AE152" s="376"/>
      <c r="AF152" s="376"/>
      <c r="AG152" s="376"/>
      <c r="AJ152" s="376"/>
    </row>
    <row r="153" spans="2:36" s="375" customFormat="1" ht="16.5" customHeight="1" x14ac:dyDescent="0.4">
      <c r="B153" s="940">
        <v>6755</v>
      </c>
      <c r="C153" s="435" t="s">
        <v>395</v>
      </c>
      <c r="D153" s="436" t="s">
        <v>516</v>
      </c>
      <c r="E153" s="348">
        <v>3115</v>
      </c>
      <c r="F153" s="435" t="s">
        <v>571</v>
      </c>
      <c r="G153" s="436" t="s">
        <v>572</v>
      </c>
      <c r="H153" s="435" t="s">
        <v>375</v>
      </c>
      <c r="I153" s="942"/>
      <c r="J153" s="109"/>
      <c r="K153" s="109"/>
      <c r="L153" s="109"/>
      <c r="M153" s="109"/>
      <c r="N153" s="109"/>
      <c r="O153" s="109"/>
      <c r="P153" s="109"/>
      <c r="Q153" s="109"/>
      <c r="R153" s="109"/>
      <c r="S153" s="109"/>
      <c r="T153" s="109"/>
      <c r="U153" s="376"/>
      <c r="V153" s="376"/>
      <c r="W153" s="376"/>
      <c r="Z153" s="376"/>
      <c r="AD153" s="376"/>
      <c r="AE153" s="376"/>
      <c r="AF153" s="376"/>
      <c r="AG153" s="376"/>
      <c r="AJ153" s="376"/>
    </row>
    <row r="154" spans="2:36" s="375" customFormat="1" ht="16.5" hidden="1" customHeight="1" x14ac:dyDescent="0.4">
      <c r="B154" s="940">
        <v>6755</v>
      </c>
      <c r="C154" s="435" t="s">
        <v>395</v>
      </c>
      <c r="D154" s="436" t="s">
        <v>444</v>
      </c>
      <c r="E154" s="348">
        <v>9784</v>
      </c>
      <c r="F154" s="435" t="s">
        <v>473</v>
      </c>
      <c r="G154" s="436" t="s">
        <v>474</v>
      </c>
      <c r="H154" s="435" t="s">
        <v>375</v>
      </c>
      <c r="I154" s="942"/>
      <c r="J154" s="109"/>
      <c r="K154" s="109"/>
      <c r="L154" s="109"/>
      <c r="M154" s="109"/>
      <c r="N154" s="109"/>
      <c r="O154" s="109"/>
      <c r="P154" s="109"/>
      <c r="Q154" s="109"/>
      <c r="R154" s="109"/>
      <c r="S154" s="109"/>
      <c r="T154" s="109"/>
      <c r="U154" s="376"/>
      <c r="V154" s="376"/>
      <c r="W154" s="376"/>
      <c r="Z154" s="376"/>
      <c r="AD154" s="376"/>
      <c r="AE154" s="376"/>
      <c r="AF154" s="376"/>
      <c r="AG154" s="376"/>
      <c r="AJ154" s="376"/>
    </row>
    <row r="155" spans="2:36" s="375" customFormat="1" ht="16.5" hidden="1" customHeight="1" x14ac:dyDescent="0.4">
      <c r="B155" s="944">
        <v>12796</v>
      </c>
      <c r="C155" t="s">
        <v>658</v>
      </c>
      <c r="D155" s="436" t="s">
        <v>372</v>
      </c>
      <c r="E155" s="945">
        <v>12796</v>
      </c>
      <c r="F155" t="s">
        <v>658</v>
      </c>
      <c r="G155" s="436"/>
      <c r="H155" s="435"/>
      <c r="I155" s="942"/>
      <c r="J155" s="109"/>
      <c r="K155" s="109"/>
      <c r="L155" s="109"/>
      <c r="M155" s="109"/>
      <c r="N155" s="109"/>
      <c r="O155" s="109"/>
      <c r="P155" s="109"/>
      <c r="Q155" s="109"/>
      <c r="R155" s="109"/>
      <c r="S155" s="109"/>
      <c r="T155" s="109"/>
      <c r="U155" s="376"/>
      <c r="V155" s="376"/>
      <c r="W155" s="376"/>
      <c r="Z155" s="376"/>
      <c r="AD155" s="376"/>
      <c r="AE155" s="376"/>
      <c r="AF155" s="376"/>
      <c r="AG155" s="376"/>
      <c r="AJ155" s="376"/>
    </row>
    <row r="156" spans="2:36" s="375" customFormat="1" ht="16.5" hidden="1" customHeight="1" x14ac:dyDescent="0.4">
      <c r="B156" s="940">
        <v>12767</v>
      </c>
      <c r="C156" s="435" t="s">
        <v>407</v>
      </c>
      <c r="D156" s="436" t="s">
        <v>372</v>
      </c>
      <c r="E156" s="348">
        <v>12767</v>
      </c>
      <c r="F156" s="435" t="s">
        <v>408</v>
      </c>
      <c r="G156" s="436" t="s">
        <v>409</v>
      </c>
      <c r="H156" s="435" t="s">
        <v>375</v>
      </c>
      <c r="I156" s="942"/>
      <c r="J156" s="109"/>
      <c r="K156" s="109"/>
      <c r="L156" s="109"/>
      <c r="M156" s="109"/>
      <c r="N156" s="109"/>
      <c r="O156" s="109"/>
      <c r="P156" s="109"/>
      <c r="Q156" s="109"/>
      <c r="R156" s="109"/>
      <c r="S156" s="109"/>
      <c r="T156" s="109"/>
      <c r="U156" s="376"/>
      <c r="V156" s="376"/>
      <c r="W156" s="376"/>
      <c r="Z156" s="376"/>
      <c r="AD156" s="376"/>
      <c r="AE156" s="376"/>
      <c r="AF156" s="376"/>
      <c r="AG156" s="376"/>
      <c r="AJ156" s="376"/>
    </row>
    <row r="157" spans="2:36" s="375" customFormat="1" ht="16.5" customHeight="1" x14ac:dyDescent="0.4">
      <c r="B157" s="940">
        <v>22742</v>
      </c>
      <c r="C157" s="435" t="s">
        <v>954</v>
      </c>
      <c r="D157" s="436" t="s">
        <v>516</v>
      </c>
      <c r="E157" s="348">
        <v>22337</v>
      </c>
      <c r="F157" s="435" t="s">
        <v>956</v>
      </c>
      <c r="G157" s="436"/>
      <c r="H157" s="435"/>
      <c r="I157" s="942" t="s">
        <v>518</v>
      </c>
      <c r="J157" s="109"/>
      <c r="K157" s="109"/>
      <c r="L157" s="109"/>
      <c r="M157" s="109"/>
      <c r="N157" s="109"/>
      <c r="O157" s="109"/>
      <c r="P157" s="109"/>
      <c r="Q157" s="109"/>
      <c r="R157" s="109"/>
      <c r="S157" s="109"/>
      <c r="T157" s="109"/>
      <c r="U157" s="376"/>
      <c r="V157" s="376"/>
      <c r="W157" s="376"/>
      <c r="Z157" s="376"/>
      <c r="AD157" s="376"/>
      <c r="AE157" s="376"/>
      <c r="AF157" s="376"/>
      <c r="AG157" s="376"/>
      <c r="AJ157" s="376"/>
    </row>
    <row r="158" spans="2:36" s="375" customFormat="1" ht="16.5" hidden="1" customHeight="1" x14ac:dyDescent="0.4">
      <c r="B158" s="940">
        <v>12266</v>
      </c>
      <c r="C158" s="435" t="s">
        <v>575</v>
      </c>
      <c r="D158" s="436" t="s">
        <v>372</v>
      </c>
      <c r="E158" s="708">
        <v>12266</v>
      </c>
      <c r="F158" s="435" t="s">
        <v>575</v>
      </c>
      <c r="G158" s="436"/>
      <c r="H158" s="435"/>
      <c r="I158" s="942"/>
      <c r="J158" s="109"/>
      <c r="K158" s="109"/>
      <c r="L158" s="109"/>
      <c r="M158" s="109"/>
      <c r="N158" s="109"/>
      <c r="O158" s="109"/>
      <c r="P158" s="109"/>
      <c r="Q158" s="109"/>
      <c r="R158" s="109"/>
      <c r="S158" s="109"/>
      <c r="T158" s="109"/>
      <c r="U158" s="376"/>
      <c r="V158" s="376"/>
      <c r="W158" s="376"/>
      <c r="Z158" s="376"/>
      <c r="AD158" s="376"/>
      <c r="AE158" s="376"/>
      <c r="AF158" s="376"/>
      <c r="AG158" s="376"/>
      <c r="AJ158" s="376"/>
    </row>
    <row r="159" spans="2:36" s="375" customFormat="1" ht="16.5" customHeight="1" x14ac:dyDescent="0.4">
      <c r="B159" s="940">
        <v>12266</v>
      </c>
      <c r="C159" s="435" t="s">
        <v>575</v>
      </c>
      <c r="D159" s="436" t="s">
        <v>516</v>
      </c>
      <c r="E159" s="348">
        <v>6749</v>
      </c>
      <c r="F159" s="435" t="s">
        <v>577</v>
      </c>
      <c r="G159" s="436" t="s">
        <v>429</v>
      </c>
      <c r="H159" s="435" t="s">
        <v>429</v>
      </c>
      <c r="I159" s="942" t="s">
        <v>518</v>
      </c>
      <c r="J159" s="109"/>
      <c r="K159" s="109"/>
      <c r="L159" s="109"/>
      <c r="M159" s="109"/>
      <c r="N159" s="109"/>
      <c r="O159" s="109"/>
      <c r="P159" s="109"/>
      <c r="Q159" s="109"/>
      <c r="R159" s="109"/>
      <c r="S159" s="109"/>
      <c r="T159" s="109"/>
      <c r="U159" s="376"/>
      <c r="V159" s="376"/>
      <c r="W159" s="376"/>
      <c r="Z159" s="376"/>
      <c r="AD159" s="376"/>
      <c r="AE159" s="376"/>
      <c r="AF159" s="376"/>
      <c r="AG159" s="376"/>
      <c r="AJ159" s="376"/>
    </row>
    <row r="160" spans="2:36" s="375" customFormat="1" ht="16.5" customHeight="1" x14ac:dyDescent="0.4">
      <c r="B160" s="940">
        <v>12266</v>
      </c>
      <c r="C160" s="435" t="s">
        <v>575</v>
      </c>
      <c r="D160" s="436" t="s">
        <v>516</v>
      </c>
      <c r="E160" s="348">
        <v>408</v>
      </c>
      <c r="F160" s="435" t="s">
        <v>576</v>
      </c>
      <c r="G160" s="436" t="s">
        <v>429</v>
      </c>
      <c r="H160" s="435" t="s">
        <v>429</v>
      </c>
      <c r="I160" s="942" t="s">
        <v>518</v>
      </c>
      <c r="J160" s="109"/>
      <c r="K160" s="109"/>
      <c r="L160" s="109"/>
      <c r="M160" s="109"/>
      <c r="N160" s="109"/>
      <c r="O160" s="109"/>
      <c r="P160" s="109"/>
      <c r="Q160" s="109"/>
      <c r="R160" s="109"/>
      <c r="S160" s="109"/>
      <c r="T160" s="109"/>
      <c r="U160" s="376"/>
      <c r="V160" s="376"/>
      <c r="W160" s="376"/>
      <c r="Z160" s="376"/>
      <c r="AD160" s="376"/>
      <c r="AE160" s="376"/>
      <c r="AF160" s="376"/>
      <c r="AG160" s="376"/>
      <c r="AJ160" s="376"/>
    </row>
    <row r="161" spans="2:36" s="375" customFormat="1" ht="16.5" customHeight="1" x14ac:dyDescent="0.4">
      <c r="B161" s="940">
        <v>22732</v>
      </c>
      <c r="C161" s="435" t="s">
        <v>654</v>
      </c>
      <c r="D161" s="436" t="s">
        <v>516</v>
      </c>
      <c r="E161" s="348">
        <v>8880</v>
      </c>
      <c r="F161" s="435" t="s">
        <v>655</v>
      </c>
      <c r="G161" s="436"/>
      <c r="H161" s="435" t="s">
        <v>429</v>
      </c>
      <c r="I161" s="942" t="s">
        <v>518</v>
      </c>
      <c r="J161" s="109"/>
      <c r="K161" s="109"/>
      <c r="L161" s="109"/>
      <c r="M161" s="109"/>
      <c r="N161" s="109"/>
      <c r="O161" s="109"/>
      <c r="P161" s="109"/>
      <c r="Q161" s="109"/>
      <c r="R161" s="109"/>
      <c r="S161" s="109"/>
      <c r="T161" s="109"/>
      <c r="U161" s="376"/>
      <c r="V161" s="376"/>
      <c r="W161" s="376"/>
      <c r="Z161" s="376"/>
      <c r="AD161" s="376"/>
      <c r="AE161" s="376"/>
      <c r="AF161" s="376"/>
      <c r="AG161" s="376"/>
      <c r="AJ161" s="376"/>
    </row>
    <row r="162" spans="2:36" s="375" customFormat="1" ht="16.5" customHeight="1" x14ac:dyDescent="0.4">
      <c r="B162" s="940">
        <v>22734</v>
      </c>
      <c r="C162" s="435" t="s">
        <v>957</v>
      </c>
      <c r="D162" s="436" t="s">
        <v>516</v>
      </c>
      <c r="E162" s="348">
        <v>14491</v>
      </c>
      <c r="F162" s="435" t="s">
        <v>958</v>
      </c>
      <c r="G162" s="436"/>
      <c r="H162" s="435"/>
      <c r="I162" s="942" t="s">
        <v>518</v>
      </c>
      <c r="J162" s="109"/>
      <c r="K162" s="109"/>
      <c r="L162" s="109"/>
      <c r="M162" s="109"/>
      <c r="N162" s="109"/>
      <c r="O162" s="109"/>
      <c r="P162" s="109"/>
      <c r="Q162" s="109"/>
      <c r="R162" s="109"/>
      <c r="S162" s="109"/>
      <c r="T162" s="109"/>
      <c r="U162" s="376"/>
      <c r="V162" s="376"/>
      <c r="W162" s="376"/>
      <c r="Z162" s="376"/>
      <c r="AD162" s="376"/>
      <c r="AE162" s="376"/>
      <c r="AF162" s="376"/>
      <c r="AG162" s="376"/>
      <c r="AJ162" s="376"/>
    </row>
    <row r="163" spans="2:36" s="375" customFormat="1" ht="16.5" customHeight="1" x14ac:dyDescent="0.4">
      <c r="B163" s="944">
        <v>12796</v>
      </c>
      <c r="C163" s="435" t="s">
        <v>658</v>
      </c>
      <c r="D163" s="436" t="s">
        <v>516</v>
      </c>
      <c r="E163" s="348">
        <v>437</v>
      </c>
      <c r="F163" s="435" t="s">
        <v>661</v>
      </c>
      <c r="G163" s="436" t="s">
        <v>662</v>
      </c>
      <c r="H163" s="435" t="s">
        <v>375</v>
      </c>
      <c r="I163" s="942"/>
      <c r="J163" s="109"/>
      <c r="K163" s="109"/>
      <c r="L163" s="109"/>
      <c r="M163" s="109"/>
      <c r="N163" s="109"/>
      <c r="O163" s="109"/>
      <c r="P163" s="109"/>
      <c r="Q163" s="109"/>
      <c r="R163" s="109"/>
      <c r="S163" s="109"/>
      <c r="T163" s="109"/>
      <c r="U163" s="376"/>
      <c r="V163" s="376"/>
      <c r="W163" s="376"/>
      <c r="Z163" s="376"/>
      <c r="AD163" s="376"/>
      <c r="AE163" s="376"/>
      <c r="AF163" s="376"/>
      <c r="AG163" s="376"/>
      <c r="AJ163" s="376"/>
    </row>
    <row r="164" spans="2:36" s="375" customFormat="1" ht="16.5" customHeight="1" x14ac:dyDescent="0.4">
      <c r="B164" s="348">
        <v>449</v>
      </c>
      <c r="C164" s="435" t="s">
        <v>952</v>
      </c>
      <c r="D164" s="436" t="s">
        <v>516</v>
      </c>
      <c r="E164" s="348">
        <v>449</v>
      </c>
      <c r="F164" s="435" t="s">
        <v>667</v>
      </c>
      <c r="G164" s="436" t="s">
        <v>429</v>
      </c>
      <c r="H164" s="435" t="s">
        <v>429</v>
      </c>
      <c r="I164" s="942" t="s">
        <v>518</v>
      </c>
      <c r="J164" s="109"/>
      <c r="K164" s="109"/>
      <c r="L164" s="109"/>
      <c r="M164" s="109"/>
      <c r="N164" s="109"/>
      <c r="O164" s="109"/>
      <c r="P164" s="109"/>
      <c r="Q164" s="109"/>
      <c r="R164" s="109"/>
      <c r="S164" s="109"/>
      <c r="T164" s="109"/>
      <c r="U164" s="376"/>
      <c r="V164" s="376"/>
      <c r="W164" s="376"/>
      <c r="Z164" s="376"/>
      <c r="AD164" s="376"/>
      <c r="AE164" s="376"/>
      <c r="AF164" s="376"/>
      <c r="AG164" s="376"/>
      <c r="AJ164" s="376"/>
    </row>
    <row r="165" spans="2:36" s="375" customFormat="1" ht="16.5" customHeight="1" x14ac:dyDescent="0.4">
      <c r="B165" s="348">
        <v>4062</v>
      </c>
      <c r="C165" s="435" t="s">
        <v>953</v>
      </c>
      <c r="D165" s="436" t="s">
        <v>516</v>
      </c>
      <c r="E165" s="348">
        <v>4062</v>
      </c>
      <c r="F165" s="435" t="s">
        <v>668</v>
      </c>
      <c r="G165" s="436" t="s">
        <v>429</v>
      </c>
      <c r="H165" s="435" t="s">
        <v>429</v>
      </c>
      <c r="I165" s="942" t="s">
        <v>518</v>
      </c>
      <c r="J165" s="109"/>
      <c r="K165" s="109"/>
      <c r="L165" s="109"/>
      <c r="M165" s="109"/>
      <c r="N165" s="109"/>
      <c r="O165" s="109"/>
      <c r="P165" s="109"/>
      <c r="Q165" s="109"/>
      <c r="R165" s="109"/>
      <c r="S165" s="109"/>
      <c r="T165" s="109"/>
      <c r="U165" s="376"/>
      <c r="V165" s="376"/>
      <c r="W165" s="376"/>
      <c r="Z165" s="376"/>
      <c r="AD165" s="376"/>
      <c r="AE165" s="376"/>
      <c r="AF165" s="376"/>
      <c r="AG165" s="376"/>
      <c r="AJ165" s="376"/>
    </row>
    <row r="166" spans="2:36" s="375" customFormat="1" ht="16.5" customHeight="1" x14ac:dyDescent="0.4">
      <c r="B166" s="940">
        <v>16665</v>
      </c>
      <c r="C166" s="435" t="s">
        <v>440</v>
      </c>
      <c r="D166" s="436" t="s">
        <v>516</v>
      </c>
      <c r="E166" s="348">
        <v>138</v>
      </c>
      <c r="F166" s="435" t="s">
        <v>627</v>
      </c>
      <c r="G166" s="436" t="s">
        <v>628</v>
      </c>
      <c r="H166" s="435" t="s">
        <v>375</v>
      </c>
      <c r="I166" s="942"/>
      <c r="J166" s="109"/>
      <c r="K166" s="109"/>
      <c r="L166" s="109"/>
      <c r="M166" s="109"/>
      <c r="N166" s="109"/>
      <c r="O166" s="109"/>
      <c r="P166" s="109"/>
      <c r="Q166" s="109"/>
      <c r="R166" s="109"/>
      <c r="S166" s="109"/>
      <c r="T166" s="109"/>
      <c r="U166" s="376"/>
      <c r="V166" s="376"/>
      <c r="W166" s="376"/>
      <c r="Z166" s="376"/>
      <c r="AD166" s="376"/>
      <c r="AE166" s="376"/>
      <c r="AF166" s="376"/>
      <c r="AG166" s="376"/>
      <c r="AJ166" s="376"/>
    </row>
    <row r="167" spans="2:36" s="375" customFormat="1" ht="16.5" hidden="1" customHeight="1" x14ac:dyDescent="0.4">
      <c r="B167" s="940">
        <v>16665</v>
      </c>
      <c r="C167" s="435" t="s">
        <v>440</v>
      </c>
      <c r="D167" s="436" t="s">
        <v>444</v>
      </c>
      <c r="E167" s="348">
        <v>12022</v>
      </c>
      <c r="F167" s="435" t="s">
        <v>508</v>
      </c>
      <c r="G167" s="436" t="s">
        <v>509</v>
      </c>
      <c r="H167" s="435" t="s">
        <v>375</v>
      </c>
      <c r="I167" s="942"/>
      <c r="J167" s="109"/>
      <c r="K167" s="109"/>
      <c r="L167" s="109"/>
      <c r="M167" s="109"/>
      <c r="N167" s="109"/>
      <c r="O167" s="109"/>
      <c r="P167" s="109"/>
      <c r="Q167" s="109"/>
      <c r="R167" s="109"/>
      <c r="S167" s="109"/>
      <c r="T167" s="109"/>
      <c r="U167" s="376"/>
      <c r="V167" s="376"/>
      <c r="W167" s="376"/>
      <c r="Z167" s="376"/>
      <c r="AD167" s="376"/>
      <c r="AE167" s="376"/>
      <c r="AF167" s="376"/>
      <c r="AG167" s="376"/>
      <c r="AJ167" s="376"/>
    </row>
    <row r="168" spans="2:36" s="375" customFormat="1" ht="16.5" customHeight="1" x14ac:dyDescent="0.4">
      <c r="B168" s="394"/>
      <c r="C168" s="395"/>
      <c r="D168" s="396"/>
      <c r="E168" s="395"/>
      <c r="F168" s="395"/>
      <c r="G168" s="395"/>
      <c r="H168" s="441"/>
      <c r="I168" s="395"/>
      <c r="J168" s="109"/>
      <c r="K168" s="109"/>
      <c r="L168" s="109"/>
      <c r="M168" s="109"/>
      <c r="N168" s="109"/>
      <c r="O168" s="109"/>
      <c r="P168" s="109"/>
      <c r="Q168" s="109"/>
      <c r="R168" s="109"/>
      <c r="S168" s="109"/>
      <c r="T168" s="109"/>
      <c r="U168" s="376"/>
      <c r="V168" s="376"/>
      <c r="W168" s="376"/>
      <c r="Z168" s="376"/>
      <c r="AD168" s="376"/>
      <c r="AE168" s="376"/>
      <c r="AF168" s="376"/>
      <c r="AG168" s="376"/>
      <c r="AJ168" s="376"/>
    </row>
    <row r="169" spans="2:36" s="375" customFormat="1" ht="16.5" customHeight="1" x14ac:dyDescent="0.4">
      <c r="B169" s="394"/>
      <c r="C169" s="395"/>
      <c r="D169" s="396"/>
      <c r="E169" s="395"/>
      <c r="F169" s="395"/>
      <c r="G169" s="395"/>
      <c r="H169" s="441"/>
      <c r="I169" s="395"/>
      <c r="J169" s="109"/>
      <c r="K169" s="109"/>
      <c r="L169" s="109"/>
      <c r="M169" s="109"/>
      <c r="N169" s="109"/>
      <c r="O169" s="109"/>
      <c r="P169" s="109"/>
      <c r="Q169" s="109"/>
      <c r="R169" s="109"/>
      <c r="S169" s="109"/>
      <c r="T169" s="109"/>
      <c r="U169" s="376"/>
      <c r="V169" s="376"/>
      <c r="W169" s="376"/>
      <c r="Z169" s="376"/>
      <c r="AD169" s="376"/>
      <c r="AE169" s="376"/>
      <c r="AF169" s="376"/>
      <c r="AG169" s="376"/>
      <c r="AJ169" s="376"/>
    </row>
    <row r="170" spans="2:36" s="375" customFormat="1" ht="16.5" customHeight="1" x14ac:dyDescent="0.4">
      <c r="B170" s="394"/>
      <c r="C170" s="395"/>
      <c r="D170" s="396"/>
      <c r="E170" s="395"/>
      <c r="F170" s="395"/>
      <c r="G170" s="395"/>
      <c r="H170" s="441"/>
      <c r="I170" s="395"/>
      <c r="J170" s="109"/>
      <c r="K170" s="109"/>
      <c r="L170" s="109"/>
      <c r="M170" s="109"/>
      <c r="N170" s="109"/>
      <c r="O170" s="109"/>
      <c r="P170" s="109"/>
      <c r="Q170" s="109"/>
      <c r="R170" s="109"/>
      <c r="S170" s="109"/>
      <c r="T170" s="109"/>
      <c r="U170" s="376"/>
      <c r="V170" s="376"/>
      <c r="W170" s="376"/>
      <c r="Z170" s="376"/>
      <c r="AD170" s="376"/>
      <c r="AE170" s="376"/>
      <c r="AF170" s="376"/>
      <c r="AG170" s="376"/>
      <c r="AJ170" s="376"/>
    </row>
    <row r="171" spans="2:36" s="375" customFormat="1" ht="16.5" customHeight="1" x14ac:dyDescent="0.4">
      <c r="B171" s="394"/>
      <c r="C171" s="395"/>
      <c r="D171" s="396"/>
      <c r="E171" s="395"/>
      <c r="F171" s="395"/>
      <c r="G171" s="395"/>
      <c r="H171" s="441"/>
      <c r="I171" s="395"/>
      <c r="J171" s="109"/>
      <c r="K171" s="109"/>
      <c r="L171" s="109"/>
      <c r="M171" s="109"/>
      <c r="N171" s="109"/>
      <c r="O171" s="109"/>
      <c r="P171" s="109"/>
      <c r="Q171" s="109"/>
      <c r="R171" s="109"/>
      <c r="S171" s="109"/>
      <c r="T171" s="109"/>
      <c r="U171" s="376"/>
      <c r="V171" s="376"/>
      <c r="W171" s="376"/>
      <c r="Z171" s="376"/>
      <c r="AD171" s="376"/>
      <c r="AE171" s="376"/>
      <c r="AF171" s="376"/>
      <c r="AG171" s="376"/>
      <c r="AJ171" s="376"/>
    </row>
    <row r="172" spans="2:36" s="375" customFormat="1" ht="16.5" customHeight="1" x14ac:dyDescent="0.4">
      <c r="B172" s="394"/>
      <c r="C172" s="395"/>
      <c r="D172" s="396"/>
      <c r="E172" s="395"/>
      <c r="F172" s="395"/>
      <c r="G172" s="395"/>
      <c r="H172" s="441"/>
      <c r="I172" s="395"/>
      <c r="J172" s="109"/>
      <c r="K172" s="109"/>
      <c r="L172" s="109"/>
      <c r="M172" s="109"/>
      <c r="N172" s="109"/>
      <c r="O172" s="109"/>
      <c r="P172" s="109"/>
      <c r="Q172" s="109"/>
      <c r="R172" s="109"/>
      <c r="S172" s="109"/>
      <c r="T172" s="109"/>
      <c r="U172" s="376"/>
      <c r="V172" s="376"/>
      <c r="W172" s="376"/>
      <c r="Z172" s="376"/>
      <c r="AD172" s="376"/>
      <c r="AE172" s="376"/>
      <c r="AF172" s="376"/>
      <c r="AG172" s="376"/>
      <c r="AJ172" s="376"/>
    </row>
    <row r="173" spans="2:36" s="375" customFormat="1" ht="16.5" customHeight="1" x14ac:dyDescent="0.4">
      <c r="B173" s="394"/>
      <c r="C173" s="395"/>
      <c r="D173" s="396"/>
      <c r="E173" s="395"/>
      <c r="F173" s="395"/>
      <c r="G173" s="395"/>
      <c r="H173" s="441"/>
      <c r="I173" s="395"/>
      <c r="J173" s="109"/>
      <c r="K173" s="109"/>
      <c r="L173" s="109"/>
      <c r="M173" s="109"/>
      <c r="N173" s="109"/>
      <c r="O173" s="109"/>
      <c r="P173" s="109"/>
      <c r="Q173" s="109"/>
      <c r="R173" s="109"/>
      <c r="S173" s="109"/>
      <c r="T173" s="109"/>
      <c r="U173" s="376"/>
      <c r="V173" s="376"/>
      <c r="W173" s="376"/>
      <c r="Z173" s="376"/>
      <c r="AD173" s="376"/>
      <c r="AE173" s="376"/>
      <c r="AF173" s="376"/>
      <c r="AG173" s="376"/>
      <c r="AJ173" s="376"/>
    </row>
    <row r="174" spans="2:36" s="375" customFormat="1" ht="16.5" customHeight="1" x14ac:dyDescent="0.4">
      <c r="B174" s="394"/>
      <c r="C174" s="395"/>
      <c r="D174" s="396"/>
      <c r="E174" s="395"/>
      <c r="F174" s="395"/>
      <c r="G174" s="395"/>
      <c r="H174" s="441"/>
      <c r="I174" s="395"/>
      <c r="J174" s="109"/>
      <c r="K174" s="109"/>
      <c r="L174" s="109"/>
      <c r="M174" s="109"/>
      <c r="N174" s="109"/>
      <c r="O174" s="109"/>
      <c r="P174" s="109"/>
      <c r="Q174" s="109"/>
      <c r="R174" s="109"/>
      <c r="S174" s="109"/>
      <c r="T174" s="109"/>
      <c r="U174" s="376"/>
      <c r="V174" s="376"/>
      <c r="W174" s="376"/>
      <c r="Z174" s="376"/>
      <c r="AD174" s="376"/>
      <c r="AE174" s="376"/>
      <c r="AF174" s="376"/>
      <c r="AG174" s="376"/>
      <c r="AJ174" s="376"/>
    </row>
    <row r="175" spans="2:36" s="375" customFormat="1" ht="16.5" customHeight="1" x14ac:dyDescent="0.4">
      <c r="B175" s="394"/>
      <c r="C175" s="395"/>
      <c r="D175" s="396"/>
      <c r="E175" s="395"/>
      <c r="F175" s="395"/>
      <c r="G175" s="395"/>
      <c r="H175" s="441"/>
      <c r="I175" s="395"/>
      <c r="J175" s="109"/>
      <c r="K175" s="109"/>
      <c r="L175" s="109"/>
      <c r="M175" s="109"/>
      <c r="N175" s="109"/>
      <c r="O175" s="109"/>
      <c r="P175" s="109"/>
      <c r="Q175" s="109"/>
      <c r="R175" s="109"/>
      <c r="S175" s="109"/>
      <c r="T175" s="109"/>
      <c r="U175" s="376"/>
      <c r="V175" s="376"/>
      <c r="W175" s="376"/>
      <c r="Z175" s="376"/>
      <c r="AD175" s="376"/>
      <c r="AE175" s="376"/>
      <c r="AF175" s="376"/>
      <c r="AG175" s="376"/>
      <c r="AJ175" s="376"/>
    </row>
    <row r="176" spans="2:36" s="375" customFormat="1" ht="16.5" customHeight="1" x14ac:dyDescent="0.4">
      <c r="B176" s="394"/>
      <c r="C176" s="395"/>
      <c r="D176" s="396"/>
      <c r="E176" s="395"/>
      <c r="F176" s="395"/>
      <c r="G176" s="395"/>
      <c r="H176" s="441"/>
      <c r="I176" s="395"/>
      <c r="J176" s="109"/>
      <c r="K176" s="109"/>
      <c r="L176" s="109"/>
      <c r="M176" s="109"/>
      <c r="N176" s="109"/>
      <c r="O176" s="109"/>
      <c r="P176" s="109"/>
      <c r="Q176" s="109"/>
      <c r="R176" s="109"/>
      <c r="S176" s="109"/>
      <c r="T176" s="109"/>
      <c r="U176" s="376"/>
      <c r="V176" s="376"/>
      <c r="W176" s="376"/>
      <c r="Z176" s="376"/>
      <c r="AD176" s="376"/>
      <c r="AE176" s="376"/>
      <c r="AF176" s="376"/>
      <c r="AG176" s="376"/>
      <c r="AJ176" s="376"/>
    </row>
    <row r="177" spans="2:36" s="375" customFormat="1" ht="16.5" customHeight="1" x14ac:dyDescent="0.4">
      <c r="B177" s="394"/>
      <c r="C177" s="395"/>
      <c r="D177" s="396"/>
      <c r="E177" s="395"/>
      <c r="F177" s="395"/>
      <c r="G177" s="395"/>
      <c r="H177" s="441"/>
      <c r="I177" s="395"/>
      <c r="J177" s="109"/>
      <c r="K177" s="109"/>
      <c r="L177" s="109"/>
      <c r="M177" s="109"/>
      <c r="N177" s="109"/>
      <c r="O177" s="109"/>
      <c r="P177" s="109"/>
      <c r="Q177" s="109"/>
      <c r="R177" s="109"/>
      <c r="S177" s="109"/>
      <c r="T177" s="109"/>
      <c r="U177" s="376"/>
      <c r="V177" s="376"/>
      <c r="W177" s="376"/>
      <c r="Z177" s="376"/>
      <c r="AD177" s="376"/>
      <c r="AE177" s="376"/>
      <c r="AF177" s="376"/>
      <c r="AG177" s="376"/>
      <c r="AJ177" s="376"/>
    </row>
    <row r="178" spans="2:36" s="375" customFormat="1" ht="16.5" customHeight="1" x14ac:dyDescent="0.4">
      <c r="B178" s="394"/>
      <c r="C178" s="395"/>
      <c r="D178" s="396"/>
      <c r="E178" s="395"/>
      <c r="F178" s="395"/>
      <c r="G178" s="395"/>
      <c r="H178" s="441"/>
      <c r="I178" s="395"/>
      <c r="J178" s="109"/>
      <c r="K178" s="109"/>
      <c r="L178" s="109"/>
      <c r="M178" s="109"/>
      <c r="N178" s="109"/>
      <c r="O178" s="109"/>
      <c r="P178" s="109"/>
      <c r="Q178" s="109"/>
      <c r="R178" s="109"/>
      <c r="S178" s="109"/>
      <c r="T178" s="109"/>
      <c r="U178" s="376"/>
      <c r="V178" s="376"/>
      <c r="W178" s="376"/>
      <c r="Z178" s="376"/>
      <c r="AD178" s="376"/>
      <c r="AE178" s="376"/>
      <c r="AF178" s="376"/>
      <c r="AG178" s="376"/>
      <c r="AJ178" s="376"/>
    </row>
    <row r="179" spans="2:36" s="375" customFormat="1" ht="16.5" customHeight="1" x14ac:dyDescent="0.4">
      <c r="B179" s="394"/>
      <c r="C179" s="395"/>
      <c r="D179" s="396"/>
      <c r="E179" s="395"/>
      <c r="F179" s="395"/>
      <c r="G179" s="395"/>
      <c r="H179" s="441"/>
      <c r="I179" s="395"/>
      <c r="J179" s="109"/>
      <c r="K179" s="109"/>
      <c r="L179" s="109"/>
      <c r="M179" s="109"/>
      <c r="N179" s="109"/>
      <c r="O179" s="109"/>
      <c r="P179" s="109"/>
      <c r="Q179" s="109"/>
      <c r="R179" s="109"/>
      <c r="S179" s="109"/>
      <c r="T179" s="109"/>
      <c r="U179" s="376"/>
      <c r="V179" s="376"/>
      <c r="W179" s="376"/>
      <c r="Z179" s="376"/>
      <c r="AD179" s="376"/>
      <c r="AE179" s="376"/>
      <c r="AF179" s="376"/>
      <c r="AG179" s="376"/>
      <c r="AJ179" s="376"/>
    </row>
    <row r="180" spans="2:36" s="375" customFormat="1" ht="16.5" customHeight="1" x14ac:dyDescent="0.4">
      <c r="B180" s="394"/>
      <c r="C180" s="395"/>
      <c r="D180" s="396"/>
      <c r="E180" s="395"/>
      <c r="F180" s="395"/>
      <c r="G180" s="395"/>
      <c r="H180" s="441"/>
      <c r="I180" s="395"/>
      <c r="J180" s="109"/>
      <c r="K180" s="109"/>
      <c r="L180" s="109"/>
      <c r="M180" s="109"/>
      <c r="N180" s="109"/>
      <c r="O180" s="109"/>
      <c r="P180" s="109"/>
      <c r="Q180" s="109"/>
      <c r="R180" s="109"/>
      <c r="S180" s="109"/>
      <c r="T180" s="109"/>
      <c r="U180" s="376"/>
      <c r="V180" s="376"/>
      <c r="W180" s="376"/>
      <c r="Z180" s="376"/>
      <c r="AD180" s="376"/>
      <c r="AE180" s="376"/>
      <c r="AF180" s="376"/>
      <c r="AG180" s="376"/>
      <c r="AJ180" s="376"/>
    </row>
    <row r="181" spans="2:36" s="375" customFormat="1" ht="16.5" customHeight="1" x14ac:dyDescent="0.4">
      <c r="B181" s="394"/>
      <c r="C181" s="395"/>
      <c r="D181" s="396"/>
      <c r="E181" s="395"/>
      <c r="F181" s="395"/>
      <c r="G181" s="395"/>
      <c r="H181" s="441"/>
      <c r="I181" s="395"/>
      <c r="J181" s="109"/>
      <c r="K181" s="109"/>
      <c r="L181" s="109"/>
      <c r="M181" s="109"/>
      <c r="N181" s="109"/>
      <c r="O181" s="109"/>
      <c r="P181" s="109"/>
      <c r="Q181" s="109"/>
      <c r="R181" s="109"/>
      <c r="S181" s="109"/>
      <c r="T181" s="109"/>
      <c r="U181" s="376"/>
      <c r="V181" s="376"/>
      <c r="W181" s="376"/>
      <c r="Z181" s="376"/>
      <c r="AD181" s="376"/>
      <c r="AE181" s="376"/>
      <c r="AF181" s="376"/>
      <c r="AG181" s="376"/>
      <c r="AJ181" s="376"/>
    </row>
    <row r="182" spans="2:36" s="375" customFormat="1" ht="16.5" customHeight="1" x14ac:dyDescent="0.4">
      <c r="B182" s="397"/>
      <c r="C182" s="395"/>
      <c r="D182" s="398"/>
      <c r="E182" s="399"/>
      <c r="F182" s="400"/>
      <c r="G182" s="400"/>
      <c r="H182" s="442"/>
      <c r="I182" s="400"/>
      <c r="J182" s="109"/>
      <c r="K182" s="109"/>
      <c r="L182" s="109"/>
      <c r="M182" s="109"/>
      <c r="N182" s="109"/>
      <c r="O182" s="109"/>
      <c r="P182" s="109"/>
      <c r="Q182" s="109"/>
      <c r="R182" s="109"/>
      <c r="S182" s="109"/>
      <c r="T182" s="109"/>
      <c r="U182" s="376"/>
      <c r="V182" s="376"/>
      <c r="W182" s="376"/>
      <c r="Z182" s="376"/>
      <c r="AD182" s="376"/>
      <c r="AE182" s="376"/>
      <c r="AF182" s="376"/>
      <c r="AG182" s="376"/>
      <c r="AJ182" s="376"/>
    </row>
    <row r="183" spans="2:36" s="375" customFormat="1" ht="16.5" customHeight="1" x14ac:dyDescent="0.4">
      <c r="B183" s="397"/>
      <c r="C183" s="395"/>
      <c r="D183" s="398"/>
      <c r="E183" s="399"/>
      <c r="F183" s="400"/>
      <c r="G183" s="400"/>
      <c r="H183" s="442"/>
      <c r="I183" s="400"/>
      <c r="J183" s="109"/>
      <c r="K183" s="376"/>
      <c r="L183" s="377"/>
      <c r="M183" s="376"/>
      <c r="N183" s="109"/>
      <c r="O183" s="109"/>
      <c r="P183" s="109"/>
      <c r="Q183" s="109"/>
      <c r="R183" s="109"/>
      <c r="S183" s="109"/>
      <c r="T183" s="109"/>
      <c r="U183" s="376"/>
      <c r="V183" s="376"/>
      <c r="W183" s="376"/>
      <c r="Z183" s="376"/>
      <c r="AD183" s="376"/>
      <c r="AE183" s="376"/>
      <c r="AF183" s="376"/>
      <c r="AG183" s="376"/>
      <c r="AJ183" s="376"/>
    </row>
    <row r="184" spans="2:36" s="375" customFormat="1" ht="16.5" customHeight="1" x14ac:dyDescent="0.4">
      <c r="B184" s="394"/>
      <c r="C184" s="395"/>
      <c r="D184" s="396"/>
      <c r="E184" s="395"/>
      <c r="F184" s="395"/>
      <c r="G184" s="395"/>
      <c r="H184" s="441"/>
      <c r="I184" s="395"/>
      <c r="J184" s="109"/>
      <c r="K184" s="376"/>
      <c r="L184" s="377"/>
      <c r="M184" s="376"/>
      <c r="N184" s="109"/>
      <c r="O184" s="109"/>
      <c r="P184" s="109"/>
      <c r="Q184" s="109"/>
      <c r="R184" s="109"/>
      <c r="S184" s="109"/>
      <c r="T184" s="109"/>
      <c r="U184" s="376"/>
      <c r="V184" s="376"/>
      <c r="W184" s="376"/>
      <c r="Z184" s="376"/>
      <c r="AD184" s="376"/>
      <c r="AE184" s="376"/>
      <c r="AF184" s="376"/>
      <c r="AG184" s="376"/>
      <c r="AJ184" s="376"/>
    </row>
    <row r="185" spans="2:36" s="375" customFormat="1" ht="16.5" customHeight="1" x14ac:dyDescent="0.4">
      <c r="B185" s="394"/>
      <c r="C185" s="395"/>
      <c r="D185" s="396"/>
      <c r="E185" s="395"/>
      <c r="F185" s="395"/>
      <c r="G185" s="395"/>
      <c r="H185" s="441"/>
      <c r="I185" s="395"/>
      <c r="J185" s="109"/>
      <c r="K185" s="376"/>
      <c r="L185" s="377"/>
      <c r="M185" s="376"/>
      <c r="N185" s="109"/>
      <c r="O185" s="109"/>
      <c r="P185" s="109"/>
      <c r="Q185" s="109"/>
      <c r="R185" s="109"/>
      <c r="S185" s="109"/>
      <c r="T185" s="109"/>
      <c r="U185" s="376"/>
      <c r="V185" s="376"/>
      <c r="W185" s="376"/>
      <c r="Z185" s="376"/>
      <c r="AD185" s="376"/>
      <c r="AE185" s="376"/>
      <c r="AF185" s="376"/>
      <c r="AG185" s="376"/>
      <c r="AJ185" s="376"/>
    </row>
    <row r="186" spans="2:36" s="375" customFormat="1" ht="16.5" customHeight="1" x14ac:dyDescent="0.4">
      <c r="B186" s="394"/>
      <c r="C186" s="395"/>
      <c r="D186" s="396"/>
      <c r="E186" s="395"/>
      <c r="F186" s="395"/>
      <c r="G186" s="395"/>
      <c r="H186" s="441"/>
      <c r="I186" s="395"/>
      <c r="J186" s="109"/>
      <c r="K186" s="376"/>
      <c r="L186" s="377"/>
      <c r="M186" s="376"/>
      <c r="N186" s="109"/>
      <c r="O186" s="109"/>
      <c r="P186" s="109"/>
      <c r="Q186" s="109"/>
      <c r="R186" s="109"/>
      <c r="S186" s="109"/>
      <c r="T186" s="109"/>
      <c r="U186" s="376"/>
      <c r="V186" s="376"/>
      <c r="W186" s="376"/>
      <c r="Z186" s="376"/>
      <c r="AD186" s="376"/>
      <c r="AE186" s="376"/>
      <c r="AF186" s="376"/>
      <c r="AG186" s="376"/>
      <c r="AJ186" s="376"/>
    </row>
    <row r="187" spans="2:36" s="375" customFormat="1" ht="16.5" customHeight="1" x14ac:dyDescent="0.4">
      <c r="B187" s="394"/>
      <c r="C187" s="395"/>
      <c r="D187" s="396"/>
      <c r="E187" s="395"/>
      <c r="F187" s="395"/>
      <c r="G187" s="395"/>
      <c r="H187" s="441"/>
      <c r="I187" s="395"/>
      <c r="J187" s="109"/>
      <c r="K187" s="376"/>
      <c r="L187" s="377"/>
      <c r="M187" s="376"/>
      <c r="N187" s="109"/>
      <c r="O187" s="109"/>
      <c r="P187" s="109"/>
      <c r="Q187" s="109"/>
      <c r="R187" s="109"/>
      <c r="S187" s="109"/>
      <c r="T187" s="109"/>
      <c r="U187" s="376"/>
      <c r="V187" s="376"/>
      <c r="W187" s="376"/>
      <c r="Z187" s="376"/>
      <c r="AD187" s="376"/>
      <c r="AE187" s="376"/>
      <c r="AF187" s="376"/>
      <c r="AG187" s="376"/>
      <c r="AJ187" s="376"/>
    </row>
    <row r="188" spans="2:36" s="375" customFormat="1" ht="16.5" customHeight="1" x14ac:dyDescent="0.4">
      <c r="B188" s="394"/>
      <c r="C188" s="395"/>
      <c r="D188" s="396"/>
      <c r="E188" s="395"/>
      <c r="F188" s="395"/>
      <c r="G188" s="395"/>
      <c r="H188" s="441"/>
      <c r="I188" s="395"/>
      <c r="J188" s="109"/>
      <c r="K188" s="376"/>
      <c r="L188" s="377"/>
      <c r="M188" s="376"/>
      <c r="N188" s="109"/>
      <c r="O188" s="109"/>
      <c r="P188" s="109"/>
      <c r="Q188" s="109"/>
      <c r="R188" s="109"/>
      <c r="S188" s="109"/>
      <c r="T188" s="109"/>
      <c r="U188" s="376"/>
      <c r="V188" s="376"/>
      <c r="W188" s="376"/>
      <c r="Z188" s="376"/>
      <c r="AD188" s="376"/>
      <c r="AE188" s="376"/>
      <c r="AF188" s="376"/>
      <c r="AG188" s="376"/>
      <c r="AJ188" s="376"/>
    </row>
    <row r="189" spans="2:36" s="375" customFormat="1" ht="16.5" customHeight="1" x14ac:dyDescent="0.4">
      <c r="B189" s="394"/>
      <c r="C189" s="395"/>
      <c r="D189" s="396"/>
      <c r="E189" s="395"/>
      <c r="F189" s="395"/>
      <c r="G189" s="395"/>
      <c r="H189" s="441"/>
      <c r="I189" s="395"/>
      <c r="J189" s="109"/>
      <c r="K189" s="376"/>
      <c r="L189" s="377"/>
      <c r="M189" s="376"/>
      <c r="N189" s="109"/>
      <c r="O189" s="109"/>
      <c r="P189" s="109"/>
      <c r="Q189" s="109"/>
      <c r="R189" s="109"/>
      <c r="S189" s="109"/>
      <c r="T189" s="109"/>
      <c r="U189" s="376"/>
      <c r="V189" s="376"/>
      <c r="W189" s="376"/>
      <c r="Z189" s="376"/>
      <c r="AD189" s="376"/>
      <c r="AE189" s="376"/>
      <c r="AF189" s="376"/>
      <c r="AG189" s="376"/>
      <c r="AJ189" s="376"/>
    </row>
    <row r="190" spans="2:36" s="375" customFormat="1" ht="16.5" customHeight="1" x14ac:dyDescent="0.4">
      <c r="B190" s="394"/>
      <c r="C190" s="395"/>
      <c r="D190" s="396"/>
      <c r="E190" s="395"/>
      <c r="F190" s="395"/>
      <c r="G190" s="395"/>
      <c r="H190" s="441"/>
      <c r="I190" s="395"/>
      <c r="J190" s="109"/>
      <c r="K190" s="376"/>
      <c r="L190" s="377"/>
      <c r="M190" s="376"/>
      <c r="N190" s="109"/>
      <c r="O190" s="109"/>
      <c r="P190" s="109"/>
      <c r="Q190" s="109"/>
      <c r="R190" s="109"/>
      <c r="S190" s="109"/>
      <c r="T190" s="109"/>
      <c r="U190" s="376"/>
      <c r="V190" s="376"/>
      <c r="W190" s="376"/>
      <c r="Z190" s="376"/>
      <c r="AD190" s="376"/>
      <c r="AE190" s="376"/>
      <c r="AF190" s="376"/>
      <c r="AG190" s="376"/>
      <c r="AJ190" s="376"/>
    </row>
    <row r="191" spans="2:36" s="375" customFormat="1" ht="16.5" customHeight="1" x14ac:dyDescent="0.4">
      <c r="B191" s="394"/>
      <c r="C191" s="395"/>
      <c r="D191" s="396"/>
      <c r="E191" s="395"/>
      <c r="F191" s="395"/>
      <c r="G191" s="395"/>
      <c r="H191" s="441"/>
      <c r="I191" s="395"/>
      <c r="J191" s="109"/>
      <c r="K191" s="376"/>
      <c r="L191" s="377"/>
      <c r="M191" s="376"/>
      <c r="N191" s="109"/>
      <c r="O191" s="109"/>
      <c r="P191" s="109"/>
      <c r="Q191" s="109"/>
      <c r="R191" s="109"/>
      <c r="S191" s="109"/>
      <c r="T191" s="109"/>
      <c r="U191" s="376"/>
      <c r="V191" s="376"/>
      <c r="W191" s="376"/>
      <c r="Z191" s="376"/>
      <c r="AD191" s="376"/>
      <c r="AE191" s="376"/>
      <c r="AF191" s="376"/>
      <c r="AG191" s="376"/>
      <c r="AJ191" s="376"/>
    </row>
    <row r="192" spans="2:36" s="375" customFormat="1" ht="16.5" customHeight="1" x14ac:dyDescent="0.4">
      <c r="B192" s="397"/>
      <c r="C192" s="395"/>
      <c r="D192" s="398"/>
      <c r="E192" s="399"/>
      <c r="F192" s="400"/>
      <c r="G192" s="400"/>
      <c r="H192" s="442"/>
      <c r="I192" s="400"/>
      <c r="J192" s="109"/>
      <c r="K192" s="376"/>
      <c r="L192" s="377"/>
      <c r="M192" s="376"/>
      <c r="N192" s="109"/>
      <c r="O192" s="109"/>
      <c r="P192" s="109"/>
      <c r="Q192" s="109"/>
      <c r="R192" s="109"/>
      <c r="S192" s="109"/>
      <c r="T192" s="109"/>
      <c r="U192" s="376"/>
      <c r="V192" s="376"/>
      <c r="W192" s="376"/>
      <c r="Z192" s="376"/>
      <c r="AD192" s="376"/>
      <c r="AE192" s="376"/>
      <c r="AF192" s="376"/>
      <c r="AG192" s="376"/>
      <c r="AJ192" s="376"/>
    </row>
    <row r="193" spans="2:36" s="375" customFormat="1" ht="16.5" customHeight="1" x14ac:dyDescent="0.4">
      <c r="B193" s="397"/>
      <c r="C193" s="395"/>
      <c r="D193" s="398"/>
      <c r="E193" s="399"/>
      <c r="F193" s="400"/>
      <c r="G193" s="400"/>
      <c r="H193" s="442"/>
      <c r="I193" s="400"/>
      <c r="J193" s="109"/>
      <c r="K193" s="376"/>
      <c r="L193" s="377"/>
      <c r="M193" s="376"/>
      <c r="N193" s="109"/>
      <c r="O193" s="109"/>
      <c r="P193" s="109"/>
      <c r="Q193" s="109"/>
      <c r="R193" s="109"/>
      <c r="S193" s="109"/>
      <c r="T193" s="109"/>
      <c r="U193" s="376"/>
      <c r="V193" s="376"/>
      <c r="W193" s="376"/>
      <c r="Z193" s="376"/>
      <c r="AD193" s="376"/>
      <c r="AE193" s="376"/>
      <c r="AF193" s="376"/>
      <c r="AG193" s="376"/>
      <c r="AJ193" s="376"/>
    </row>
    <row r="194" spans="2:36" s="375" customFormat="1" ht="16.5" customHeight="1" x14ac:dyDescent="0.4">
      <c r="B194" s="394"/>
      <c r="C194" s="395"/>
      <c r="D194" s="396"/>
      <c r="E194" s="395"/>
      <c r="F194" s="395"/>
      <c r="G194" s="395"/>
      <c r="H194" s="441"/>
      <c r="I194" s="395"/>
      <c r="J194" s="109"/>
      <c r="K194" s="376"/>
      <c r="L194" s="377"/>
      <c r="M194" s="376"/>
      <c r="N194" s="109"/>
      <c r="O194" s="109"/>
      <c r="P194" s="109"/>
      <c r="Q194" s="109"/>
      <c r="R194" s="109"/>
      <c r="S194" s="109"/>
      <c r="T194" s="109"/>
      <c r="U194" s="376"/>
      <c r="V194" s="376"/>
      <c r="W194" s="376"/>
      <c r="Z194" s="376"/>
      <c r="AD194" s="376"/>
      <c r="AE194" s="376"/>
      <c r="AF194" s="376"/>
      <c r="AG194" s="376"/>
      <c r="AJ194" s="376"/>
    </row>
    <row r="195" spans="2:36" s="375" customFormat="1" ht="16.5" customHeight="1" x14ac:dyDescent="0.4">
      <c r="B195" s="394"/>
      <c r="C195" s="395"/>
      <c r="D195" s="396"/>
      <c r="E195" s="395"/>
      <c r="F195" s="395"/>
      <c r="G195" s="395"/>
      <c r="H195" s="441"/>
      <c r="I195" s="395"/>
      <c r="J195" s="109"/>
      <c r="K195" s="376"/>
      <c r="L195" s="377"/>
      <c r="M195" s="376"/>
      <c r="N195" s="109"/>
      <c r="O195" s="109"/>
      <c r="P195" s="109"/>
      <c r="Q195" s="109"/>
      <c r="R195" s="109"/>
      <c r="S195" s="109"/>
      <c r="T195" s="109"/>
      <c r="U195" s="376"/>
      <c r="V195" s="376"/>
      <c r="W195" s="376"/>
      <c r="Z195" s="376"/>
      <c r="AD195" s="376"/>
      <c r="AE195" s="376"/>
      <c r="AF195" s="376"/>
      <c r="AG195" s="376"/>
      <c r="AJ195" s="376"/>
    </row>
    <row r="196" spans="2:36" s="375" customFormat="1" ht="16.5" customHeight="1" x14ac:dyDescent="0.4">
      <c r="B196" s="394"/>
      <c r="C196" s="395"/>
      <c r="D196" s="396"/>
      <c r="E196" s="395"/>
      <c r="F196" s="395"/>
      <c r="G196" s="395"/>
      <c r="H196" s="441"/>
      <c r="I196" s="395"/>
      <c r="J196" s="109"/>
      <c r="K196" s="376"/>
      <c r="L196" s="377"/>
      <c r="M196" s="376"/>
      <c r="N196" s="109"/>
      <c r="O196" s="109"/>
      <c r="P196" s="109"/>
      <c r="Q196" s="109"/>
      <c r="R196" s="109"/>
      <c r="S196" s="109"/>
      <c r="T196" s="109"/>
      <c r="U196" s="376"/>
      <c r="V196" s="376"/>
      <c r="W196" s="376"/>
      <c r="Z196" s="376"/>
      <c r="AD196" s="376"/>
      <c r="AE196" s="376"/>
      <c r="AF196" s="376"/>
      <c r="AG196" s="376"/>
      <c r="AJ196" s="376"/>
    </row>
    <row r="197" spans="2:36" s="375" customFormat="1" ht="16.5" customHeight="1" x14ac:dyDescent="0.4">
      <c r="B197" s="394"/>
      <c r="C197" s="395"/>
      <c r="D197" s="396"/>
      <c r="E197" s="395"/>
      <c r="F197" s="395"/>
      <c r="G197" s="395"/>
      <c r="H197" s="441"/>
      <c r="I197" s="395"/>
      <c r="J197" s="109"/>
      <c r="K197" s="376"/>
      <c r="L197" s="377"/>
      <c r="M197" s="376"/>
      <c r="N197" s="109"/>
      <c r="O197" s="109"/>
      <c r="P197" s="109"/>
      <c r="Q197" s="109"/>
      <c r="R197" s="109"/>
      <c r="S197" s="109"/>
      <c r="T197" s="109"/>
      <c r="U197" s="376"/>
      <c r="V197" s="376"/>
      <c r="W197" s="376"/>
      <c r="Z197" s="376"/>
      <c r="AD197" s="376"/>
      <c r="AE197" s="376"/>
      <c r="AF197" s="376"/>
      <c r="AG197" s="376"/>
      <c r="AJ197" s="376"/>
    </row>
    <row r="198" spans="2:36" s="375" customFormat="1" ht="16.5" customHeight="1" x14ac:dyDescent="0.4">
      <c r="B198" s="394"/>
      <c r="C198" s="395"/>
      <c r="D198" s="396"/>
      <c r="E198" s="395"/>
      <c r="F198" s="395"/>
      <c r="G198" s="395"/>
      <c r="H198" s="441"/>
      <c r="I198" s="395"/>
      <c r="J198" s="109"/>
      <c r="K198" s="376"/>
      <c r="L198" s="377"/>
      <c r="M198" s="376"/>
      <c r="N198" s="109"/>
      <c r="O198" s="109"/>
      <c r="P198" s="109"/>
      <c r="Q198" s="109"/>
      <c r="R198" s="109"/>
      <c r="S198" s="109"/>
      <c r="T198" s="109"/>
      <c r="U198" s="376"/>
      <c r="V198" s="376"/>
      <c r="W198" s="376"/>
      <c r="Z198" s="376"/>
      <c r="AD198" s="376"/>
      <c r="AE198" s="376"/>
      <c r="AF198" s="376"/>
      <c r="AG198" s="376"/>
      <c r="AJ198" s="376"/>
    </row>
    <row r="199" spans="2:36" s="375" customFormat="1" ht="16.5" customHeight="1" x14ac:dyDescent="0.4">
      <c r="B199" s="394"/>
      <c r="C199" s="395"/>
      <c r="D199" s="396"/>
      <c r="E199" s="395"/>
      <c r="F199" s="395"/>
      <c r="G199" s="395"/>
      <c r="H199" s="441"/>
      <c r="I199" s="395"/>
      <c r="J199" s="109"/>
      <c r="K199" s="376"/>
      <c r="L199" s="377"/>
      <c r="M199" s="376"/>
      <c r="N199" s="109"/>
      <c r="O199" s="109"/>
      <c r="P199" s="109"/>
      <c r="Q199" s="109"/>
      <c r="R199" s="109"/>
      <c r="S199" s="109"/>
      <c r="T199" s="109"/>
      <c r="U199" s="376"/>
      <c r="V199" s="376"/>
      <c r="W199" s="376"/>
      <c r="Z199" s="376"/>
      <c r="AD199" s="376"/>
      <c r="AE199" s="376"/>
      <c r="AF199" s="376"/>
      <c r="AG199" s="376"/>
      <c r="AJ199" s="376"/>
    </row>
    <row r="200" spans="2:36" s="375" customFormat="1" ht="16.5" customHeight="1" x14ac:dyDescent="0.4">
      <c r="B200" s="394"/>
      <c r="C200" s="395"/>
      <c r="D200" s="396"/>
      <c r="E200" s="395"/>
      <c r="F200" s="395"/>
      <c r="G200" s="395"/>
      <c r="H200" s="441"/>
      <c r="I200" s="395"/>
      <c r="J200" s="109"/>
      <c r="K200" s="376"/>
      <c r="L200" s="377"/>
      <c r="M200" s="376"/>
      <c r="N200" s="109"/>
      <c r="O200" s="109"/>
      <c r="P200" s="109"/>
      <c r="Q200" s="109"/>
      <c r="R200" s="109"/>
      <c r="S200" s="109"/>
      <c r="T200" s="109"/>
      <c r="U200" s="376"/>
      <c r="V200" s="376"/>
      <c r="W200" s="376"/>
      <c r="Z200" s="376"/>
      <c r="AD200" s="376"/>
      <c r="AE200" s="376"/>
      <c r="AF200" s="376"/>
      <c r="AG200" s="376"/>
      <c r="AJ200" s="376"/>
    </row>
    <row r="201" spans="2:36" s="375" customFormat="1" ht="16.5" customHeight="1" x14ac:dyDescent="0.4">
      <c r="B201" s="394"/>
      <c r="C201" s="395"/>
      <c r="D201" s="396"/>
      <c r="E201" s="395"/>
      <c r="F201" s="395"/>
      <c r="G201" s="395"/>
      <c r="H201" s="441"/>
      <c r="I201" s="395"/>
      <c r="J201" s="109"/>
      <c r="K201" s="376"/>
      <c r="L201" s="377"/>
      <c r="M201" s="376"/>
      <c r="N201" s="109"/>
      <c r="O201" s="109"/>
      <c r="P201" s="109"/>
      <c r="Q201" s="109"/>
      <c r="R201" s="109"/>
      <c r="S201" s="109"/>
      <c r="T201" s="109"/>
      <c r="U201" s="376"/>
      <c r="V201" s="376"/>
      <c r="W201" s="376"/>
      <c r="Z201" s="376"/>
      <c r="AD201" s="376"/>
      <c r="AE201" s="376"/>
      <c r="AF201" s="376"/>
      <c r="AG201" s="376"/>
      <c r="AJ201" s="376"/>
    </row>
    <row r="202" spans="2:36" s="375" customFormat="1" ht="16.5" customHeight="1" x14ac:dyDescent="0.4">
      <c r="B202" s="394"/>
      <c r="C202" s="395"/>
      <c r="D202" s="396"/>
      <c r="E202" s="395"/>
      <c r="F202" s="395"/>
      <c r="G202" s="395"/>
      <c r="H202" s="441"/>
      <c r="I202" s="395"/>
      <c r="J202" s="109"/>
      <c r="K202" s="376"/>
      <c r="L202" s="377"/>
      <c r="M202" s="376"/>
      <c r="N202" s="109"/>
      <c r="O202" s="109"/>
      <c r="P202" s="109"/>
      <c r="Q202" s="109"/>
      <c r="R202" s="109"/>
      <c r="S202" s="109"/>
      <c r="T202" s="109"/>
      <c r="U202" s="376"/>
      <c r="V202" s="376"/>
      <c r="W202" s="376"/>
      <c r="Z202" s="376"/>
      <c r="AD202" s="376"/>
      <c r="AE202" s="376"/>
      <c r="AF202" s="376"/>
      <c r="AG202" s="376"/>
      <c r="AJ202" s="376"/>
    </row>
    <row r="203" spans="2:36" s="375" customFormat="1" ht="16.5" customHeight="1" x14ac:dyDescent="0.4">
      <c r="B203" s="394"/>
      <c r="C203" s="395"/>
      <c r="D203" s="396"/>
      <c r="E203" s="395"/>
      <c r="F203" s="395"/>
      <c r="G203" s="395"/>
      <c r="H203" s="441"/>
      <c r="I203" s="395"/>
      <c r="J203" s="109"/>
      <c r="K203" s="376"/>
      <c r="L203" s="377"/>
      <c r="M203" s="376"/>
      <c r="N203" s="109"/>
      <c r="O203" s="109"/>
      <c r="P203" s="109"/>
      <c r="Q203" s="109"/>
      <c r="R203" s="109"/>
      <c r="S203" s="109"/>
      <c r="T203" s="109"/>
      <c r="U203" s="376"/>
      <c r="V203" s="376"/>
      <c r="W203" s="376"/>
      <c r="Z203" s="376"/>
      <c r="AD203" s="376"/>
      <c r="AE203" s="376"/>
      <c r="AF203" s="376"/>
      <c r="AG203" s="376"/>
      <c r="AJ203" s="376"/>
    </row>
    <row r="204" spans="2:36" s="375" customFormat="1" ht="16.5" customHeight="1" x14ac:dyDescent="0.4">
      <c r="B204" s="394"/>
      <c r="C204" s="395"/>
      <c r="D204" s="396"/>
      <c r="E204" s="395"/>
      <c r="F204" s="395"/>
      <c r="G204" s="395"/>
      <c r="H204" s="441"/>
      <c r="I204" s="395"/>
      <c r="J204" s="109"/>
      <c r="K204" s="376"/>
      <c r="L204" s="377"/>
      <c r="M204" s="376"/>
      <c r="N204" s="109"/>
      <c r="O204" s="109"/>
      <c r="P204" s="109"/>
      <c r="Q204" s="109"/>
      <c r="R204" s="109"/>
      <c r="S204" s="109"/>
      <c r="T204" s="109"/>
      <c r="U204" s="376"/>
      <c r="V204" s="376"/>
      <c r="W204" s="376"/>
      <c r="Z204" s="376"/>
      <c r="AD204" s="376"/>
      <c r="AE204" s="376"/>
      <c r="AF204" s="376"/>
      <c r="AG204" s="376"/>
      <c r="AJ204" s="376"/>
    </row>
    <row r="205" spans="2:36" s="375" customFormat="1" ht="16.5" customHeight="1" x14ac:dyDescent="0.4">
      <c r="B205" s="394"/>
      <c r="C205" s="395"/>
      <c r="D205" s="396"/>
      <c r="E205" s="395"/>
      <c r="F205" s="395"/>
      <c r="G205" s="395"/>
      <c r="H205" s="441"/>
      <c r="I205" s="395"/>
      <c r="J205" s="109"/>
      <c r="K205" s="376"/>
      <c r="L205" s="377"/>
      <c r="M205" s="376"/>
      <c r="N205" s="109"/>
      <c r="O205" s="109"/>
      <c r="P205" s="109"/>
      <c r="Q205" s="109"/>
      <c r="R205" s="109"/>
      <c r="S205" s="109"/>
      <c r="T205" s="109"/>
      <c r="U205" s="376"/>
      <c r="V205" s="376"/>
      <c r="W205" s="376"/>
      <c r="Z205" s="376"/>
      <c r="AD205" s="376"/>
      <c r="AE205" s="376"/>
      <c r="AF205" s="376"/>
      <c r="AG205" s="376"/>
      <c r="AJ205" s="376"/>
    </row>
    <row r="206" spans="2:36" s="375" customFormat="1" ht="16.5" customHeight="1" x14ac:dyDescent="0.4">
      <c r="B206" s="394"/>
      <c r="C206" s="395"/>
      <c r="D206" s="396"/>
      <c r="E206" s="395"/>
      <c r="F206" s="395"/>
      <c r="G206" s="395"/>
      <c r="H206" s="441"/>
      <c r="I206" s="395"/>
      <c r="J206" s="109"/>
      <c r="K206" s="376"/>
      <c r="L206" s="377"/>
      <c r="M206" s="376"/>
      <c r="N206" s="109"/>
      <c r="O206" s="109"/>
      <c r="P206" s="109"/>
      <c r="Q206" s="109"/>
      <c r="R206" s="109"/>
      <c r="S206" s="109"/>
      <c r="T206" s="109"/>
      <c r="U206" s="376"/>
      <c r="V206" s="376"/>
      <c r="W206" s="376"/>
      <c r="Z206" s="376"/>
      <c r="AD206" s="376"/>
      <c r="AE206" s="376"/>
      <c r="AF206" s="376"/>
      <c r="AG206" s="376"/>
      <c r="AJ206" s="376"/>
    </row>
    <row r="207" spans="2:36" s="375" customFormat="1" ht="16.5" customHeight="1" x14ac:dyDescent="0.4">
      <c r="B207" s="394"/>
      <c r="C207" s="395"/>
      <c r="D207" s="396"/>
      <c r="E207" s="395"/>
      <c r="F207" s="395"/>
      <c r="G207" s="395"/>
      <c r="H207" s="441"/>
      <c r="I207" s="395"/>
      <c r="J207" s="109"/>
      <c r="K207" s="376"/>
      <c r="L207" s="377"/>
      <c r="M207" s="376"/>
      <c r="N207" s="109"/>
      <c r="O207" s="109"/>
      <c r="P207" s="109"/>
      <c r="Q207" s="109"/>
      <c r="R207" s="109"/>
      <c r="S207" s="109"/>
      <c r="T207" s="109"/>
      <c r="U207" s="376"/>
      <c r="V207" s="376"/>
      <c r="W207" s="376"/>
      <c r="Z207" s="376"/>
      <c r="AD207" s="376"/>
      <c r="AE207" s="376"/>
      <c r="AF207" s="376"/>
      <c r="AG207" s="376"/>
      <c r="AJ207" s="376"/>
    </row>
    <row r="208" spans="2:36" s="375" customFormat="1" ht="16.5" customHeight="1" x14ac:dyDescent="0.4">
      <c r="B208" s="394"/>
      <c r="C208" s="395"/>
      <c r="D208" s="396"/>
      <c r="E208" s="395"/>
      <c r="F208" s="395"/>
      <c r="G208" s="395"/>
      <c r="H208" s="441"/>
      <c r="I208" s="395"/>
      <c r="J208" s="109"/>
      <c r="K208" s="376"/>
      <c r="L208" s="377"/>
      <c r="M208" s="376"/>
      <c r="N208" s="109"/>
      <c r="O208" s="109"/>
      <c r="P208" s="109"/>
      <c r="Q208" s="109"/>
      <c r="R208" s="109"/>
      <c r="S208" s="109"/>
      <c r="T208" s="109"/>
      <c r="U208" s="376"/>
      <c r="V208" s="376"/>
      <c r="W208" s="376"/>
      <c r="Z208" s="376"/>
      <c r="AD208" s="376"/>
      <c r="AE208" s="376"/>
      <c r="AF208" s="376"/>
      <c r="AG208" s="376"/>
      <c r="AJ208" s="376"/>
    </row>
    <row r="209" spans="2:36" s="375" customFormat="1" ht="16.5" customHeight="1" x14ac:dyDescent="0.4">
      <c r="B209" s="394"/>
      <c r="C209" s="395"/>
      <c r="D209" s="396"/>
      <c r="E209" s="395"/>
      <c r="F209" s="395"/>
      <c r="G209" s="395"/>
      <c r="H209" s="441"/>
      <c r="I209" s="395"/>
      <c r="J209" s="109"/>
      <c r="K209" s="376"/>
      <c r="L209" s="377"/>
      <c r="M209" s="376"/>
      <c r="N209" s="109"/>
      <c r="O209" s="109"/>
      <c r="P209" s="109"/>
      <c r="Q209" s="109"/>
      <c r="R209" s="109"/>
      <c r="S209" s="109"/>
      <c r="T209" s="109"/>
      <c r="U209" s="376"/>
      <c r="V209" s="376"/>
      <c r="W209" s="376"/>
      <c r="Z209" s="376"/>
      <c r="AD209" s="376"/>
      <c r="AE209" s="376"/>
      <c r="AF209" s="376"/>
      <c r="AG209" s="376"/>
      <c r="AJ209" s="376"/>
    </row>
    <row r="210" spans="2:36" s="375" customFormat="1" ht="16.5" customHeight="1" x14ac:dyDescent="0.4">
      <c r="B210" s="394"/>
      <c r="C210" s="395"/>
      <c r="D210" s="396"/>
      <c r="E210" s="395"/>
      <c r="F210" s="395"/>
      <c r="G210" s="395"/>
      <c r="H210" s="441"/>
      <c r="I210" s="395"/>
      <c r="J210" s="109"/>
      <c r="K210" s="376"/>
      <c r="L210" s="377"/>
      <c r="M210" s="376"/>
      <c r="N210" s="109"/>
      <c r="O210" s="109"/>
      <c r="P210" s="109"/>
      <c r="Q210" s="109"/>
      <c r="R210" s="109"/>
      <c r="S210" s="109"/>
      <c r="T210" s="109"/>
      <c r="U210" s="376"/>
      <c r="V210" s="376"/>
      <c r="W210" s="376"/>
      <c r="Z210" s="376"/>
      <c r="AD210" s="376"/>
      <c r="AE210" s="376"/>
      <c r="AF210" s="376"/>
      <c r="AG210" s="376"/>
      <c r="AJ210" s="376"/>
    </row>
    <row r="211" spans="2:36" s="375" customFormat="1" ht="16.5" customHeight="1" x14ac:dyDescent="0.4">
      <c r="B211" s="394"/>
      <c r="C211" s="395"/>
      <c r="D211" s="396"/>
      <c r="E211" s="395"/>
      <c r="F211" s="395"/>
      <c r="G211" s="395"/>
      <c r="H211" s="441"/>
      <c r="I211" s="395"/>
      <c r="J211" s="109"/>
      <c r="K211" s="376"/>
      <c r="L211" s="377"/>
      <c r="M211" s="376"/>
      <c r="N211" s="109"/>
      <c r="O211" s="109"/>
      <c r="P211" s="109"/>
      <c r="Q211" s="109"/>
      <c r="R211" s="109"/>
      <c r="S211" s="109"/>
      <c r="T211" s="109"/>
      <c r="U211" s="376"/>
      <c r="V211" s="376"/>
      <c r="W211" s="376"/>
      <c r="Z211" s="376"/>
      <c r="AD211" s="376"/>
      <c r="AE211" s="376"/>
      <c r="AF211" s="376"/>
      <c r="AG211" s="376"/>
      <c r="AJ211" s="376"/>
    </row>
    <row r="212" spans="2:36" s="375" customFormat="1" ht="16.5" customHeight="1" x14ac:dyDescent="0.4">
      <c r="B212" s="394"/>
      <c r="C212" s="395"/>
      <c r="D212" s="396"/>
      <c r="E212" s="395"/>
      <c r="F212" s="395"/>
      <c r="G212" s="395"/>
      <c r="H212" s="441"/>
      <c r="I212" s="395"/>
      <c r="J212" s="109"/>
      <c r="K212" s="376"/>
      <c r="L212" s="377"/>
      <c r="M212" s="376"/>
      <c r="N212" s="109"/>
      <c r="O212" s="109"/>
      <c r="P212" s="109"/>
      <c r="Q212" s="109"/>
      <c r="R212" s="109"/>
      <c r="S212" s="109"/>
      <c r="T212" s="109"/>
      <c r="U212" s="376"/>
      <c r="V212" s="376"/>
      <c r="W212" s="376"/>
      <c r="Z212" s="376"/>
      <c r="AD212" s="376"/>
      <c r="AE212" s="376"/>
      <c r="AF212" s="376"/>
      <c r="AG212" s="376"/>
      <c r="AJ212" s="376"/>
    </row>
    <row r="213" spans="2:36" s="375" customFormat="1" ht="16.5" customHeight="1" x14ac:dyDescent="0.4">
      <c r="B213" s="394"/>
      <c r="C213" s="395"/>
      <c r="D213" s="396"/>
      <c r="E213" s="395"/>
      <c r="F213" s="395"/>
      <c r="G213" s="395"/>
      <c r="H213" s="441"/>
      <c r="I213" s="395"/>
      <c r="J213" s="109"/>
      <c r="K213" s="376"/>
      <c r="L213" s="377"/>
      <c r="M213" s="376"/>
      <c r="N213" s="109"/>
      <c r="O213" s="109"/>
      <c r="P213" s="109"/>
      <c r="Q213" s="109"/>
      <c r="R213" s="109"/>
      <c r="S213" s="109"/>
      <c r="T213" s="109"/>
      <c r="U213" s="376"/>
      <c r="V213" s="376"/>
      <c r="W213" s="376"/>
      <c r="Z213" s="376"/>
      <c r="AD213" s="376"/>
      <c r="AE213" s="376"/>
      <c r="AF213" s="376"/>
      <c r="AG213" s="376"/>
      <c r="AJ213" s="376"/>
    </row>
    <row r="214" spans="2:36" s="375" customFormat="1" ht="16.5" customHeight="1" x14ac:dyDescent="0.4">
      <c r="B214" s="394"/>
      <c r="C214" s="395"/>
      <c r="D214" s="396"/>
      <c r="E214" s="395"/>
      <c r="F214" s="395"/>
      <c r="G214" s="395"/>
      <c r="H214" s="441"/>
      <c r="I214" s="395"/>
      <c r="J214" s="109"/>
      <c r="K214" s="376"/>
      <c r="L214" s="377"/>
      <c r="M214" s="376"/>
      <c r="N214" s="109"/>
      <c r="O214" s="109"/>
      <c r="P214" s="109"/>
      <c r="Q214" s="109"/>
      <c r="R214" s="109"/>
      <c r="S214" s="109"/>
      <c r="T214" s="109"/>
      <c r="U214" s="376"/>
      <c r="V214" s="376"/>
      <c r="W214" s="376"/>
      <c r="Z214" s="376"/>
      <c r="AD214" s="376"/>
      <c r="AE214" s="376"/>
      <c r="AF214" s="376"/>
      <c r="AG214" s="376"/>
      <c r="AJ214" s="376"/>
    </row>
    <row r="215" spans="2:36" s="375" customFormat="1" ht="16.5" customHeight="1" x14ac:dyDescent="0.4">
      <c r="B215" s="394"/>
      <c r="C215" s="395"/>
      <c r="D215" s="396"/>
      <c r="E215" s="395"/>
      <c r="F215" s="395"/>
      <c r="G215" s="395"/>
      <c r="H215" s="441"/>
      <c r="I215" s="395"/>
      <c r="J215" s="109"/>
      <c r="K215" s="376"/>
      <c r="L215" s="377"/>
      <c r="M215" s="376"/>
      <c r="N215" s="109"/>
      <c r="O215" s="109"/>
      <c r="P215" s="109"/>
      <c r="Q215" s="109"/>
      <c r="R215" s="109"/>
      <c r="S215" s="109"/>
      <c r="T215" s="109"/>
      <c r="U215" s="376"/>
      <c r="V215" s="376"/>
      <c r="W215" s="376"/>
      <c r="Z215" s="376"/>
      <c r="AD215" s="376"/>
      <c r="AE215" s="376"/>
      <c r="AF215" s="376"/>
      <c r="AG215" s="376"/>
      <c r="AJ215" s="376"/>
    </row>
    <row r="216" spans="2:36" s="375" customFormat="1" ht="16.5" customHeight="1" x14ac:dyDescent="0.4">
      <c r="B216" s="394"/>
      <c r="C216" s="395"/>
      <c r="D216" s="396"/>
      <c r="E216" s="395"/>
      <c r="F216" s="395"/>
      <c r="G216" s="395"/>
      <c r="H216" s="441"/>
      <c r="I216" s="395"/>
      <c r="J216" s="109"/>
      <c r="K216" s="376"/>
      <c r="L216" s="377"/>
      <c r="M216" s="376"/>
      <c r="N216" s="109"/>
      <c r="O216" s="109"/>
      <c r="P216" s="109"/>
      <c r="Q216" s="109"/>
      <c r="R216" s="109"/>
      <c r="S216" s="109"/>
      <c r="T216" s="109"/>
      <c r="U216" s="376"/>
      <c r="V216" s="376"/>
      <c r="W216" s="376"/>
      <c r="Z216" s="376"/>
      <c r="AD216" s="376"/>
      <c r="AE216" s="376"/>
      <c r="AF216" s="376"/>
      <c r="AG216" s="376"/>
      <c r="AJ216" s="376"/>
    </row>
    <row r="217" spans="2:36" s="375" customFormat="1" ht="16.5" customHeight="1" x14ac:dyDescent="0.4">
      <c r="B217" s="394"/>
      <c r="C217" s="395"/>
      <c r="D217" s="396"/>
      <c r="E217" s="395"/>
      <c r="F217" s="395"/>
      <c r="G217" s="395"/>
      <c r="H217" s="441"/>
      <c r="I217" s="395"/>
      <c r="J217" s="109"/>
      <c r="K217" s="376"/>
      <c r="L217" s="377"/>
      <c r="M217" s="376"/>
      <c r="N217" s="109"/>
      <c r="O217" s="109"/>
      <c r="P217" s="109"/>
      <c r="Q217" s="109"/>
      <c r="R217" s="109"/>
      <c r="S217" s="109"/>
      <c r="T217" s="109"/>
      <c r="U217" s="376"/>
      <c r="V217" s="376"/>
      <c r="W217" s="376"/>
      <c r="Z217" s="376"/>
      <c r="AD217" s="376"/>
      <c r="AE217" s="376"/>
      <c r="AF217" s="376"/>
      <c r="AG217" s="376"/>
      <c r="AJ217" s="376"/>
    </row>
    <row r="218" spans="2:36" s="375" customFormat="1" ht="16.5" customHeight="1" x14ac:dyDescent="0.4">
      <c r="B218" s="394"/>
      <c r="C218" s="395"/>
      <c r="D218" s="396"/>
      <c r="E218" s="395"/>
      <c r="F218" s="395"/>
      <c r="G218" s="395"/>
      <c r="H218" s="441"/>
      <c r="I218" s="395"/>
      <c r="J218" s="109"/>
      <c r="K218" s="376"/>
      <c r="L218" s="377"/>
      <c r="M218" s="376"/>
      <c r="N218" s="109"/>
      <c r="O218" s="109"/>
      <c r="P218" s="109"/>
      <c r="Q218" s="109"/>
      <c r="R218" s="109"/>
      <c r="S218" s="109"/>
      <c r="T218" s="109"/>
      <c r="U218" s="376"/>
      <c r="V218" s="376"/>
      <c r="W218" s="376"/>
      <c r="Z218" s="376"/>
      <c r="AD218" s="376"/>
      <c r="AE218" s="376"/>
      <c r="AF218" s="376"/>
      <c r="AG218" s="376"/>
      <c r="AJ218" s="376"/>
    </row>
    <row r="219" spans="2:36" s="375" customFormat="1" ht="16.5" customHeight="1" x14ac:dyDescent="0.4">
      <c r="B219" s="394"/>
      <c r="C219" s="395"/>
      <c r="D219" s="396"/>
      <c r="E219" s="395"/>
      <c r="F219" s="395"/>
      <c r="G219" s="395"/>
      <c r="H219" s="441"/>
      <c r="I219" s="395"/>
      <c r="J219" s="109"/>
      <c r="K219" s="376"/>
      <c r="L219" s="377"/>
      <c r="M219" s="376"/>
      <c r="N219" s="109"/>
      <c r="O219" s="109"/>
      <c r="P219" s="109"/>
      <c r="Q219" s="109"/>
      <c r="R219" s="109"/>
      <c r="S219" s="109"/>
      <c r="T219" s="109"/>
      <c r="U219" s="376"/>
      <c r="V219" s="376"/>
      <c r="W219" s="376"/>
      <c r="Z219" s="376"/>
      <c r="AD219" s="376"/>
      <c r="AE219" s="376"/>
      <c r="AF219" s="376"/>
      <c r="AG219" s="376"/>
      <c r="AJ219" s="376"/>
    </row>
    <row r="220" spans="2:36" s="375" customFormat="1" ht="16.5" customHeight="1" x14ac:dyDescent="0.4">
      <c r="B220" s="394"/>
      <c r="C220" s="395"/>
      <c r="D220" s="396"/>
      <c r="E220" s="395"/>
      <c r="F220" s="395"/>
      <c r="G220" s="395"/>
      <c r="H220" s="441"/>
      <c r="I220" s="395"/>
      <c r="J220" s="109"/>
      <c r="K220" s="376"/>
      <c r="L220" s="377"/>
      <c r="M220" s="376"/>
      <c r="N220" s="109"/>
      <c r="O220" s="109"/>
      <c r="P220" s="109"/>
      <c r="Q220" s="109"/>
      <c r="R220" s="109"/>
      <c r="S220" s="109"/>
      <c r="T220" s="109"/>
      <c r="U220" s="376"/>
      <c r="V220" s="376"/>
      <c r="W220" s="376"/>
      <c r="Z220" s="376"/>
      <c r="AD220" s="376"/>
      <c r="AE220" s="376"/>
      <c r="AF220" s="376"/>
      <c r="AG220" s="376"/>
      <c r="AJ220" s="376"/>
    </row>
    <row r="221" spans="2:36" s="375" customFormat="1" ht="16.5" customHeight="1" x14ac:dyDescent="0.4">
      <c r="B221" s="394"/>
      <c r="C221" s="395"/>
      <c r="D221" s="396"/>
      <c r="E221" s="395"/>
      <c r="F221" s="395"/>
      <c r="G221" s="395"/>
      <c r="H221" s="441"/>
      <c r="I221" s="395"/>
      <c r="J221" s="109"/>
      <c r="K221" s="376"/>
      <c r="L221" s="377"/>
      <c r="M221" s="376"/>
      <c r="N221" s="109"/>
      <c r="O221" s="109"/>
      <c r="P221" s="109"/>
      <c r="Q221" s="109"/>
      <c r="R221" s="109"/>
      <c r="S221" s="109"/>
      <c r="T221" s="109"/>
      <c r="U221" s="376"/>
      <c r="V221" s="376"/>
      <c r="W221" s="376"/>
      <c r="Z221" s="376"/>
      <c r="AD221" s="376"/>
      <c r="AE221" s="376"/>
      <c r="AF221" s="376"/>
      <c r="AG221" s="376"/>
      <c r="AJ221" s="376"/>
    </row>
    <row r="222" spans="2:36" s="375" customFormat="1" ht="16.5" customHeight="1" x14ac:dyDescent="0.4">
      <c r="B222" s="394"/>
      <c r="C222" s="395"/>
      <c r="D222" s="396"/>
      <c r="E222" s="395"/>
      <c r="F222" s="395"/>
      <c r="G222" s="395"/>
      <c r="H222" s="441"/>
      <c r="I222" s="395"/>
      <c r="J222" s="109"/>
      <c r="K222" s="376"/>
      <c r="L222" s="377"/>
      <c r="M222" s="376"/>
      <c r="N222" s="109"/>
      <c r="O222" s="109"/>
      <c r="P222" s="109"/>
      <c r="Q222" s="109"/>
      <c r="R222" s="109"/>
      <c r="S222" s="109"/>
      <c r="T222" s="109"/>
      <c r="U222" s="376"/>
      <c r="V222" s="376"/>
      <c r="W222" s="376"/>
      <c r="Z222" s="376"/>
      <c r="AD222" s="376"/>
      <c r="AE222" s="376"/>
      <c r="AF222" s="376"/>
      <c r="AG222" s="376"/>
      <c r="AJ222" s="376"/>
    </row>
    <row r="223" spans="2:36" s="375" customFormat="1" ht="16.5" customHeight="1" x14ac:dyDescent="0.4">
      <c r="B223" s="394"/>
      <c r="C223" s="395"/>
      <c r="D223" s="396"/>
      <c r="E223" s="395"/>
      <c r="F223" s="395"/>
      <c r="G223" s="395"/>
      <c r="H223" s="441"/>
      <c r="I223" s="395"/>
      <c r="J223" s="109"/>
      <c r="K223" s="376"/>
      <c r="L223" s="377"/>
      <c r="M223" s="376"/>
      <c r="N223" s="109"/>
      <c r="O223" s="109"/>
      <c r="P223" s="109"/>
      <c r="Q223" s="109"/>
      <c r="R223" s="109"/>
      <c r="S223" s="109"/>
      <c r="T223" s="109"/>
      <c r="U223" s="376"/>
      <c r="V223" s="376"/>
      <c r="W223" s="376"/>
      <c r="Z223" s="376"/>
      <c r="AD223" s="376"/>
      <c r="AE223" s="376"/>
      <c r="AF223" s="376"/>
      <c r="AG223" s="376"/>
      <c r="AJ223" s="376"/>
    </row>
    <row r="224" spans="2:36" s="375" customFormat="1" ht="16.5" customHeight="1" x14ac:dyDescent="0.4">
      <c r="B224" s="394"/>
      <c r="C224" s="395"/>
      <c r="D224" s="396"/>
      <c r="E224" s="395"/>
      <c r="F224" s="395"/>
      <c r="G224" s="395"/>
      <c r="H224" s="441"/>
      <c r="I224" s="395"/>
      <c r="J224" s="109"/>
      <c r="K224" s="376"/>
      <c r="L224" s="377"/>
      <c r="M224" s="376"/>
      <c r="N224" s="109"/>
      <c r="O224" s="109"/>
      <c r="P224" s="109"/>
      <c r="Q224" s="109"/>
      <c r="R224" s="109"/>
      <c r="S224" s="109"/>
      <c r="T224" s="109"/>
      <c r="U224" s="376"/>
      <c r="V224" s="376"/>
      <c r="W224" s="376"/>
      <c r="Z224" s="376"/>
      <c r="AD224" s="376"/>
      <c r="AE224" s="376"/>
      <c r="AF224" s="376"/>
      <c r="AG224" s="376"/>
      <c r="AJ224" s="376"/>
    </row>
    <row r="225" spans="2:36" s="375" customFormat="1" ht="16.5" customHeight="1" x14ac:dyDescent="0.4">
      <c r="B225" s="394"/>
      <c r="C225" s="395"/>
      <c r="D225" s="396"/>
      <c r="E225" s="395"/>
      <c r="F225" s="395"/>
      <c r="G225" s="395"/>
      <c r="H225" s="441"/>
      <c r="I225" s="395"/>
      <c r="J225" s="109"/>
      <c r="K225" s="379"/>
      <c r="L225" s="170"/>
      <c r="M225" s="379"/>
      <c r="N225" s="109"/>
      <c r="O225" s="109"/>
      <c r="P225" s="109"/>
      <c r="Q225" s="109"/>
      <c r="R225" s="109"/>
      <c r="S225" s="109"/>
      <c r="T225" s="109"/>
      <c r="U225" s="376"/>
      <c r="V225" s="376"/>
      <c r="W225" s="376"/>
      <c r="Z225" s="376"/>
      <c r="AD225" s="376"/>
      <c r="AE225" s="376"/>
      <c r="AF225" s="376"/>
      <c r="AG225" s="376"/>
      <c r="AJ225" s="376"/>
    </row>
    <row r="226" spans="2:36" ht="16" x14ac:dyDescent="0.4">
      <c r="B226" s="394"/>
      <c r="C226" s="395"/>
      <c r="D226" s="396"/>
      <c r="E226" s="395"/>
      <c r="F226" s="395"/>
      <c r="G226" s="395"/>
      <c r="H226" s="441"/>
      <c r="I226" s="395"/>
      <c r="U226" s="376"/>
    </row>
    <row r="227" spans="2:36" ht="14.5" x14ac:dyDescent="0.35">
      <c r="B227" s="394"/>
      <c r="C227" s="395"/>
      <c r="D227" s="396"/>
      <c r="E227" s="395"/>
      <c r="F227" s="395"/>
      <c r="G227" s="395"/>
      <c r="H227" s="441"/>
      <c r="I227" s="395"/>
    </row>
    <row r="228" spans="2:36" ht="14.5" x14ac:dyDescent="0.35">
      <c r="B228" s="394"/>
      <c r="C228" s="395"/>
      <c r="D228" s="396"/>
      <c r="E228" s="395"/>
      <c r="F228" s="395"/>
      <c r="G228" s="395"/>
      <c r="H228" s="441"/>
      <c r="I228" s="395"/>
    </row>
    <row r="229" spans="2:36" ht="14.5" x14ac:dyDescent="0.35">
      <c r="B229" s="394"/>
      <c r="C229" s="395"/>
      <c r="D229" s="396"/>
      <c r="E229" s="395"/>
      <c r="F229" s="395"/>
      <c r="G229" s="395"/>
      <c r="H229" s="441"/>
      <c r="I229" s="395"/>
    </row>
    <row r="230" spans="2:36" ht="15" customHeight="1" x14ac:dyDescent="0.35">
      <c r="B230" s="394"/>
      <c r="C230" s="395"/>
      <c r="D230" s="396"/>
      <c r="E230" s="395"/>
      <c r="F230" s="395"/>
      <c r="G230" s="395"/>
      <c r="H230" s="441"/>
      <c r="I230" s="395"/>
    </row>
    <row r="231" spans="2:36" ht="15" customHeight="1" x14ac:dyDescent="0.35">
      <c r="B231" s="394"/>
      <c r="C231" s="395"/>
      <c r="D231" s="396"/>
      <c r="E231" s="395"/>
      <c r="F231" s="395"/>
      <c r="G231" s="395"/>
      <c r="H231" s="441"/>
      <c r="I231" s="395"/>
    </row>
    <row r="232" spans="2:36" ht="15" customHeight="1" x14ac:dyDescent="0.35">
      <c r="B232" s="394"/>
      <c r="C232" s="395"/>
      <c r="D232" s="396"/>
      <c r="E232" s="395"/>
      <c r="F232" s="395"/>
      <c r="G232" s="395"/>
      <c r="H232" s="441"/>
      <c r="I232" s="395"/>
    </row>
    <row r="233" spans="2:36" ht="15" customHeight="1" x14ac:dyDescent="0.35">
      <c r="B233" s="394"/>
      <c r="C233" s="395"/>
      <c r="D233" s="396"/>
      <c r="E233" s="395"/>
      <c r="F233" s="395"/>
      <c r="G233" s="395"/>
      <c r="H233" s="441"/>
      <c r="I233" s="395"/>
    </row>
    <row r="234" spans="2:36" ht="15" customHeight="1" x14ac:dyDescent="0.35">
      <c r="B234" s="394"/>
      <c r="C234" s="395"/>
      <c r="D234" s="396"/>
      <c r="E234" s="395"/>
      <c r="F234" s="395"/>
      <c r="G234" s="395"/>
      <c r="H234" s="441"/>
      <c r="I234" s="395"/>
    </row>
    <row r="235" spans="2:36" ht="15" customHeight="1" x14ac:dyDescent="0.35">
      <c r="B235" s="394"/>
      <c r="C235" s="395"/>
      <c r="D235" s="396"/>
      <c r="E235" s="395"/>
      <c r="F235" s="395"/>
      <c r="G235" s="395"/>
      <c r="H235" s="441"/>
      <c r="I235" s="395"/>
    </row>
    <row r="236" spans="2:36" ht="15" customHeight="1" x14ac:dyDescent="0.35">
      <c r="B236" s="394"/>
      <c r="C236" s="395"/>
      <c r="D236" s="396"/>
      <c r="E236" s="395"/>
      <c r="F236" s="395"/>
      <c r="G236" s="395"/>
      <c r="H236" s="441"/>
      <c r="I236" s="395"/>
    </row>
    <row r="237" spans="2:36" ht="15" customHeight="1" x14ac:dyDescent="0.35">
      <c r="B237" s="394"/>
      <c r="C237" s="395"/>
      <c r="D237" s="396"/>
      <c r="E237" s="395"/>
      <c r="F237" s="395"/>
      <c r="G237" s="395"/>
      <c r="H237" s="441"/>
      <c r="I237" s="395"/>
    </row>
    <row r="238" spans="2:36" ht="15" customHeight="1" x14ac:dyDescent="0.35">
      <c r="B238" s="397"/>
      <c r="C238" s="395"/>
      <c r="D238" s="398"/>
      <c r="E238" s="399"/>
      <c r="F238" s="400"/>
      <c r="G238" s="400"/>
      <c r="H238" s="442"/>
      <c r="I238" s="400"/>
    </row>
    <row r="239" spans="2:36" ht="15" customHeight="1" x14ac:dyDescent="0.35">
      <c r="B239" s="397"/>
      <c r="C239" s="395"/>
      <c r="D239" s="398"/>
      <c r="E239" s="399"/>
      <c r="F239" s="400"/>
      <c r="G239" s="400"/>
      <c r="H239" s="442"/>
      <c r="I239" s="400"/>
    </row>
    <row r="240" spans="2:36" ht="15" customHeight="1" x14ac:dyDescent="0.35">
      <c r="B240" s="394"/>
      <c r="C240" s="395"/>
      <c r="D240" s="396"/>
      <c r="E240" s="395"/>
      <c r="F240" s="395"/>
      <c r="G240" s="395"/>
      <c r="H240" s="441"/>
      <c r="I240" s="395"/>
    </row>
    <row r="241" spans="2:9" ht="15" customHeight="1" x14ac:dyDescent="0.35">
      <c r="B241" s="394"/>
      <c r="C241" s="395"/>
      <c r="D241" s="396"/>
      <c r="E241" s="395"/>
      <c r="F241" s="395"/>
      <c r="G241" s="395"/>
      <c r="H241" s="441"/>
      <c r="I241" s="395"/>
    </row>
    <row r="242" spans="2:9" ht="15" customHeight="1" x14ac:dyDescent="0.35">
      <c r="B242" s="397"/>
      <c r="C242" s="395"/>
      <c r="D242" s="398"/>
      <c r="E242" s="399"/>
      <c r="F242" s="400"/>
      <c r="G242" s="400"/>
      <c r="H242" s="442"/>
      <c r="I242" s="400"/>
    </row>
    <row r="243" spans="2:9" ht="15" customHeight="1" x14ac:dyDescent="0.35">
      <c r="B243" s="397"/>
      <c r="C243" s="395"/>
      <c r="D243" s="398"/>
      <c r="E243" s="399"/>
      <c r="F243" s="400"/>
      <c r="G243" s="400"/>
      <c r="H243" s="442"/>
      <c r="I243" s="400"/>
    </row>
  </sheetData>
  <mergeCells count="10">
    <mergeCell ref="B2:F2"/>
    <mergeCell ref="W20:W21"/>
    <mergeCell ref="P13:Q13"/>
    <mergeCell ref="P14:Q14"/>
    <mergeCell ref="P15:Q15"/>
    <mergeCell ref="P16:Q16"/>
    <mergeCell ref="L13:M13"/>
    <mergeCell ref="L14:M14"/>
    <mergeCell ref="L15:M15"/>
    <mergeCell ref="L16:M16"/>
  </mergeCells>
  <conditionalFormatting sqref="D141:E141">
    <cfRule type="containsErrors" dxfId="15" priority="1">
      <formula>ISERROR(D141)</formula>
    </cfRule>
    <cfRule type="containsBlanks" dxfId="14" priority="2">
      <formula>LEN(TRIM(D141))=0</formula>
    </cfRule>
  </conditionalFormatting>
  <hyperlinks>
    <hyperlink ref="H76" r:id="rId1" xr:uid="{1AABBAF1-6A66-4F4A-9855-146CE444D51B}"/>
    <hyperlink ref="H122" r:id="rId2" xr:uid="{580BDF18-560B-4F06-AD00-D2500F3C91E5}"/>
  </hyperlinks>
  <pageMargins left="0.7" right="0.7" top="0.75" bottom="0.75" header="0.3" footer="0.3"/>
  <pageSetup scale="17" orientation="portrait" r:id="rId3"/>
  <tableParts count="1">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5D56E-E171-416D-BC85-FAA938FCF61A}">
  <sheetPr codeName="Sheet12">
    <pageSetUpPr fitToPage="1"/>
  </sheetPr>
  <dimension ref="A1:AE48"/>
  <sheetViews>
    <sheetView zoomScale="80" zoomScaleNormal="80" workbookViewId="0">
      <selection activeCell="W7" sqref="W7"/>
    </sheetView>
  </sheetViews>
  <sheetFormatPr defaultColWidth="9.1796875" defaultRowHeight="18.5" x14ac:dyDescent="0.45"/>
  <cols>
    <col min="1" max="1" width="5.453125" style="51" customWidth="1"/>
    <col min="2" max="2" width="4.81640625" style="213" customWidth="1"/>
    <col min="3" max="3" width="14.81640625" style="73" customWidth="1"/>
    <col min="4" max="4" width="14.81640625" style="51" customWidth="1"/>
    <col min="5" max="5" width="1.7265625" style="51" customWidth="1"/>
    <col min="6" max="8" width="16.7265625" style="51" customWidth="1"/>
    <col min="9" max="9" width="4.453125" style="51" customWidth="1"/>
    <col min="10" max="27" width="10.26953125" style="51" customWidth="1"/>
    <col min="28" max="16384" width="9.1796875" style="51"/>
  </cols>
  <sheetData>
    <row r="1" spans="1:31" s="847" customFormat="1" ht="22.5" customHeight="1" thickBot="1" x14ac:dyDescent="0.5">
      <c r="B1" s="848"/>
      <c r="C1" s="849"/>
      <c r="D1" s="850"/>
      <c r="E1" s="850"/>
      <c r="F1" s="850"/>
      <c r="G1" s="850"/>
      <c r="H1" s="850"/>
      <c r="I1" s="850"/>
    </row>
    <row r="2" spans="1:31" ht="22.5" customHeight="1" x14ac:dyDescent="0.45">
      <c r="A2" s="178"/>
      <c r="B2" s="193" t="s">
        <v>669</v>
      </c>
      <c r="C2" s="194"/>
      <c r="D2" s="195" t="s">
        <v>669</v>
      </c>
      <c r="E2" s="195" t="s">
        <v>669</v>
      </c>
      <c r="F2" s="195" t="s">
        <v>669</v>
      </c>
      <c r="G2" s="195" t="s">
        <v>669</v>
      </c>
      <c r="H2" s="194"/>
      <c r="I2" s="196"/>
      <c r="J2" s="180"/>
    </row>
    <row r="3" spans="1:31" ht="22.5" customHeight="1" thickBot="1" x14ac:dyDescent="0.5">
      <c r="A3" s="178"/>
      <c r="B3" s="197" t="s">
        <v>669</v>
      </c>
      <c r="C3" s="198"/>
      <c r="D3" s="199" t="s">
        <v>670</v>
      </c>
      <c r="E3" s="198" t="s">
        <v>669</v>
      </c>
      <c r="F3" s="1155"/>
      <c r="G3" s="1155"/>
      <c r="H3" s="1155"/>
      <c r="I3" s="200"/>
      <c r="J3" s="180"/>
    </row>
    <row r="4" spans="1:31" ht="22.5" customHeight="1" thickTop="1" thickBot="1" x14ac:dyDescent="0.5">
      <c r="A4" s="178"/>
      <c r="B4" s="197" t="s">
        <v>669</v>
      </c>
      <c r="C4" s="198"/>
      <c r="D4" s="199" t="s">
        <v>671</v>
      </c>
      <c r="E4" s="198" t="s">
        <v>669</v>
      </c>
      <c r="F4" s="1162" t="str">
        <f>IF($F3="", "",
    _xlfn.LET(
      _xlpm.TARGET_name,F$3,
      _xlpm.name_col, _ref_data!C17:C167,
      _xlpm.return_row, MATCH(_xlpm.TARGET_name, _xlpm.name_col, 0),
      INDEX(_ref_data!B17:B167, _xlpm.return_row, 1)
    )
)</f>
        <v/>
      </c>
      <c r="G4" s="1163"/>
      <c r="H4" s="1163"/>
      <c r="I4" s="200"/>
      <c r="J4" s="180"/>
    </row>
    <row r="5" spans="1:31" ht="22.5" customHeight="1" thickTop="1" thickBot="1" x14ac:dyDescent="0.5">
      <c r="A5" s="178"/>
      <c r="B5" s="197"/>
      <c r="C5" s="198"/>
      <c r="D5" s="199" t="s">
        <v>672</v>
      </c>
      <c r="E5" s="198"/>
      <c r="F5" s="1159"/>
      <c r="G5" s="1159"/>
      <c r="H5" s="1159"/>
      <c r="I5" s="200"/>
      <c r="J5" s="180"/>
    </row>
    <row r="6" spans="1:31" ht="22.5" customHeight="1" thickTop="1" thickBot="1" x14ac:dyDescent="0.5">
      <c r="A6" s="178"/>
      <c r="B6" s="197" t="s">
        <v>669</v>
      </c>
      <c r="C6" s="198"/>
      <c r="D6" s="199" t="s">
        <v>951</v>
      </c>
      <c r="E6" s="198" t="s">
        <v>669</v>
      </c>
      <c r="F6" s="1156"/>
      <c r="G6" s="1157"/>
      <c r="H6" s="1158"/>
      <c r="I6" s="200"/>
      <c r="J6" s="180"/>
      <c r="L6" s="53"/>
      <c r="M6" s="53"/>
      <c r="N6" s="53"/>
      <c r="O6" s="853" t="s">
        <v>890</v>
      </c>
      <c r="P6" s="53"/>
      <c r="Q6" s="53"/>
      <c r="R6" s="53"/>
    </row>
    <row r="7" spans="1:31" ht="22.5" customHeight="1" thickTop="1" thickBot="1" x14ac:dyDescent="0.5">
      <c r="A7" s="178"/>
      <c r="B7" s="197" t="s">
        <v>669</v>
      </c>
      <c r="C7" s="198"/>
      <c r="D7" s="199" t="s">
        <v>836</v>
      </c>
      <c r="E7" s="198" t="s">
        <v>669</v>
      </c>
      <c r="F7" s="1159"/>
      <c r="G7" s="1159"/>
      <c r="H7" s="1159"/>
      <c r="I7" s="200"/>
      <c r="J7" s="180"/>
      <c r="K7" s="178"/>
      <c r="L7" s="1149" t="s">
        <v>891</v>
      </c>
      <c r="M7" s="1150"/>
      <c r="N7" s="1150"/>
      <c r="O7" s="1150"/>
      <c r="P7" s="1150"/>
      <c r="Q7" s="1150"/>
      <c r="R7" s="1151"/>
      <c r="S7" s="180"/>
    </row>
    <row r="8" spans="1:31" ht="22.5" customHeight="1" thickTop="1" thickBot="1" x14ac:dyDescent="0.5">
      <c r="A8" s="178"/>
      <c r="B8" s="197" t="s">
        <v>669</v>
      </c>
      <c r="C8" s="198"/>
      <c r="D8" s="199" t="s">
        <v>835</v>
      </c>
      <c r="E8" s="198" t="s">
        <v>669</v>
      </c>
      <c r="F8" s="1160"/>
      <c r="G8" s="1161"/>
      <c r="H8" s="1161"/>
      <c r="I8" s="200"/>
      <c r="J8" s="180"/>
      <c r="K8" s="178"/>
      <c r="L8" s="1152" t="str">
        <f>IF(_backend_mechanics!$C$12=0," ",_xlfn.CONCAT(_backend_mechanics!$C$13,".xslm"))</f>
        <v xml:space="preserve"> </v>
      </c>
      <c r="M8" s="1153"/>
      <c r="N8" s="1153"/>
      <c r="O8" s="1153"/>
      <c r="P8" s="1153"/>
      <c r="Q8" s="1153"/>
      <c r="R8" s="1154"/>
      <c r="S8" s="180"/>
    </row>
    <row r="9" spans="1:31" ht="22.5" customHeight="1" thickBot="1" x14ac:dyDescent="0.5">
      <c r="A9" s="178"/>
      <c r="B9" s="201" t="s">
        <v>669</v>
      </c>
      <c r="C9" s="202" t="s">
        <v>669</v>
      </c>
      <c r="D9" s="202" t="s">
        <v>669</v>
      </c>
      <c r="E9" s="202" t="s">
        <v>669</v>
      </c>
      <c r="F9" s="202"/>
      <c r="G9" s="202"/>
      <c r="H9" s="203"/>
      <c r="I9" s="204"/>
      <c r="J9" s="180"/>
      <c r="K9" s="178"/>
      <c r="L9" s="855" t="s">
        <v>892</v>
      </c>
      <c r="M9" s="109"/>
      <c r="N9" s="109"/>
      <c r="O9" s="109"/>
      <c r="P9" s="109"/>
      <c r="Q9" s="109"/>
      <c r="R9" s="109"/>
      <c r="S9" s="180"/>
    </row>
    <row r="10" spans="1:31" s="854" customFormat="1" ht="22.5" customHeight="1" x14ac:dyDescent="0.4">
      <c r="L10" s="855"/>
    </row>
    <row r="11" spans="1:31" ht="22.5" customHeight="1" thickBot="1" x14ac:dyDescent="0.5">
      <c r="B11" s="218"/>
      <c r="C11" s="219"/>
      <c r="D11" s="217"/>
      <c r="E11" s="217"/>
      <c r="F11" s="217"/>
      <c r="G11" s="217"/>
      <c r="H11" s="217"/>
      <c r="I11" s="217"/>
      <c r="J11" s="53"/>
      <c r="K11" s="53"/>
      <c r="L11" s="217"/>
      <c r="M11" s="217"/>
      <c r="N11" s="217"/>
      <c r="O11" s="217"/>
      <c r="P11" s="217"/>
      <c r="Q11" s="217"/>
      <c r="R11" s="217"/>
      <c r="S11" s="53"/>
      <c r="T11" s="53"/>
      <c r="U11" s="53"/>
      <c r="V11" s="53"/>
      <c r="W11" s="53"/>
      <c r="X11" s="53"/>
      <c r="Y11" s="53"/>
      <c r="Z11" s="53"/>
      <c r="AA11" s="53"/>
    </row>
    <row r="12" spans="1:31" ht="37.5" customHeight="1" thickBot="1" x14ac:dyDescent="0.55000000000000004">
      <c r="A12" s="178"/>
      <c r="B12" s="1119" t="s">
        <v>673</v>
      </c>
      <c r="C12" s="1120"/>
      <c r="D12" s="1120"/>
      <c r="E12" s="1120"/>
      <c r="F12" s="1120"/>
      <c r="G12" s="1120"/>
      <c r="H12" s="1120"/>
      <c r="I12" s="1120"/>
      <c r="J12" s="1120"/>
      <c r="K12" s="1120"/>
      <c r="L12" s="1120"/>
      <c r="M12" s="1120"/>
      <c r="N12" s="1120"/>
      <c r="O12" s="1120"/>
      <c r="P12" s="1120"/>
      <c r="Q12" s="1120"/>
      <c r="R12" s="1120"/>
      <c r="S12" s="1120"/>
      <c r="T12" s="1120"/>
      <c r="U12" s="1120"/>
      <c r="V12" s="1120"/>
      <c r="W12" s="1120"/>
      <c r="X12" s="1120"/>
      <c r="Y12" s="1120"/>
      <c r="Z12" s="1120"/>
      <c r="AA12" s="1121"/>
      <c r="AB12" s="180"/>
    </row>
    <row r="13" spans="1:31" s="209" customFormat="1" ht="37.5" customHeight="1" x14ac:dyDescent="0.35">
      <c r="A13" s="207"/>
      <c r="B13" s="1122" t="s">
        <v>674</v>
      </c>
      <c r="C13" s="1123"/>
      <c r="D13" s="1123"/>
      <c r="E13" s="1123"/>
      <c r="F13" s="1123"/>
      <c r="G13" s="1123"/>
      <c r="H13" s="1123"/>
      <c r="I13" s="1123"/>
      <c r="J13" s="1123"/>
      <c r="K13" s="1123"/>
      <c r="L13" s="1123"/>
      <c r="M13" s="1123"/>
      <c r="N13" s="1123"/>
      <c r="O13" s="1123"/>
      <c r="P13" s="1123"/>
      <c r="Q13" s="1123"/>
      <c r="R13" s="1123"/>
      <c r="S13" s="1123"/>
      <c r="T13" s="1123"/>
      <c r="U13" s="1123"/>
      <c r="V13" s="1123"/>
      <c r="W13" s="1123"/>
      <c r="X13" s="1123"/>
      <c r="Y13" s="1123"/>
      <c r="Z13" s="1123"/>
      <c r="AA13" s="1124"/>
      <c r="AB13" s="208"/>
    </row>
    <row r="14" spans="1:31" s="209" customFormat="1" ht="37.5" customHeight="1" x14ac:dyDescent="0.35">
      <c r="A14" s="207"/>
      <c r="B14" s="1125"/>
      <c r="C14" s="1126"/>
      <c r="D14" s="1126"/>
      <c r="E14" s="1126"/>
      <c r="F14" s="1126"/>
      <c r="G14" s="1126"/>
      <c r="H14" s="1126"/>
      <c r="I14" s="1126"/>
      <c r="J14" s="1126"/>
      <c r="K14" s="1126"/>
      <c r="L14" s="1126"/>
      <c r="M14" s="1126"/>
      <c r="N14" s="1126"/>
      <c r="O14" s="1126"/>
      <c r="P14" s="1126"/>
      <c r="Q14" s="1126"/>
      <c r="R14" s="1126"/>
      <c r="S14" s="1126"/>
      <c r="T14" s="1126"/>
      <c r="U14" s="1126"/>
      <c r="V14" s="1126"/>
      <c r="W14" s="1126"/>
      <c r="X14" s="1126"/>
      <c r="Y14" s="1126"/>
      <c r="Z14" s="1126"/>
      <c r="AA14" s="1127"/>
      <c r="AB14" s="208"/>
      <c r="AE14" s="215"/>
    </row>
    <row r="15" spans="1:31" s="209" customFormat="1" ht="37.5" customHeight="1" x14ac:dyDescent="0.35">
      <c r="A15" s="207"/>
      <c r="B15" s="1125"/>
      <c r="C15" s="1126"/>
      <c r="D15" s="1126"/>
      <c r="E15" s="1126"/>
      <c r="F15" s="1126"/>
      <c r="G15" s="1126"/>
      <c r="H15" s="1126"/>
      <c r="I15" s="1126"/>
      <c r="J15" s="1126"/>
      <c r="K15" s="1126"/>
      <c r="L15" s="1126"/>
      <c r="M15" s="1126"/>
      <c r="N15" s="1126"/>
      <c r="O15" s="1126"/>
      <c r="P15" s="1126"/>
      <c r="Q15" s="1126"/>
      <c r="R15" s="1126"/>
      <c r="S15" s="1126"/>
      <c r="T15" s="1126"/>
      <c r="U15" s="1126"/>
      <c r="V15" s="1126"/>
      <c r="W15" s="1126"/>
      <c r="X15" s="1126"/>
      <c r="Y15" s="1126"/>
      <c r="Z15" s="1126"/>
      <c r="AA15" s="1127"/>
      <c r="AB15" s="208"/>
    </row>
    <row r="16" spans="1:31" s="209" customFormat="1" ht="37.5" customHeight="1" x14ac:dyDescent="0.35">
      <c r="A16" s="207"/>
      <c r="B16" s="1125"/>
      <c r="C16" s="1126"/>
      <c r="D16" s="1126"/>
      <c r="E16" s="1126"/>
      <c r="F16" s="1126"/>
      <c r="G16" s="1126"/>
      <c r="H16" s="1126"/>
      <c r="I16" s="1126"/>
      <c r="J16" s="1126"/>
      <c r="K16" s="1126"/>
      <c r="L16" s="1126"/>
      <c r="M16" s="1126"/>
      <c r="N16" s="1126"/>
      <c r="O16" s="1126"/>
      <c r="P16" s="1126"/>
      <c r="Q16" s="1126"/>
      <c r="R16" s="1126"/>
      <c r="S16" s="1126"/>
      <c r="T16" s="1126"/>
      <c r="U16" s="1126"/>
      <c r="V16" s="1126"/>
      <c r="W16" s="1126"/>
      <c r="X16" s="1126"/>
      <c r="Y16" s="1126"/>
      <c r="Z16" s="1126"/>
      <c r="AA16" s="1127"/>
      <c r="AB16" s="208"/>
    </row>
    <row r="17" spans="1:28" s="209" customFormat="1" ht="37.5" customHeight="1" x14ac:dyDescent="0.35">
      <c r="A17" s="207"/>
      <c r="B17" s="1125"/>
      <c r="C17" s="1126"/>
      <c r="D17" s="1126"/>
      <c r="E17" s="1126"/>
      <c r="F17" s="1126"/>
      <c r="G17" s="1126"/>
      <c r="H17" s="1126"/>
      <c r="I17" s="1126"/>
      <c r="J17" s="1126"/>
      <c r="K17" s="1126"/>
      <c r="L17" s="1126"/>
      <c r="M17" s="1126"/>
      <c r="N17" s="1126"/>
      <c r="O17" s="1126"/>
      <c r="P17" s="1126"/>
      <c r="Q17" s="1126"/>
      <c r="R17" s="1126"/>
      <c r="S17" s="1126"/>
      <c r="T17" s="1126"/>
      <c r="U17" s="1126"/>
      <c r="V17" s="1126"/>
      <c r="W17" s="1126"/>
      <c r="X17" s="1126"/>
      <c r="Y17" s="1126"/>
      <c r="Z17" s="1126"/>
      <c r="AA17" s="1127"/>
      <c r="AB17" s="208"/>
    </row>
    <row r="18" spans="1:28" s="209" customFormat="1" ht="37.5" customHeight="1" x14ac:dyDescent="0.35">
      <c r="A18" s="207"/>
      <c r="B18" s="1125"/>
      <c r="C18" s="1126"/>
      <c r="D18" s="1126"/>
      <c r="E18" s="1126"/>
      <c r="F18" s="1126"/>
      <c r="G18" s="1126"/>
      <c r="H18" s="1126"/>
      <c r="I18" s="1126"/>
      <c r="J18" s="1126"/>
      <c r="K18" s="1126"/>
      <c r="L18" s="1126"/>
      <c r="M18" s="1126"/>
      <c r="N18" s="1126"/>
      <c r="O18" s="1126"/>
      <c r="P18" s="1126"/>
      <c r="Q18" s="1126"/>
      <c r="R18" s="1126"/>
      <c r="S18" s="1126"/>
      <c r="T18" s="1126"/>
      <c r="U18" s="1126"/>
      <c r="V18" s="1126"/>
      <c r="W18" s="1126"/>
      <c r="X18" s="1126"/>
      <c r="Y18" s="1126"/>
      <c r="Z18" s="1126"/>
      <c r="AA18" s="1127"/>
      <c r="AB18" s="208"/>
    </row>
    <row r="19" spans="1:28" s="209" customFormat="1" ht="37.5" customHeight="1" thickBot="1" x14ac:dyDescent="0.4">
      <c r="A19" s="207"/>
      <c r="B19" s="1128"/>
      <c r="C19" s="1129"/>
      <c r="D19" s="1129"/>
      <c r="E19" s="1129"/>
      <c r="F19" s="1129"/>
      <c r="G19" s="1129"/>
      <c r="H19" s="1129"/>
      <c r="I19" s="1129"/>
      <c r="J19" s="1129"/>
      <c r="K19" s="1129"/>
      <c r="L19" s="1129"/>
      <c r="M19" s="1129"/>
      <c r="N19" s="1129"/>
      <c r="O19" s="1129"/>
      <c r="P19" s="1129"/>
      <c r="Q19" s="1129"/>
      <c r="R19" s="1129"/>
      <c r="S19" s="1129"/>
      <c r="T19" s="1129"/>
      <c r="U19" s="1129"/>
      <c r="V19" s="1129"/>
      <c r="W19" s="1129"/>
      <c r="X19" s="1129"/>
      <c r="Y19" s="1129"/>
      <c r="Z19" s="1129"/>
      <c r="AA19" s="1130"/>
      <c r="AB19" s="208"/>
    </row>
    <row r="20" spans="1:28" s="216" customFormat="1" ht="34.5" customHeight="1" thickBot="1" x14ac:dyDescent="0.4">
      <c r="A20" s="214"/>
      <c r="B20" s="215"/>
      <c r="D20" s="215"/>
      <c r="E20" s="215"/>
      <c r="F20" s="215"/>
      <c r="G20" s="215"/>
      <c r="H20" s="215"/>
      <c r="I20" s="215"/>
      <c r="J20" s="215"/>
      <c r="K20" s="215"/>
      <c r="L20" s="215"/>
      <c r="M20" s="215"/>
      <c r="N20" s="215"/>
      <c r="O20" s="215"/>
      <c r="P20" s="215"/>
      <c r="Q20" s="215"/>
      <c r="R20" s="215"/>
      <c r="S20" s="215"/>
      <c r="T20" s="215"/>
      <c r="U20" s="215"/>
      <c r="V20" s="215"/>
      <c r="W20" s="220"/>
      <c r="X20" s="221"/>
      <c r="Y20" s="220"/>
      <c r="Z20" s="220"/>
      <c r="AA20" s="220"/>
    </row>
    <row r="21" spans="1:28" s="209" customFormat="1" ht="37.5" customHeight="1" thickBot="1" x14ac:dyDescent="0.55000000000000004">
      <c r="A21" s="207"/>
      <c r="B21" s="1119" t="s">
        <v>675</v>
      </c>
      <c r="C21" s="1120"/>
      <c r="D21" s="1120"/>
      <c r="E21" s="1120"/>
      <c r="F21" s="1120"/>
      <c r="G21" s="1120"/>
      <c r="H21" s="1120"/>
      <c r="I21" s="1120"/>
      <c r="J21" s="1120"/>
      <c r="K21" s="1120"/>
      <c r="L21" s="1120"/>
      <c r="M21" s="1120"/>
      <c r="N21" s="1120"/>
      <c r="O21" s="1120"/>
      <c r="P21" s="1120"/>
      <c r="Q21" s="1120"/>
      <c r="R21" s="1120"/>
      <c r="S21" s="1120"/>
      <c r="T21" s="1120"/>
      <c r="U21" s="1120"/>
      <c r="V21" s="1120"/>
      <c r="W21" s="1120"/>
      <c r="X21" s="1120"/>
      <c r="Y21" s="1120"/>
      <c r="Z21" s="1120"/>
      <c r="AA21" s="1121"/>
      <c r="AB21" s="208"/>
    </row>
    <row r="22" spans="1:28" s="209" customFormat="1" ht="24.75" customHeight="1" thickBot="1" x14ac:dyDescent="0.4">
      <c r="A22" s="207"/>
      <c r="B22" s="1143"/>
      <c r="C22" s="1144"/>
      <c r="D22" s="1144"/>
      <c r="E22" s="1144"/>
      <c r="F22" s="1144"/>
      <c r="G22" s="1144"/>
      <c r="H22" s="1144"/>
      <c r="I22" s="1144"/>
      <c r="J22" s="1144"/>
      <c r="K22" s="1144"/>
      <c r="L22" s="1144"/>
      <c r="M22" s="1144"/>
      <c r="N22" s="1144"/>
      <c r="O22" s="1144"/>
      <c r="P22" s="1144"/>
      <c r="Q22" s="1144"/>
      <c r="R22" s="1144"/>
      <c r="S22" s="1144"/>
      <c r="T22" s="1144"/>
      <c r="U22" s="1144"/>
      <c r="V22" s="1144"/>
      <c r="W22" s="1144"/>
      <c r="X22" s="1144"/>
      <c r="Y22" s="1144"/>
      <c r="Z22" s="1144"/>
      <c r="AA22" s="1145"/>
      <c r="AB22" s="208"/>
    </row>
    <row r="23" spans="1:28" s="209" customFormat="1" ht="20.25" customHeight="1" thickBot="1" x14ac:dyDescent="0.4">
      <c r="A23" s="207"/>
      <c r="B23" s="273"/>
      <c r="C23" s="899"/>
      <c r="D23" s="1125" t="s">
        <v>676</v>
      </c>
      <c r="E23" s="1126"/>
      <c r="F23" s="1126"/>
      <c r="G23" s="1127"/>
      <c r="H23" s="210"/>
      <c r="I23" s="1125" t="s">
        <v>677</v>
      </c>
      <c r="J23" s="1126"/>
      <c r="K23" s="1126"/>
      <c r="L23" s="1126"/>
      <c r="M23" s="1127"/>
      <c r="N23" s="211"/>
      <c r="O23" s="1125" t="s">
        <v>678</v>
      </c>
      <c r="P23" s="1126"/>
      <c r="Q23" s="1126"/>
      <c r="R23" s="1126"/>
      <c r="S23" s="1126"/>
      <c r="T23" s="1126"/>
      <c r="U23" s="1126"/>
      <c r="V23" s="1126"/>
      <c r="W23" s="1126"/>
      <c r="X23" s="1126"/>
      <c r="Y23" s="1126"/>
      <c r="Z23" s="1126"/>
      <c r="AA23" s="1127"/>
      <c r="AB23" s="208"/>
    </row>
    <row r="24" spans="1:28" s="209" customFormat="1" ht="13.5" customHeight="1" thickBot="1" x14ac:dyDescent="0.4">
      <c r="A24" s="207"/>
      <c r="B24" s="1146"/>
      <c r="C24" s="1147"/>
      <c r="D24" s="1147"/>
      <c r="E24" s="1147"/>
      <c r="F24" s="1147"/>
      <c r="G24" s="1147"/>
      <c r="H24" s="1147"/>
      <c r="I24" s="1147"/>
      <c r="J24" s="1147"/>
      <c r="K24" s="1147"/>
      <c r="L24" s="1147"/>
      <c r="M24" s="1147"/>
      <c r="N24" s="1147"/>
      <c r="O24" s="1147"/>
      <c r="P24" s="1147"/>
      <c r="Q24" s="1147"/>
      <c r="R24" s="1147"/>
      <c r="S24" s="1147"/>
      <c r="T24" s="1147"/>
      <c r="U24" s="1147"/>
      <c r="V24" s="1147"/>
      <c r="W24" s="1147"/>
      <c r="X24" s="1147"/>
      <c r="Y24" s="1147"/>
      <c r="Z24" s="1147"/>
      <c r="AA24" s="1148"/>
      <c r="AB24" s="208"/>
    </row>
    <row r="25" spans="1:28" ht="19" thickBot="1" x14ac:dyDescent="0.5">
      <c r="B25" s="218"/>
      <c r="C25" s="219"/>
      <c r="D25" s="217"/>
      <c r="E25" s="217"/>
      <c r="F25" s="217"/>
      <c r="G25" s="217"/>
      <c r="H25" s="217"/>
      <c r="I25" s="217"/>
      <c r="J25" s="217"/>
      <c r="K25" s="217"/>
      <c r="L25" s="217"/>
      <c r="M25" s="217"/>
      <c r="N25" s="217"/>
      <c r="O25" s="217"/>
      <c r="P25" s="217"/>
      <c r="Q25" s="217"/>
      <c r="R25" s="217"/>
      <c r="S25" s="217"/>
      <c r="T25" s="217"/>
      <c r="U25" s="217"/>
      <c r="V25" s="217"/>
      <c r="W25" s="217"/>
      <c r="X25" s="217"/>
      <c r="Y25" s="217"/>
      <c r="Z25" s="217"/>
      <c r="AA25" s="217"/>
    </row>
    <row r="26" spans="1:28" ht="37.5" customHeight="1" x14ac:dyDescent="0.5">
      <c r="A26" s="178"/>
      <c r="B26" s="1134" t="s">
        <v>679</v>
      </c>
      <c r="C26" s="1135"/>
      <c r="D26" s="1135"/>
      <c r="E26" s="1135"/>
      <c r="F26" s="1135"/>
      <c r="G26" s="1135"/>
      <c r="H26" s="1135"/>
      <c r="I26" s="1135"/>
      <c r="J26" s="1135"/>
      <c r="K26" s="1135"/>
      <c r="L26" s="1135"/>
      <c r="M26" s="1135"/>
      <c r="N26" s="1135"/>
      <c r="O26" s="1135"/>
      <c r="P26" s="1135"/>
      <c r="Q26" s="1135"/>
      <c r="R26" s="1135"/>
      <c r="S26" s="1135"/>
      <c r="T26" s="1135"/>
      <c r="U26" s="1135"/>
      <c r="V26" s="1135"/>
      <c r="W26" s="1135"/>
      <c r="X26" s="1135"/>
      <c r="Y26" s="1135"/>
      <c r="Z26" s="1135"/>
      <c r="AA26" s="1136"/>
      <c r="AB26" s="180"/>
    </row>
    <row r="27" spans="1:28" x14ac:dyDescent="0.45">
      <c r="A27" s="178"/>
      <c r="B27" s="274" t="s">
        <v>680</v>
      </c>
      <c r="C27" s="275" t="s">
        <v>681</v>
      </c>
      <c r="D27" s="275"/>
      <c r="E27" s="275"/>
      <c r="F27" s="1141" t="s">
        <v>682</v>
      </c>
      <c r="G27" s="1141"/>
      <c r="H27" s="1141"/>
      <c r="I27" s="1141"/>
      <c r="J27" s="1141"/>
      <c r="K27" s="1141"/>
      <c r="L27" s="1141"/>
      <c r="M27" s="1141"/>
      <c r="N27" s="1141"/>
      <c r="O27" s="1141"/>
      <c r="P27" s="1141"/>
      <c r="Q27" s="1141"/>
      <c r="R27" s="1141"/>
      <c r="S27" s="1141"/>
      <c r="T27" s="1141"/>
      <c r="U27" s="1141"/>
      <c r="V27" s="1141"/>
      <c r="W27" s="1141"/>
      <c r="X27" s="1141"/>
      <c r="Y27" s="1141"/>
      <c r="Z27" s="1141"/>
      <c r="AA27" s="1142"/>
      <c r="AB27" s="180"/>
    </row>
    <row r="28" spans="1:28" ht="21" customHeight="1" x14ac:dyDescent="0.45">
      <c r="A28" s="178"/>
      <c r="B28" s="276"/>
      <c r="C28" s="277"/>
      <c r="D28" s="277"/>
      <c r="E28" s="277"/>
      <c r="F28" s="1137" t="s">
        <v>683</v>
      </c>
      <c r="G28" s="1137"/>
      <c r="H28" s="1137"/>
      <c r="I28" s="1137"/>
      <c r="J28" s="1137"/>
      <c r="K28" s="1137"/>
      <c r="L28" s="1137"/>
      <c r="M28" s="1137"/>
      <c r="N28" s="1137"/>
      <c r="O28" s="1137"/>
      <c r="P28" s="1137"/>
      <c r="Q28" s="1137"/>
      <c r="R28" s="1137"/>
      <c r="S28" s="1137"/>
      <c r="T28" s="1137"/>
      <c r="U28" s="1137"/>
      <c r="V28" s="1137"/>
      <c r="W28" s="1137"/>
      <c r="X28" s="1137"/>
      <c r="Y28" s="1137"/>
      <c r="Z28" s="1137"/>
      <c r="AA28" s="1138"/>
      <c r="AB28" s="180"/>
    </row>
    <row r="29" spans="1:28" s="213" customFormat="1" ht="54.75" customHeight="1" x14ac:dyDescent="0.35">
      <c r="A29" s="222"/>
      <c r="B29" s="189" t="s">
        <v>684</v>
      </c>
      <c r="C29" s="1115" t="s">
        <v>685</v>
      </c>
      <c r="D29" s="1115"/>
      <c r="E29" s="190"/>
      <c r="F29" s="1139" t="s">
        <v>686</v>
      </c>
      <c r="G29" s="1139"/>
      <c r="H29" s="1139"/>
      <c r="I29" s="1139"/>
      <c r="J29" s="1139"/>
      <c r="K29" s="1139"/>
      <c r="L29" s="1139"/>
      <c r="M29" s="1139"/>
      <c r="N29" s="1139"/>
      <c r="O29" s="1139"/>
      <c r="P29" s="1139"/>
      <c r="Q29" s="1139"/>
      <c r="R29" s="1139"/>
      <c r="S29" s="1139"/>
      <c r="T29" s="1139"/>
      <c r="U29" s="1139"/>
      <c r="V29" s="1139"/>
      <c r="W29" s="1139"/>
      <c r="X29" s="1139"/>
      <c r="Y29" s="1139"/>
      <c r="Z29" s="1139"/>
      <c r="AA29" s="1140"/>
      <c r="AB29" s="223"/>
    </row>
    <row r="30" spans="1:28" s="213" customFormat="1" ht="102.75" customHeight="1" x14ac:dyDescent="0.35">
      <c r="A30" s="222"/>
      <c r="B30" s="278">
        <v>1</v>
      </c>
      <c r="C30" s="1116" t="s">
        <v>687</v>
      </c>
      <c r="D30" s="1116"/>
      <c r="E30" s="279"/>
      <c r="F30" s="1131" t="s">
        <v>688</v>
      </c>
      <c r="G30" s="1131"/>
      <c r="H30" s="1131"/>
      <c r="I30" s="1131"/>
      <c r="J30" s="1131"/>
      <c r="K30" s="1131"/>
      <c r="L30" s="1131"/>
      <c r="M30" s="1131"/>
      <c r="N30" s="1131"/>
      <c r="O30" s="1131"/>
      <c r="P30" s="1131"/>
      <c r="Q30" s="1131"/>
      <c r="R30" s="1131"/>
      <c r="S30" s="1131"/>
      <c r="T30" s="1131"/>
      <c r="U30" s="1131"/>
      <c r="V30" s="1131"/>
      <c r="W30" s="1131"/>
      <c r="X30" s="1131"/>
      <c r="Y30" s="1131"/>
      <c r="Z30" s="1131"/>
      <c r="AA30" s="1132"/>
      <c r="AB30" s="223"/>
    </row>
    <row r="31" spans="1:28" s="213" customFormat="1" ht="171" customHeight="1" x14ac:dyDescent="0.35">
      <c r="A31" s="222"/>
      <c r="B31" s="212">
        <v>2</v>
      </c>
      <c r="C31" s="1110" t="s">
        <v>689</v>
      </c>
      <c r="D31" s="1117"/>
      <c r="E31" s="224"/>
      <c r="F31" s="1110" t="s">
        <v>915</v>
      </c>
      <c r="G31" s="1111"/>
      <c r="H31" s="1111"/>
      <c r="I31" s="1111"/>
      <c r="J31" s="1111"/>
      <c r="K31" s="1111"/>
      <c r="L31" s="1111"/>
      <c r="M31" s="1111"/>
      <c r="N31" s="1111"/>
      <c r="O31" s="1111"/>
      <c r="P31" s="1111"/>
      <c r="Q31" s="1111"/>
      <c r="R31" s="1111"/>
      <c r="S31" s="1111"/>
      <c r="T31" s="1111"/>
      <c r="U31" s="1111"/>
      <c r="V31" s="1111"/>
      <c r="W31" s="1111"/>
      <c r="X31" s="1111"/>
      <c r="Y31" s="1111"/>
      <c r="Z31" s="1111"/>
      <c r="AA31" s="1112"/>
      <c r="AB31" s="223"/>
    </row>
    <row r="32" spans="1:28" s="213" customFormat="1" ht="107.65" customHeight="1" x14ac:dyDescent="0.35">
      <c r="A32" s="222"/>
      <c r="B32" s="278">
        <v>3</v>
      </c>
      <c r="C32" s="1118" t="s">
        <v>402</v>
      </c>
      <c r="D32" s="1118"/>
      <c r="E32" s="279"/>
      <c r="F32" s="1118" t="s">
        <v>690</v>
      </c>
      <c r="G32" s="1118"/>
      <c r="H32" s="1118"/>
      <c r="I32" s="1118"/>
      <c r="J32" s="1118"/>
      <c r="K32" s="1118"/>
      <c r="L32" s="1118"/>
      <c r="M32" s="1118"/>
      <c r="N32" s="1118"/>
      <c r="O32" s="1118"/>
      <c r="P32" s="1118"/>
      <c r="Q32" s="1118"/>
      <c r="R32" s="1118"/>
      <c r="S32" s="1118"/>
      <c r="T32" s="1118"/>
      <c r="U32" s="1118"/>
      <c r="V32" s="1118"/>
      <c r="W32" s="1118"/>
      <c r="X32" s="1118"/>
      <c r="Y32" s="1118"/>
      <c r="Z32" s="1118"/>
      <c r="AA32" s="1133"/>
      <c r="AB32" s="223"/>
    </row>
    <row r="33" spans="1:28" s="213" customFormat="1" ht="150" customHeight="1" x14ac:dyDescent="0.35">
      <c r="A33" s="222"/>
      <c r="B33" s="212" t="s">
        <v>231</v>
      </c>
      <c r="C33" s="1110" t="s">
        <v>691</v>
      </c>
      <c r="D33" s="1117"/>
      <c r="E33" s="224"/>
      <c r="F33" s="1110" t="s">
        <v>916</v>
      </c>
      <c r="G33" s="1111"/>
      <c r="H33" s="1111"/>
      <c r="I33" s="1111"/>
      <c r="J33" s="1111"/>
      <c r="K33" s="1111"/>
      <c r="L33" s="1111"/>
      <c r="M33" s="1111"/>
      <c r="N33" s="1111"/>
      <c r="O33" s="1111"/>
      <c r="P33" s="1111"/>
      <c r="Q33" s="1111"/>
      <c r="R33" s="1111"/>
      <c r="S33" s="1111"/>
      <c r="T33" s="1111"/>
      <c r="U33" s="1111"/>
      <c r="V33" s="1111"/>
      <c r="W33" s="1111"/>
      <c r="X33" s="1111"/>
      <c r="Y33" s="1111"/>
      <c r="Z33" s="1111"/>
      <c r="AA33" s="1112"/>
      <c r="AB33" s="223"/>
    </row>
    <row r="34" spans="1:28" s="213" customFormat="1" ht="30.75" customHeight="1" thickBot="1" x14ac:dyDescent="0.4">
      <c r="A34" s="222"/>
      <c r="B34" s="280">
        <v>4</v>
      </c>
      <c r="C34" s="1113" t="s">
        <v>692</v>
      </c>
      <c r="D34" s="1113"/>
      <c r="E34" s="281"/>
      <c r="F34" s="1113" t="s">
        <v>693</v>
      </c>
      <c r="G34" s="1113"/>
      <c r="H34" s="1113"/>
      <c r="I34" s="1113"/>
      <c r="J34" s="1113"/>
      <c r="K34" s="1113"/>
      <c r="L34" s="1113"/>
      <c r="M34" s="1113"/>
      <c r="N34" s="1113"/>
      <c r="O34" s="1113"/>
      <c r="P34" s="1113"/>
      <c r="Q34" s="1113"/>
      <c r="R34" s="1113"/>
      <c r="S34" s="1113"/>
      <c r="T34" s="1113"/>
      <c r="U34" s="1113"/>
      <c r="V34" s="1113"/>
      <c r="W34" s="1113"/>
      <c r="X34" s="1113"/>
      <c r="Y34" s="1113"/>
      <c r="Z34" s="1113"/>
      <c r="AA34" s="1114"/>
      <c r="AB34" s="223"/>
    </row>
    <row r="35" spans="1:28" x14ac:dyDescent="0.45">
      <c r="B35" s="205"/>
      <c r="C35" s="206"/>
      <c r="D35" s="56"/>
      <c r="E35" s="56"/>
      <c r="F35" s="56"/>
      <c r="G35" s="56"/>
      <c r="H35" s="56"/>
      <c r="I35" s="56"/>
      <c r="J35" s="56"/>
      <c r="K35" s="56"/>
      <c r="L35" s="56"/>
      <c r="M35" s="56"/>
      <c r="N35" s="56"/>
      <c r="O35" s="56"/>
      <c r="P35" s="56"/>
      <c r="Q35" s="56"/>
      <c r="R35" s="56"/>
      <c r="S35" s="56"/>
      <c r="T35" s="56"/>
      <c r="U35" s="56"/>
      <c r="V35" s="56"/>
      <c r="W35" s="56"/>
      <c r="X35" s="56"/>
      <c r="Y35" s="56"/>
      <c r="Z35" s="56"/>
      <c r="AA35" s="56"/>
    </row>
    <row r="37" spans="1:28" ht="16.149999999999999" customHeight="1" x14ac:dyDescent="0.45">
      <c r="B37" s="51"/>
      <c r="C37" s="51"/>
    </row>
    <row r="38" spans="1:28" x14ac:dyDescent="0.45">
      <c r="B38" s="51"/>
      <c r="C38" s="51"/>
    </row>
    <row r="39" spans="1:28" x14ac:dyDescent="0.45">
      <c r="B39" s="51"/>
      <c r="C39" s="51"/>
    </row>
    <row r="40" spans="1:28" x14ac:dyDescent="0.45">
      <c r="B40" s="51"/>
      <c r="C40" s="51"/>
    </row>
    <row r="41" spans="1:28" x14ac:dyDescent="0.45">
      <c r="B41" s="51"/>
      <c r="C41" s="51"/>
    </row>
    <row r="42" spans="1:28" x14ac:dyDescent="0.45">
      <c r="B42" s="51"/>
      <c r="C42" s="51"/>
    </row>
    <row r="43" spans="1:28" x14ac:dyDescent="0.45">
      <c r="B43" s="51"/>
      <c r="C43" s="51"/>
    </row>
    <row r="44" spans="1:28" x14ac:dyDescent="0.45">
      <c r="B44" s="51"/>
      <c r="C44" s="51"/>
    </row>
    <row r="45" spans="1:28" x14ac:dyDescent="0.45">
      <c r="B45" s="51"/>
      <c r="C45" s="51"/>
    </row>
    <row r="46" spans="1:28" x14ac:dyDescent="0.45">
      <c r="B46" s="51"/>
      <c r="C46" s="51"/>
    </row>
    <row r="47" spans="1:28" x14ac:dyDescent="0.45">
      <c r="B47" s="51"/>
      <c r="C47" s="51"/>
    </row>
    <row r="48" spans="1:28" x14ac:dyDescent="0.45">
      <c r="B48" s="51"/>
      <c r="C48" s="51"/>
    </row>
  </sheetData>
  <sheetProtection algorithmName="SHA-512" hashValue="rZp+Vzp/gs7CarLLbMlqehi+0YccvuKQE5j/Inpd+ANwS/GNRfu8jYm9nZU9z0HolVhK1/kXN4qGNSJzcf8pKg==" saltValue="npXLe2vlC+l3Lk+I0yVFeA==" spinCount="100000" sheet="1" objects="1" scenarios="1"/>
  <mergeCells count="31">
    <mergeCell ref="L7:R7"/>
    <mergeCell ref="L8:R8"/>
    <mergeCell ref="F3:H3"/>
    <mergeCell ref="F6:H6"/>
    <mergeCell ref="F7:H7"/>
    <mergeCell ref="F8:H8"/>
    <mergeCell ref="F4:H4"/>
    <mergeCell ref="F5:H5"/>
    <mergeCell ref="B12:AA12"/>
    <mergeCell ref="B13:AA19"/>
    <mergeCell ref="F30:AA30"/>
    <mergeCell ref="F31:AA31"/>
    <mergeCell ref="F32:AA32"/>
    <mergeCell ref="B26:AA26"/>
    <mergeCell ref="F28:AA28"/>
    <mergeCell ref="F29:AA29"/>
    <mergeCell ref="F27:AA27"/>
    <mergeCell ref="B21:AA21"/>
    <mergeCell ref="B22:AA22"/>
    <mergeCell ref="B24:AA24"/>
    <mergeCell ref="O23:AA23"/>
    <mergeCell ref="I23:M23"/>
    <mergeCell ref="D23:G23"/>
    <mergeCell ref="F33:AA33"/>
    <mergeCell ref="F34:AA34"/>
    <mergeCell ref="C34:D34"/>
    <mergeCell ref="C29:D29"/>
    <mergeCell ref="C30:D30"/>
    <mergeCell ref="C31:D31"/>
    <mergeCell ref="C32:D32"/>
    <mergeCell ref="C33:D33"/>
  </mergeCells>
  <conditionalFormatting sqref="B27:F27">
    <cfRule type="expression" dxfId="1" priority="2">
      <formula>COUNTBLANK($F$3:$F$4)&gt;0</formula>
    </cfRule>
  </conditionalFormatting>
  <conditionalFormatting sqref="B27:C27">
    <cfRule type="expression" dxfId="0" priority="1">
      <formula>COUNTBLANK($F$3:$F$4)&gt;0</formula>
    </cfRule>
  </conditionalFormatting>
  <dataValidations count="1">
    <dataValidation type="date" allowBlank="1" showInputMessage="1" showErrorMessage="1" errorTitle="Invalid Date" error="Please enter a valid date in MM/DD/YYYY format." sqref="F6:H6" xr:uid="{E467DAB6-4C35-4892-9992-CECC3FD804F4}">
      <formula1>45658</formula1>
      <formula2>47848</formula2>
    </dataValidation>
  </dataValidations>
  <pageMargins left="0.7" right="0.7" top="0.75" bottom="0.75" header="0.3" footer="0.3"/>
  <pageSetup scale="34" orientation="portrait" r:id="rId1"/>
  <headerFooter scaleWithDoc="0">
    <oddHeader>&amp;L&amp;"-,Italic"&amp;18&amp;K02-049"&amp;A" Tab</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SaveAs_Click">
                <anchor moveWithCells="1" sizeWithCells="1">
                  <from>
                    <xdr:col>11</xdr:col>
                    <xdr:colOff>247650</xdr:colOff>
                    <xdr:row>1</xdr:row>
                    <xdr:rowOff>101600</xdr:rowOff>
                  </from>
                  <to>
                    <xdr:col>17</xdr:col>
                    <xdr:colOff>488950</xdr:colOff>
                    <xdr:row>4</xdr:row>
                    <xdr:rowOff>127000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81F5E182-2767-4F85-93D9-7365BB978887}">
          <x14:formula1>
            <xm:f>_backend_mechanics!$D$18:$D$22</xm:f>
          </x14:formula1>
          <xm:sqref>F5:H5</xm:sqref>
        </x14:dataValidation>
        <x14:dataValidation type="list" allowBlank="1" showInputMessage="1" showErrorMessage="1" errorTitle="Invalid HHS name" error="Please select the name of a Hospital Health System from the dropdown menu." xr:uid="{C48A47ED-0B04-4D05-912B-DF1FFD16F235}">
          <x14:formula1>
            <xm:f>_ref_data!$C$19:$C$167</xm:f>
          </x14:formula1>
          <xm:sqref>F3:H3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77D3C-7843-4008-9530-D4F4883A1DBC}">
  <sheetPr codeName="Sheet13">
    <pageSetUpPr fitToPage="1"/>
  </sheetPr>
  <dimension ref="A1:AA24"/>
  <sheetViews>
    <sheetView tabSelected="1" zoomScale="80" zoomScaleNormal="80" workbookViewId="0">
      <selection activeCell="E11" sqref="E11"/>
    </sheetView>
  </sheetViews>
  <sheetFormatPr defaultColWidth="9.1796875" defaultRowHeight="14.5" x14ac:dyDescent="0.35"/>
  <cols>
    <col min="1" max="1" width="4.81640625" style="13" customWidth="1"/>
    <col min="2" max="2" width="15.1796875" style="62" customWidth="1"/>
    <col min="3" max="3" width="37.54296875" style="160" customWidth="1"/>
    <col min="4" max="4" width="165.1796875" style="160" customWidth="1"/>
    <col min="5" max="5" width="43.453125" style="230" customWidth="1"/>
    <col min="6" max="16384" width="9.1796875" style="13"/>
  </cols>
  <sheetData>
    <row r="1" spans="1:27" ht="22.15" customHeight="1" thickBot="1" x14ac:dyDescent="0.4">
      <c r="B1" s="54"/>
      <c r="C1" s="54"/>
      <c r="D1" s="54"/>
      <c r="E1" s="227"/>
    </row>
    <row r="2" spans="1:27" ht="38.25" customHeight="1" x14ac:dyDescent="0.55000000000000004">
      <c r="B2" s="191" t="s">
        <v>685</v>
      </c>
      <c r="C2" s="157"/>
      <c r="D2" s="157"/>
      <c r="E2" s="228"/>
    </row>
    <row r="3" spans="1:27" ht="24.75" customHeight="1" thickBot="1" x14ac:dyDescent="0.5">
      <c r="B3" s="192" t="s">
        <v>694</v>
      </c>
      <c r="C3" s="158"/>
      <c r="D3" s="158"/>
      <c r="E3" s="229"/>
    </row>
    <row r="4" spans="1:27" s="51" customFormat="1" ht="35.25" customHeight="1" thickBot="1" x14ac:dyDescent="0.5">
      <c r="A4" s="178"/>
      <c r="B4" s="950" t="s">
        <v>695</v>
      </c>
      <c r="C4" s="951" t="s">
        <v>696</v>
      </c>
      <c r="D4" s="952" t="s">
        <v>697</v>
      </c>
      <c r="E4" s="949" t="s">
        <v>698</v>
      </c>
      <c r="F4" s="180"/>
    </row>
    <row r="5" spans="1:27" s="20" customFormat="1" ht="92.5" x14ac:dyDescent="0.35">
      <c r="A5" s="225"/>
      <c r="B5" s="936">
        <v>1</v>
      </c>
      <c r="C5" s="937" t="s">
        <v>699</v>
      </c>
      <c r="D5" s="937" t="s">
        <v>700</v>
      </c>
      <c r="E5" s="938" t="s">
        <v>925</v>
      </c>
      <c r="F5" s="226"/>
    </row>
    <row r="6" spans="1:27" s="935" customFormat="1" ht="18.5" x14ac:dyDescent="0.35">
      <c r="A6" s="934"/>
      <c r="B6" s="278" t="s">
        <v>680</v>
      </c>
      <c r="C6" s="947" t="s">
        <v>922</v>
      </c>
      <c r="D6" s="947" t="s">
        <v>923</v>
      </c>
      <c r="E6" s="953"/>
      <c r="F6" s="932"/>
      <c r="G6" s="933"/>
      <c r="H6" s="933"/>
      <c r="I6" s="933"/>
      <c r="J6" s="933"/>
      <c r="K6" s="933"/>
      <c r="L6" s="933"/>
      <c r="M6" s="933"/>
      <c r="N6" s="933"/>
      <c r="O6" s="933"/>
      <c r="P6" s="933"/>
      <c r="Q6" s="933"/>
      <c r="R6" s="933"/>
      <c r="S6" s="933"/>
      <c r="T6" s="933"/>
      <c r="U6" s="933"/>
      <c r="V6" s="933"/>
      <c r="W6" s="933"/>
      <c r="X6" s="933"/>
      <c r="Y6" s="933"/>
      <c r="Z6" s="933"/>
      <c r="AA6" s="933"/>
    </row>
    <row r="7" spans="1:27" s="20" customFormat="1" ht="37" x14ac:dyDescent="0.35">
      <c r="A7" s="225"/>
      <c r="B7" s="928">
        <v>3</v>
      </c>
      <c r="C7" s="948" t="s">
        <v>701</v>
      </c>
      <c r="D7" s="948" t="s">
        <v>702</v>
      </c>
      <c r="E7" s="954"/>
      <c r="F7" s="226"/>
    </row>
    <row r="8" spans="1:27" s="933" customFormat="1" ht="37" x14ac:dyDescent="0.35">
      <c r="A8" s="931"/>
      <c r="B8" s="318">
        <v>1</v>
      </c>
      <c r="C8" s="947" t="s">
        <v>703</v>
      </c>
      <c r="D8" s="947" t="s">
        <v>919</v>
      </c>
      <c r="E8" s="953"/>
      <c r="F8" s="932"/>
    </row>
    <row r="9" spans="1:27" s="20" customFormat="1" ht="18.5" x14ac:dyDescent="0.35">
      <c r="A9" s="225"/>
      <c r="B9" s="930">
        <v>1</v>
      </c>
      <c r="C9" s="948" t="s">
        <v>918</v>
      </c>
      <c r="D9" s="948" t="s">
        <v>914</v>
      </c>
      <c r="E9" s="954"/>
      <c r="F9" s="226"/>
    </row>
    <row r="10" spans="1:27" s="20" customFormat="1" ht="18.5" x14ac:dyDescent="0.35">
      <c r="A10" s="225"/>
      <c r="B10" s="318">
        <v>1</v>
      </c>
      <c r="C10" s="947" t="s">
        <v>934</v>
      </c>
      <c r="D10" s="947" t="s">
        <v>935</v>
      </c>
      <c r="E10" s="953"/>
      <c r="F10" s="226"/>
    </row>
    <row r="11" spans="1:27" s="20" customFormat="1" ht="37" x14ac:dyDescent="0.35">
      <c r="A11" s="225"/>
      <c r="B11" s="930">
        <v>1</v>
      </c>
      <c r="C11" s="948" t="s">
        <v>704</v>
      </c>
      <c r="D11" s="948" t="s">
        <v>926</v>
      </c>
      <c r="E11" s="929" t="s">
        <v>925</v>
      </c>
      <c r="F11" s="226"/>
    </row>
    <row r="12" spans="1:27" s="20" customFormat="1" ht="111" x14ac:dyDescent="0.35">
      <c r="A12" s="225"/>
      <c r="B12" s="278">
        <v>3</v>
      </c>
      <c r="C12" s="947" t="s">
        <v>932</v>
      </c>
      <c r="D12" s="947" t="s">
        <v>924</v>
      </c>
      <c r="E12" s="955" t="s">
        <v>925</v>
      </c>
      <c r="F12" s="226"/>
    </row>
    <row r="13" spans="1:27" s="20" customFormat="1" ht="37" x14ac:dyDescent="0.35">
      <c r="A13" s="225"/>
      <c r="B13" s="930">
        <v>1</v>
      </c>
      <c r="C13" s="948" t="s">
        <v>705</v>
      </c>
      <c r="D13" s="174" t="s">
        <v>706</v>
      </c>
      <c r="E13" s="929" t="s">
        <v>925</v>
      </c>
      <c r="F13" s="226"/>
    </row>
    <row r="14" spans="1:27" s="20" customFormat="1" ht="37" x14ac:dyDescent="0.35">
      <c r="A14" s="225"/>
      <c r="B14" s="318">
        <v>1</v>
      </c>
      <c r="C14" s="947" t="s">
        <v>707</v>
      </c>
      <c r="D14" s="279" t="s">
        <v>708</v>
      </c>
      <c r="E14" s="955" t="s">
        <v>925</v>
      </c>
      <c r="F14" s="226"/>
    </row>
    <row r="15" spans="1:27" s="20" customFormat="1" ht="33.75" customHeight="1" x14ac:dyDescent="0.35">
      <c r="A15" s="225"/>
      <c r="B15" s="930">
        <v>2</v>
      </c>
      <c r="C15" s="948" t="s">
        <v>709</v>
      </c>
      <c r="D15" s="948" t="s">
        <v>710</v>
      </c>
      <c r="E15" s="929" t="s">
        <v>925</v>
      </c>
      <c r="F15" s="226"/>
    </row>
    <row r="16" spans="1:27" s="20" customFormat="1" ht="74" x14ac:dyDescent="0.35">
      <c r="A16" s="225"/>
      <c r="B16" s="318">
        <v>1</v>
      </c>
      <c r="C16" s="947" t="s">
        <v>711</v>
      </c>
      <c r="D16" s="279" t="s">
        <v>712</v>
      </c>
      <c r="E16" s="955" t="s">
        <v>925</v>
      </c>
      <c r="F16" s="226"/>
    </row>
    <row r="17" spans="1:6" s="20" customFormat="1" ht="55.5" x14ac:dyDescent="0.35">
      <c r="A17" s="225"/>
      <c r="B17" s="930">
        <v>1</v>
      </c>
      <c r="C17" s="948" t="s">
        <v>713</v>
      </c>
      <c r="D17" s="948" t="s">
        <v>714</v>
      </c>
      <c r="E17" s="929" t="s">
        <v>715</v>
      </c>
      <c r="F17" s="226"/>
    </row>
    <row r="18" spans="1:6" s="20" customFormat="1" ht="55.5" x14ac:dyDescent="0.35">
      <c r="A18" s="225"/>
      <c r="B18" s="318">
        <v>1</v>
      </c>
      <c r="C18" s="947" t="s">
        <v>716</v>
      </c>
      <c r="D18" s="947" t="s">
        <v>717</v>
      </c>
      <c r="E18" s="319" t="s">
        <v>925</v>
      </c>
      <c r="F18" s="226"/>
    </row>
    <row r="19" spans="1:6" s="20" customFormat="1" ht="37" x14ac:dyDescent="0.35">
      <c r="A19" s="225"/>
      <c r="B19" s="930">
        <v>2</v>
      </c>
      <c r="C19" s="948" t="s">
        <v>859</v>
      </c>
      <c r="D19" s="948" t="s">
        <v>860</v>
      </c>
      <c r="E19" s="954"/>
      <c r="F19" s="226"/>
    </row>
    <row r="20" spans="1:6" s="20" customFormat="1" ht="37" x14ac:dyDescent="0.35">
      <c r="A20" s="225"/>
      <c r="B20" s="278">
        <v>3</v>
      </c>
      <c r="C20" s="947" t="s">
        <v>718</v>
      </c>
      <c r="D20" s="279" t="s">
        <v>719</v>
      </c>
      <c r="E20" s="956"/>
      <c r="F20" s="226"/>
    </row>
    <row r="21" spans="1:6" ht="74.5" thickBot="1" x14ac:dyDescent="0.4">
      <c r="A21" s="16"/>
      <c r="B21" s="957">
        <v>1</v>
      </c>
      <c r="C21" s="946" t="s">
        <v>720</v>
      </c>
      <c r="D21" s="946" t="s">
        <v>721</v>
      </c>
      <c r="E21" s="958" t="s">
        <v>925</v>
      </c>
      <c r="F21" s="17"/>
    </row>
    <row r="22" spans="1:6" x14ac:dyDescent="0.35">
      <c r="B22" s="71"/>
      <c r="C22" s="159"/>
      <c r="D22" s="159"/>
      <c r="E22" s="231"/>
    </row>
    <row r="24" spans="1:6" x14ac:dyDescent="0.35">
      <c r="B24" s="71"/>
      <c r="C24" s="159"/>
      <c r="D24" s="159"/>
      <c r="E24" s="231"/>
    </row>
  </sheetData>
  <sheetProtection algorithmName="SHA-512" hashValue="3QdnrR7FqNbiI0eIYmr7t2ISP6CA2+YZeLj8l+jakMShLb1dBXWVsDEQt1UwlJdoe5lUZGGto3S3ANf0cHYC5g==" saltValue="gtphnbMolBckaXY6KmkiGw==" spinCount="100000" sheet="1" objects="1" scenarios="1"/>
  <hyperlinks>
    <hyperlink ref="E17" r:id="rId1" xr:uid="{503AD969-D09A-4A9B-96A5-1031D3DA5F32}"/>
    <hyperlink ref="E5" r:id="rId2" xr:uid="{A5FAB1D7-92CA-4710-8608-9C80FB5AAA05}"/>
    <hyperlink ref="E11" r:id="rId3" xr:uid="{CC8BA72F-8A6E-4FB5-B5BF-8DD8406E1237}"/>
    <hyperlink ref="E13" r:id="rId4" xr:uid="{2CBBBBA5-1862-4965-8D5C-93B1B218A953}"/>
    <hyperlink ref="E15" r:id="rId5" xr:uid="{13BBA710-FEDC-4C01-BC48-F1DB9AE8CD62}"/>
    <hyperlink ref="E21" r:id="rId6" xr:uid="{0648DD39-975B-4245-8E55-854B60158655}"/>
    <hyperlink ref="E18" r:id="rId7" xr:uid="{17172ABB-89CD-4AB5-A88B-3D2CCABDAD5C}"/>
    <hyperlink ref="E14" r:id="rId8" xr:uid="{44B4A6D5-DE17-4021-8176-C9E2BF6204CF}"/>
    <hyperlink ref="E12" r:id="rId9" xr:uid="{6C709C30-F183-468F-81AB-65C8A8EDA0CB}"/>
    <hyperlink ref="E16" r:id="rId10" xr:uid="{9ED0E248-A990-40E1-801E-526E89199D23}"/>
  </hyperlinks>
  <pageMargins left="0.7" right="0.7" top="0.75" bottom="0.75" header="0.3" footer="0.3"/>
  <pageSetup scale="19" orientation="portrait" r:id="rId11"/>
  <headerFooter scaleWithDoc="0">
    <oddHeader>&amp;L&amp;"-,Italic"&amp;18&amp;K02-048"&amp;A" Tab</oddHeader>
  </headerFooter>
  <tableParts count="1">
    <tablePart r:id="rId12"/>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FAA05-61A3-40F9-8013-714FE7F6422D}">
  <sheetPr codeName="Sheet17">
    <pageSetUpPr fitToPage="1"/>
  </sheetPr>
  <dimension ref="A1:S98"/>
  <sheetViews>
    <sheetView zoomScale="85" zoomScaleNormal="85" workbookViewId="0"/>
  </sheetViews>
  <sheetFormatPr defaultColWidth="9.1796875" defaultRowHeight="15" customHeight="1" outlineLevelRow="1" x14ac:dyDescent="0.35"/>
  <cols>
    <col min="1" max="1" width="4" style="13" customWidth="1"/>
    <col min="2" max="2" width="5.453125" style="407" hidden="1" customWidth="1"/>
    <col min="3" max="3" width="7.81640625" style="13" customWidth="1"/>
    <col min="4" max="4" width="45.36328125" style="13" customWidth="1"/>
    <col min="5" max="5" width="18.81640625" style="62" customWidth="1"/>
    <col min="6" max="6" width="22.26953125" style="62" customWidth="1"/>
    <col min="7" max="7" width="18.7265625" style="62" customWidth="1"/>
    <col min="8" max="8" width="22.453125" style="62" customWidth="1"/>
    <col min="9" max="9" width="17.453125" style="62" customWidth="1"/>
    <col min="10" max="14" width="19.7265625" style="62" customWidth="1"/>
    <col min="15" max="15" width="19.7265625" style="63" customWidth="1"/>
    <col min="16" max="16" width="10.1796875" style="13" customWidth="1"/>
    <col min="17" max="16384" width="9.1796875" style="13"/>
  </cols>
  <sheetData>
    <row r="1" spans="1:19" s="51" customFormat="1" ht="17.5" customHeight="1" thickBot="1" x14ac:dyDescent="0.5">
      <c r="B1" s="405"/>
      <c r="C1" s="53"/>
      <c r="D1" s="15"/>
      <c r="E1" s="15"/>
      <c r="F1" s="15"/>
      <c r="G1" s="15"/>
      <c r="H1" s="54"/>
      <c r="I1" s="54"/>
      <c r="J1" s="15"/>
      <c r="K1" s="15"/>
      <c r="L1" s="15"/>
      <c r="M1" s="15"/>
      <c r="N1" s="15"/>
      <c r="O1" s="15"/>
      <c r="P1" s="15"/>
      <c r="Q1" s="53"/>
      <c r="R1" s="53"/>
    </row>
    <row r="2" spans="1:19" s="56" customFormat="1" ht="38.25" customHeight="1" thickBot="1" x14ac:dyDescent="0.5">
      <c r="A2" s="55"/>
      <c r="B2" s="406"/>
      <c r="C2" s="1187" t="s">
        <v>722</v>
      </c>
      <c r="D2" s="1188"/>
      <c r="E2" s="1188"/>
      <c r="F2" s="1188"/>
      <c r="G2" s="1188"/>
      <c r="H2" s="1188"/>
      <c r="I2" s="1188"/>
      <c r="J2" s="1188"/>
      <c r="K2" s="1188"/>
      <c r="L2" s="1188"/>
      <c r="M2" s="1188"/>
      <c r="N2" s="1188"/>
      <c r="O2" s="1189"/>
      <c r="P2" s="789"/>
      <c r="Q2" s="286"/>
      <c r="R2" s="188"/>
      <c r="S2" s="176"/>
    </row>
    <row r="3" spans="1:19" s="51" customFormat="1" ht="306" customHeight="1" thickBot="1" x14ac:dyDescent="0.5">
      <c r="A3" s="16"/>
      <c r="B3" s="406"/>
      <c r="C3" s="1184" t="s">
        <v>917</v>
      </c>
      <c r="D3" s="1185"/>
      <c r="E3" s="1185"/>
      <c r="F3" s="1185"/>
      <c r="G3" s="1185"/>
      <c r="H3" s="1185"/>
      <c r="I3" s="1185" t="s">
        <v>921</v>
      </c>
      <c r="J3" s="1185"/>
      <c r="K3" s="1185"/>
      <c r="L3" s="1185"/>
      <c r="M3" s="1185"/>
      <c r="N3" s="1185"/>
      <c r="O3" s="1186"/>
      <c r="P3" s="174"/>
      <c r="Q3" s="174"/>
      <c r="R3" s="17"/>
      <c r="S3" s="13"/>
    </row>
    <row r="4" spans="1:19" ht="18.5" x14ac:dyDescent="0.35">
      <c r="C4" s="19"/>
      <c r="D4" s="19"/>
      <c r="E4" s="69"/>
      <c r="F4" s="69"/>
      <c r="G4" s="69"/>
      <c r="H4" s="69"/>
      <c r="I4" s="69"/>
      <c r="J4" s="102"/>
      <c r="K4" s="102"/>
      <c r="L4" s="102"/>
      <c r="M4" s="19"/>
      <c r="N4" s="19"/>
      <c r="O4" s="55"/>
      <c r="P4" s="19"/>
    </row>
    <row r="5" spans="1:19" ht="19" thickBot="1" x14ac:dyDescent="0.4">
      <c r="D5" s="350"/>
      <c r="E5" s="15"/>
      <c r="F5" s="15"/>
      <c r="G5" s="66"/>
      <c r="H5" s="66"/>
      <c r="I5" s="66"/>
      <c r="J5" s="101"/>
      <c r="K5" s="101"/>
      <c r="L5" s="101"/>
      <c r="M5" s="15"/>
      <c r="N5" s="15"/>
      <c r="O5" s="74"/>
    </row>
    <row r="6" spans="1:19" ht="15" customHeight="1" thickBot="1" x14ac:dyDescent="0.4">
      <c r="C6" s="1192" t="s">
        <v>723</v>
      </c>
      <c r="D6" s="898"/>
      <c r="E6" s="357"/>
      <c r="F6" s="365"/>
      <c r="G6" s="114"/>
      <c r="H6" s="1190" t="s">
        <v>370</v>
      </c>
      <c r="I6" s="401"/>
      <c r="J6" s="401"/>
      <c r="K6" s="401"/>
      <c r="L6" s="402"/>
      <c r="M6" s="342"/>
      <c r="N6" s="15"/>
      <c r="O6" s="74"/>
    </row>
    <row r="7" spans="1:19" ht="28.15" customHeight="1" thickBot="1" x14ac:dyDescent="0.5">
      <c r="C7" s="1193"/>
      <c r="D7" s="753"/>
      <c r="E7" s="1195" t="s">
        <v>724</v>
      </c>
      <c r="F7" s="1196"/>
      <c r="G7" s="363"/>
      <c r="H7" s="1191"/>
      <c r="I7" s="403"/>
      <c r="J7" s="403"/>
      <c r="K7" s="403"/>
      <c r="L7" s="404"/>
      <c r="M7" s="342"/>
      <c r="N7" s="15"/>
      <c r="O7" s="74"/>
    </row>
    <row r="8" spans="1:19" ht="28.15" customHeight="1" x14ac:dyDescent="0.45">
      <c r="C8" s="1193"/>
      <c r="D8" s="359"/>
      <c r="E8" s="1197"/>
      <c r="F8" s="1198"/>
      <c r="G8" s="363"/>
      <c r="H8" s="1175" t="str">
        <f>_xlfn.LET(
_xlpm.y_cnt,_backend_mechanics!P11,
_xlpm.n_cnt,_backend_mechanics!P12,
_xlpm.E_cnt,_backend_mechanics!P13,
_xlpm.tot_cnt,_backend_mechanics!P14,
_xlpm.no_select_msg, "⚠️",
_xlpm.all_blank_msg,"⚠️",
_xlpm.part_blank_msg,"⚠️",
_xlpm.y_msg,"✅",
_xlpm.n_msg,"✅",
_xlpm.E_msg,"⚠️",
IF(_xlpm.tot_cnt=0, _xlpm.no_select_msg,
IF(_xlpm.n_cnt=_xlpm.tot_cnt,_xlpm.n_msg,
IF(_xlpm.E_cnt&gt;0,_xlpm.E_msg,
IF(AND(_xlpm.y_cnt=0,_xlpm.n_cnt=0,_xlpm.tot_cnt&lt;&gt;0),_xlpm.all_blank_msg,
IF(_xlpm.y_cnt+_xlpm.n_cnt&lt;&gt;_xlpm.tot_cnt,_xlpm.part_blank_msg,
IF(_xlpm.y_cnt&gt;0,_xlpm.y_msg,
"ELSE"))))))
)</f>
        <v>⚠️</v>
      </c>
      <c r="I8" s="1178" t="str">
        <f>_xlfn.LET(
_xlpm.y_cnt, _backend_mechanics!P11,
_xlpm.n_cnt, _backend_mechanics!P12,
_xlpm.E_yn, _backend_mechanics!P18*1,
_xlpm.tot_cnt, _backend_mechanics!P14,
_xlpm.no_select_msg,"Error: Please navigate to tab 0a (''Instructions &amp; HHS Info'') and select a HHS from the dropdown menu.",
_xlpm.blank_msg,"Please indicate in Table 1 (to the left) whether the listed Health Care Entities have any relationships with any Affiliated Entities.",
_xlpm.y_msg,"Please use Tables 2 and 3 to report the relevant relationships",
_xlpm.n_msg,"The selections in Table 1 indicate that there are no relevant relationships to report. If this is true, this submission is complete. Please save and submit using the button on Tab 0a.",
_xlpm.E_msg,"Error: Please select either 'Yes' or 'No' for every entity in Table 1.",
IF(_xlpm.tot_cnt=0,_xlpm.no_select_msg,
IF(_xlpm.E_yn=1,_xlpm.E_msg,
IF(AND(_xlpm.y_cnt=0,_xlpm.n_cnt=0,_xlpm.tot_cnt&lt;&gt;0),_xlpm.blank_msg,
IF(_xlpm.y_cnt+_xlpm.n_cnt&lt;&gt;_xlpm.tot_cnt,_xlpm.blank_msg,
IF(_xlpm.y_cnt&gt;0,_xlpm.y_msg,
IF(_xlpm.n_cnt=_xlpm.tot_cnt,_xlpm.n_msg,
"ELSE"))))
)))</f>
        <v>Error: Please navigate to tab 0a (''Instructions &amp; HHS Info'') and select a HHS from the dropdown menu.</v>
      </c>
      <c r="J8" s="1178"/>
      <c r="K8" s="1178"/>
      <c r="L8" s="1179"/>
      <c r="M8" s="342"/>
      <c r="N8" s="15"/>
      <c r="O8" s="74"/>
    </row>
    <row r="9" spans="1:19" ht="26.65" customHeight="1" thickBot="1" x14ac:dyDescent="0.5">
      <c r="B9" s="409" t="s">
        <v>725</v>
      </c>
      <c r="C9" s="1193"/>
      <c r="D9" s="374" t="s">
        <v>726</v>
      </c>
      <c r="E9" s="367" t="s">
        <v>727</v>
      </c>
      <c r="F9" s="366" t="s">
        <v>728</v>
      </c>
      <c r="G9" s="363"/>
      <c r="H9" s="1176"/>
      <c r="I9" s="1180"/>
      <c r="J9" s="1180"/>
      <c r="K9" s="1180"/>
      <c r="L9" s="1181"/>
      <c r="M9" s="342"/>
      <c r="N9" s="15"/>
      <c r="O9" s="74"/>
    </row>
    <row r="10" spans="1:19" ht="19" customHeight="1" thickBot="1" x14ac:dyDescent="0.45">
      <c r="B10" s="410">
        <f>_xlfn.LET(
_xlpm.blank_HCE,(D10="")*1,
_xlpm.y,($E10=TRUE)*1,
_xlpm.n,($F10=TRUE)*1,
IF(AND(_xlpm.blank_HCE,_xlpm.y+_xlpm.n=0),"",
IF(AND(_xlpm.blank_HCE=0,_xlpm.y+_xlpm.n=0),0,
IF(AND(_xlpm.blank_HCE,_xlpm.y+_xlpm.n&gt;0),99,
IF(AND(_xlpm.y=1,_xlpm.n=1),99,
IF(_xlpm.y=1,1,
IF(_xlpm.n=1,2,
"ELSE")))))))</f>
        <v>0</v>
      </c>
      <c r="C10" s="1193"/>
      <c r="D10" s="973" t="str" cm="1">
        <f t="array" ref="D10">IFERROR(
_xlfn.LET(
_xlpm.entities_list,_ref_data!$L$19:$L$68&amp;"",
_xlfn._xlws.FILTER(_xlpm.entities_list,_xlpm.entities_list&lt;&gt;"")),
"(No HHS selected.)")</f>
        <v>(No HHS selected.)</v>
      </c>
      <c r="E10" s="975"/>
      <c r="F10" s="976"/>
      <c r="G10" s="364"/>
      <c r="H10" s="1177"/>
      <c r="I10" s="1182"/>
      <c r="J10" s="1182"/>
      <c r="K10" s="1182"/>
      <c r="L10" s="1183"/>
      <c r="M10" s="342"/>
      <c r="N10" s="15"/>
      <c r="O10" s="74"/>
    </row>
    <row r="11" spans="1:19" ht="19" hidden="1" customHeight="1" x14ac:dyDescent="0.4">
      <c r="B11" s="410" t="str">
        <f>_xlfn.LET(
_xlpm.blank_HCE,(D11="")*1,
_xlpm.y,($E11=TRUE)*1,
_xlpm.n,($F11=TRUE)*1,
IF(AND(_xlpm.blank_HCE,_xlpm.y+_xlpm.n=0),"",
IF(AND(_xlpm.blank_HCE=0,_xlpm.y+_xlpm.n=0),0,
IF(AND(_xlpm.blank_HCE,_xlpm.y+_xlpm.n&gt;0),99,
IF(AND(_xlpm.y=1,_xlpm.n=1),99,
IF(_xlpm.y=1,1,
IF(_xlpm.n=1,2,
"ELSE")))))))</f>
        <v/>
      </c>
      <c r="C11" s="1193"/>
      <c r="D11" s="974"/>
      <c r="E11" s="977"/>
      <c r="F11" s="978"/>
      <c r="G11" s="364"/>
      <c r="H11" s="109"/>
      <c r="I11" s="109"/>
      <c r="J11" s="109"/>
      <c r="K11" s="109"/>
      <c r="L11" s="109"/>
      <c r="M11" s="342"/>
      <c r="N11" s="15"/>
      <c r="O11" s="74"/>
    </row>
    <row r="12" spans="1:19" ht="19" hidden="1" customHeight="1" x14ac:dyDescent="0.35">
      <c r="B12" s="410" t="str">
        <f>_xlfn.LET(
_xlpm.blank_HCE,(D12="")*1,
_xlpm.y,($E12=TRUE)*1,
_xlpm.n,($F12=TRUE)*1,
IF(AND(_xlpm.blank_HCE,_xlpm.y+_xlpm.n=0),"",
IF(AND(_xlpm.blank_HCE=0,_xlpm.y+_xlpm.n=0),0,
IF(AND(_xlpm.blank_HCE,_xlpm.y+_xlpm.n&gt;0),99,
IF(AND(_xlpm.y=1,_xlpm.n=1),99,
IF(_xlpm.y=1,1,
IF(_xlpm.n=1,2,
"ELSE")))))))</f>
        <v/>
      </c>
      <c r="C12" s="1193"/>
      <c r="D12" s="973"/>
      <c r="E12" s="368"/>
      <c r="F12" s="369"/>
      <c r="G12" s="364"/>
      <c r="H12" s="109"/>
      <c r="I12" s="109"/>
      <c r="J12" s="109"/>
      <c r="K12" s="109"/>
      <c r="L12" s="109"/>
      <c r="M12" s="15"/>
      <c r="N12" s="15"/>
      <c r="O12" s="74"/>
    </row>
    <row r="13" spans="1:19" ht="19" hidden="1" customHeight="1" x14ac:dyDescent="0.35">
      <c r="B13" s="410" t="str">
        <f t="shared" ref="B13:B30" si="0">_xlfn.LET(
_xlpm.blank_HCE,(D13="")*1,
_xlpm.y,($E13=TRUE)*1,
_xlpm.n,($F13=TRUE)*1,
IF(AND(_xlpm.blank_HCE,_xlpm.y+_xlpm.n=0),"",
IF(AND(_xlpm.blank_HCE=0,_xlpm.y+_xlpm.n=0),0,
IF(AND(_xlpm.blank_HCE,_xlpm.y+_xlpm.n&gt;0),99,
IF(AND(_xlpm.y=1,_xlpm.n=1),99,
IF(_xlpm.y=1,1,
IF(_xlpm.n=1,2,
"ELSE")))))))</f>
        <v/>
      </c>
      <c r="C13" s="1193"/>
      <c r="D13" s="974"/>
      <c r="E13" s="370"/>
      <c r="F13" s="371"/>
      <c r="G13" s="364"/>
      <c r="H13" s="109"/>
      <c r="I13" s="109"/>
      <c r="J13" s="109"/>
      <c r="K13" s="109"/>
      <c r="L13" s="109"/>
      <c r="M13" s="15"/>
      <c r="N13" s="15"/>
      <c r="O13" s="74"/>
    </row>
    <row r="14" spans="1:19" ht="19" hidden="1" customHeight="1" x14ac:dyDescent="0.35">
      <c r="B14" s="410" t="str">
        <f t="shared" si="0"/>
        <v/>
      </c>
      <c r="C14" s="1193"/>
      <c r="D14" s="973"/>
      <c r="E14" s="368"/>
      <c r="F14" s="369"/>
      <c r="G14" s="364"/>
      <c r="H14" s="109"/>
      <c r="I14" s="109"/>
      <c r="J14" s="109"/>
      <c r="K14" s="109"/>
      <c r="L14" s="109"/>
      <c r="M14" s="15"/>
      <c r="N14" s="15"/>
      <c r="O14" s="74"/>
    </row>
    <row r="15" spans="1:19" ht="19" hidden="1" customHeight="1" x14ac:dyDescent="0.35">
      <c r="B15" s="410" t="str">
        <f t="shared" si="0"/>
        <v/>
      </c>
      <c r="C15" s="1193"/>
      <c r="D15" s="974"/>
      <c r="E15" s="370"/>
      <c r="F15" s="371"/>
      <c r="G15" s="364"/>
      <c r="H15" s="109"/>
      <c r="I15" s="109"/>
      <c r="J15" s="109"/>
      <c r="K15" s="109"/>
      <c r="L15" s="109"/>
      <c r="M15" s="15"/>
      <c r="N15" s="15"/>
      <c r="O15" s="74"/>
    </row>
    <row r="16" spans="1:19" ht="19" hidden="1" customHeight="1" x14ac:dyDescent="0.35">
      <c r="B16" s="410" t="str">
        <f t="shared" si="0"/>
        <v/>
      </c>
      <c r="C16" s="1193"/>
      <c r="D16" s="973"/>
      <c r="E16" s="368"/>
      <c r="F16" s="369"/>
      <c r="G16" s="364"/>
      <c r="H16" s="109"/>
      <c r="I16" s="109"/>
      <c r="J16" s="109"/>
      <c r="K16" s="109"/>
      <c r="L16" s="109"/>
      <c r="M16" s="15"/>
      <c r="N16" s="15"/>
      <c r="O16" s="74"/>
    </row>
    <row r="17" spans="2:15" ht="19" hidden="1" customHeight="1" x14ac:dyDescent="0.35">
      <c r="B17" s="410" t="str">
        <f t="shared" si="0"/>
        <v/>
      </c>
      <c r="C17" s="1193"/>
      <c r="D17" s="974"/>
      <c r="E17" s="370"/>
      <c r="F17" s="371"/>
      <c r="G17" s="364"/>
      <c r="H17" s="109"/>
      <c r="I17" s="109"/>
      <c r="J17" s="109"/>
      <c r="K17" s="109"/>
      <c r="L17" s="109"/>
      <c r="M17" s="15"/>
      <c r="N17" s="15"/>
      <c r="O17" s="74"/>
    </row>
    <row r="18" spans="2:15" ht="19" hidden="1" customHeight="1" x14ac:dyDescent="0.35">
      <c r="B18" s="410"/>
      <c r="C18" s="1193"/>
      <c r="D18" s="973"/>
      <c r="E18" s="368"/>
      <c r="F18" s="369"/>
      <c r="G18" s="364"/>
      <c r="H18" s="109"/>
      <c r="I18" s="109"/>
      <c r="J18" s="109"/>
      <c r="K18" s="109"/>
      <c r="L18" s="109"/>
      <c r="M18" s="15"/>
      <c r="N18" s="15"/>
      <c r="O18" s="74"/>
    </row>
    <row r="19" spans="2:15" ht="19" hidden="1" customHeight="1" x14ac:dyDescent="0.35">
      <c r="B19" s="410"/>
      <c r="C19" s="1193"/>
      <c r="D19" s="974"/>
      <c r="E19" s="370"/>
      <c r="F19" s="371"/>
      <c r="G19" s="364"/>
      <c r="H19" s="109"/>
      <c r="I19" s="109"/>
      <c r="J19" s="109"/>
      <c r="K19" s="109"/>
      <c r="L19" s="109"/>
      <c r="M19" s="15"/>
      <c r="N19" s="15"/>
      <c r="O19" s="74"/>
    </row>
    <row r="20" spans="2:15" ht="19" hidden="1" customHeight="1" x14ac:dyDescent="0.35">
      <c r="B20" s="410"/>
      <c r="C20" s="1193"/>
      <c r="D20" s="973"/>
      <c r="E20" s="368"/>
      <c r="F20" s="369"/>
      <c r="G20" s="364"/>
      <c r="H20" s="109"/>
      <c r="I20" s="109"/>
      <c r="J20" s="109"/>
      <c r="K20" s="109"/>
      <c r="L20" s="109"/>
      <c r="M20" s="15"/>
      <c r="N20" s="15"/>
      <c r="O20" s="74"/>
    </row>
    <row r="21" spans="2:15" ht="19" hidden="1" customHeight="1" x14ac:dyDescent="0.35">
      <c r="B21" s="410"/>
      <c r="C21" s="1193"/>
      <c r="D21" s="974"/>
      <c r="E21" s="370"/>
      <c r="F21" s="371"/>
      <c r="G21" s="364"/>
      <c r="H21" s="109"/>
      <c r="I21" s="109"/>
      <c r="J21" s="109"/>
      <c r="K21" s="109"/>
      <c r="L21" s="109"/>
      <c r="M21" s="15"/>
      <c r="N21" s="15"/>
      <c r="O21" s="74"/>
    </row>
    <row r="22" spans="2:15" ht="19" hidden="1" customHeight="1" x14ac:dyDescent="0.35">
      <c r="B22" s="410"/>
      <c r="C22" s="1193"/>
      <c r="D22" s="973"/>
      <c r="E22" s="368"/>
      <c r="F22" s="369"/>
      <c r="G22" s="364"/>
      <c r="H22" s="109"/>
      <c r="I22" s="109"/>
      <c r="J22" s="109"/>
      <c r="K22" s="109"/>
      <c r="L22" s="109"/>
      <c r="M22" s="15"/>
      <c r="N22" s="15"/>
      <c r="O22" s="74"/>
    </row>
    <row r="23" spans="2:15" ht="19" hidden="1" customHeight="1" x14ac:dyDescent="0.35">
      <c r="B23" s="410" t="str">
        <f t="shared" si="0"/>
        <v/>
      </c>
      <c r="C23" s="1193"/>
      <c r="D23" s="974"/>
      <c r="E23" s="370"/>
      <c r="F23" s="371"/>
      <c r="G23" s="364"/>
      <c r="H23" s="109"/>
      <c r="I23" s="109"/>
      <c r="J23" s="109"/>
      <c r="K23" s="109"/>
      <c r="L23" s="109"/>
      <c r="M23" s="15"/>
      <c r="N23" s="15"/>
      <c r="O23" s="74"/>
    </row>
    <row r="24" spans="2:15" ht="19" hidden="1" customHeight="1" x14ac:dyDescent="0.35">
      <c r="B24" s="410" t="str">
        <f t="shared" si="0"/>
        <v/>
      </c>
      <c r="C24" s="1193"/>
      <c r="D24" s="973"/>
      <c r="E24" s="368"/>
      <c r="F24" s="369"/>
      <c r="G24" s="364"/>
      <c r="H24" s="109"/>
      <c r="I24" s="109"/>
      <c r="J24" s="109"/>
      <c r="K24" s="109"/>
      <c r="L24" s="109"/>
      <c r="M24" s="15"/>
      <c r="N24" s="15"/>
      <c r="O24" s="74"/>
    </row>
    <row r="25" spans="2:15" s="112" customFormat="1" ht="19" hidden="1" customHeight="1" x14ac:dyDescent="0.35">
      <c r="B25" s="410" t="str">
        <f t="shared" si="0"/>
        <v/>
      </c>
      <c r="C25" s="1193"/>
      <c r="D25" s="974"/>
      <c r="E25" s="370"/>
      <c r="F25" s="371"/>
      <c r="G25" s="364"/>
      <c r="H25" s="109"/>
      <c r="I25" s="109"/>
      <c r="J25" s="109"/>
      <c r="K25" s="109"/>
      <c r="L25" s="109"/>
      <c r="M25" s="113"/>
      <c r="N25" s="113"/>
      <c r="O25" s="372"/>
    </row>
    <row r="26" spans="2:15" ht="19" hidden="1" customHeight="1" x14ac:dyDescent="0.35">
      <c r="B26" s="410" t="str">
        <f t="shared" si="0"/>
        <v/>
      </c>
      <c r="C26" s="1193"/>
      <c r="D26" s="973"/>
      <c r="E26" s="368"/>
      <c r="F26" s="369"/>
      <c r="G26" s="364"/>
      <c r="H26" s="109"/>
      <c r="I26" s="109"/>
      <c r="J26" s="109"/>
      <c r="K26" s="109"/>
      <c r="L26" s="109"/>
      <c r="M26" s="15"/>
      <c r="N26" s="15"/>
      <c r="O26" s="74"/>
    </row>
    <row r="27" spans="2:15" ht="19" hidden="1" customHeight="1" x14ac:dyDescent="0.35">
      <c r="B27" s="410" t="str">
        <f t="shared" si="0"/>
        <v/>
      </c>
      <c r="C27" s="1193"/>
      <c r="D27" s="974"/>
      <c r="E27" s="370"/>
      <c r="F27" s="371"/>
      <c r="G27" s="364"/>
      <c r="H27" s="109"/>
      <c r="I27" s="109"/>
      <c r="J27" s="109"/>
      <c r="K27" s="109"/>
      <c r="L27" s="109"/>
      <c r="M27" s="15"/>
      <c r="N27" s="15"/>
      <c r="O27" s="74"/>
    </row>
    <row r="28" spans="2:15" ht="19" hidden="1" customHeight="1" x14ac:dyDescent="0.35">
      <c r="B28" s="410" t="str">
        <f t="shared" si="0"/>
        <v/>
      </c>
      <c r="C28" s="1193"/>
      <c r="D28" s="973"/>
      <c r="E28" s="368"/>
      <c r="F28" s="369"/>
      <c r="G28" s="364"/>
      <c r="H28" s="109"/>
      <c r="I28" s="109"/>
      <c r="J28" s="109"/>
      <c r="K28" s="109"/>
      <c r="L28" s="109"/>
      <c r="M28" s="15"/>
      <c r="N28" s="15"/>
      <c r="O28" s="74"/>
    </row>
    <row r="29" spans="2:15" ht="19" hidden="1" customHeight="1" thickBot="1" x14ac:dyDescent="0.4">
      <c r="B29" s="410"/>
      <c r="C29" s="1193"/>
      <c r="D29" s="974"/>
      <c r="E29" s="370"/>
      <c r="F29" s="371"/>
      <c r="G29" s="364"/>
      <c r="H29" s="109"/>
      <c r="I29" s="109"/>
      <c r="J29" s="109"/>
      <c r="K29" s="109"/>
      <c r="L29" s="109"/>
      <c r="M29" s="15"/>
      <c r="N29" s="15"/>
      <c r="O29" s="74"/>
    </row>
    <row r="30" spans="2:15" ht="19" hidden="1" customHeight="1" thickBot="1" x14ac:dyDescent="0.4">
      <c r="B30" s="410" t="str">
        <f t="shared" si="0"/>
        <v/>
      </c>
      <c r="C30" s="1194"/>
      <c r="D30" s="973"/>
      <c r="E30" s="368"/>
      <c r="F30" s="369"/>
      <c r="G30" s="66"/>
      <c r="H30" s="358"/>
      <c r="I30" s="355"/>
      <c r="J30" s="356"/>
      <c r="K30" s="356"/>
      <c r="L30" s="356"/>
      <c r="M30" s="15"/>
      <c r="N30" s="15"/>
      <c r="O30" s="74"/>
    </row>
    <row r="31" spans="2:15" ht="19" customHeight="1" x14ac:dyDescent="0.4">
      <c r="D31" s="1066"/>
      <c r="E31" s="373"/>
      <c r="F31" s="373"/>
    </row>
    <row r="32" spans="2:15" ht="19" thickBot="1" x14ac:dyDescent="0.4">
      <c r="D32" s="15"/>
      <c r="E32" s="15"/>
      <c r="F32" s="15"/>
      <c r="G32" s="355"/>
      <c r="H32" s="355"/>
      <c r="I32" s="355"/>
      <c r="J32" s="356"/>
      <c r="K32" s="356"/>
      <c r="L32" s="356"/>
      <c r="M32" s="15"/>
      <c r="N32" s="15"/>
      <c r="O32" s="74"/>
    </row>
    <row r="33" spans="1:17" ht="15" customHeight="1" thickBot="1" x14ac:dyDescent="0.4">
      <c r="B33" s="406"/>
      <c r="C33" s="1166" t="s">
        <v>729</v>
      </c>
      <c r="D33" s="858"/>
      <c r="E33" s="75"/>
      <c r="F33" s="75"/>
      <c r="G33" s="859"/>
      <c r="H33" s="354"/>
      <c r="I33" s="75"/>
      <c r="J33" s="75"/>
      <c r="K33" s="75"/>
      <c r="L33" s="76"/>
      <c r="M33" s="17"/>
      <c r="N33" s="13"/>
      <c r="O33" s="13"/>
    </row>
    <row r="34" spans="1:17" ht="61.15" customHeight="1" x14ac:dyDescent="0.35">
      <c r="A34" s="57"/>
      <c r="B34" s="411"/>
      <c r="C34" s="1166"/>
      <c r="D34" s="361"/>
      <c r="E34" s="1167" t="s">
        <v>730</v>
      </c>
      <c r="F34" s="1168"/>
      <c r="G34" s="1169"/>
      <c r="H34" s="1167" t="s">
        <v>731</v>
      </c>
      <c r="I34" s="1168"/>
      <c r="J34" s="1168"/>
      <c r="K34" s="1170" t="s">
        <v>838</v>
      </c>
      <c r="L34" s="1171"/>
      <c r="M34" s="17"/>
      <c r="N34" s="112"/>
      <c r="O34" s="112"/>
      <c r="P34" s="322"/>
      <c r="Q34" s="112"/>
    </row>
    <row r="35" spans="1:17" s="58" customFormat="1" ht="54.75" customHeight="1" x14ac:dyDescent="0.45">
      <c r="A35" s="57"/>
      <c r="B35" s="412" t="s">
        <v>732</v>
      </c>
      <c r="C35" s="1166"/>
      <c r="D35" s="359" t="s">
        <v>365</v>
      </c>
      <c r="E35" s="244" t="s">
        <v>733</v>
      </c>
      <c r="F35" s="118" t="s">
        <v>734</v>
      </c>
      <c r="G35" s="245" t="s">
        <v>735</v>
      </c>
      <c r="H35" s="118" t="s">
        <v>736</v>
      </c>
      <c r="I35" s="118" t="s">
        <v>737</v>
      </c>
      <c r="J35" s="118" t="s">
        <v>738</v>
      </c>
      <c r="K35" s="353" t="s">
        <v>739</v>
      </c>
      <c r="L35" s="333" t="s">
        <v>910</v>
      </c>
      <c r="M35" s="17"/>
      <c r="N35" s="112"/>
      <c r="O35" s="112"/>
      <c r="Q35" s="13"/>
    </row>
    <row r="36" spans="1:17" ht="16.5" customHeight="1" x14ac:dyDescent="0.4">
      <c r="A36" s="57"/>
      <c r="B36" s="413">
        <f>_xlfn.LET(
 _xlpm.allBlank, IF((($E36="")*($F36="")*($G36="")*($I36="")*($J36="")*($K36="")*($L36=""))=0, 2, 1),
 _xlpm.allNONblank, IF((($E36&lt;&gt;"")*($G36&lt;&gt;"")*($J36&lt;&gt;"")*($K36&lt;&gt;""))=0, 3, 1),
 IF($D36="", _xlpm.allBlank, _xlpm.allNONblank)
)</f>
        <v>1</v>
      </c>
      <c r="C36" s="1166"/>
      <c r="D36" s="979"/>
      <c r="E36" s="980"/>
      <c r="F36" s="981"/>
      <c r="G36" s="980"/>
      <c r="H36" s="982"/>
      <c r="I36" s="983"/>
      <c r="J36" s="984"/>
      <c r="K36" s="985"/>
      <c r="L36" s="986"/>
      <c r="M36" s="17"/>
      <c r="N36" s="112"/>
      <c r="O36" s="112"/>
    </row>
    <row r="37" spans="1:17" ht="16.5" customHeight="1" x14ac:dyDescent="0.4">
      <c r="A37" s="57"/>
      <c r="B37" s="413">
        <f t="shared" ref="B37:B56" si="1">_xlfn.LET(
 _xlpm.allBlank, IF((($E37="")*($F37="")*($G37="")*($I37="")*($J37="")*($K37="")*($L37=""))=0, 2, 1),
 _xlpm.allNONblank, IF((($E37&lt;&gt;"")*($G37&lt;&gt;"")*($J37&lt;&gt;"")*($K37&lt;&gt;""))=0, 3, 1),
 IF($D37="", _xlpm.allBlank, _xlpm.allNONblank)
)</f>
        <v>1</v>
      </c>
      <c r="C37" s="1166"/>
      <c r="D37" s="987"/>
      <c r="E37" s="988"/>
      <c r="F37" s="989"/>
      <c r="G37" s="988"/>
      <c r="H37" s="990"/>
      <c r="I37" s="988"/>
      <c r="J37" s="991"/>
      <c r="K37" s="992"/>
      <c r="L37" s="993"/>
      <c r="M37" s="120"/>
      <c r="N37" s="112"/>
      <c r="O37" s="112"/>
    </row>
    <row r="38" spans="1:17" ht="16.5" customHeight="1" x14ac:dyDescent="0.4">
      <c r="A38" s="57"/>
      <c r="B38" s="413">
        <f t="shared" si="1"/>
        <v>1</v>
      </c>
      <c r="C38" s="1166"/>
      <c r="D38" s="994"/>
      <c r="E38" s="995"/>
      <c r="F38" s="996"/>
      <c r="G38" s="995"/>
      <c r="H38" s="995"/>
      <c r="I38" s="997"/>
      <c r="J38" s="998"/>
      <c r="K38" s="999"/>
      <c r="L38" s="1000"/>
      <c r="M38" s="109"/>
      <c r="N38" s="109"/>
      <c r="O38" s="112"/>
    </row>
    <row r="39" spans="1:17" ht="16.5" customHeight="1" x14ac:dyDescent="0.4">
      <c r="A39" s="57"/>
      <c r="B39" s="413">
        <f t="shared" si="1"/>
        <v>1</v>
      </c>
      <c r="C39" s="1166"/>
      <c r="D39" s="987"/>
      <c r="E39" s="988"/>
      <c r="F39" s="1001"/>
      <c r="G39" s="988"/>
      <c r="H39" s="988"/>
      <c r="I39" s="988"/>
      <c r="J39" s="991"/>
      <c r="K39" s="992"/>
      <c r="L39" s="993"/>
      <c r="M39" s="17"/>
      <c r="N39" s="13"/>
      <c r="O39" s="13"/>
    </row>
    <row r="40" spans="1:17" ht="16.5" customHeight="1" x14ac:dyDescent="0.4">
      <c r="A40" s="57"/>
      <c r="B40" s="413">
        <f t="shared" si="1"/>
        <v>1</v>
      </c>
      <c r="C40" s="1166"/>
      <c r="D40" s="994"/>
      <c r="E40" s="995"/>
      <c r="F40" s="1002"/>
      <c r="G40" s="995"/>
      <c r="H40" s="1003"/>
      <c r="I40" s="997"/>
      <c r="J40" s="998"/>
      <c r="K40" s="999"/>
      <c r="L40" s="1000"/>
      <c r="M40" s="17"/>
      <c r="N40" s="13"/>
      <c r="O40" s="13"/>
    </row>
    <row r="41" spans="1:17" ht="16.5" customHeight="1" x14ac:dyDescent="0.4">
      <c r="A41" s="57"/>
      <c r="B41" s="413">
        <f t="shared" si="1"/>
        <v>1</v>
      </c>
      <c r="C41" s="1166"/>
      <c r="D41" s="1004"/>
      <c r="E41" s="1005"/>
      <c r="F41" s="1006"/>
      <c r="G41" s="1005"/>
      <c r="H41" s="1005"/>
      <c r="I41" s="1005"/>
      <c r="J41" s="1007"/>
      <c r="K41" s="1008"/>
      <c r="L41" s="1009"/>
      <c r="M41" s="17"/>
      <c r="N41" s="13"/>
      <c r="O41" s="13"/>
    </row>
    <row r="42" spans="1:17" ht="16.5" customHeight="1" x14ac:dyDescent="0.4">
      <c r="A42" s="57"/>
      <c r="B42" s="413">
        <f t="shared" si="1"/>
        <v>1</v>
      </c>
      <c r="C42" s="1166"/>
      <c r="D42" s="1010"/>
      <c r="E42" s="1011"/>
      <c r="F42" s="996"/>
      <c r="G42" s="1011"/>
      <c r="H42" s="1011"/>
      <c r="I42" s="1011"/>
      <c r="J42" s="1012"/>
      <c r="K42" s="1013"/>
      <c r="L42" s="1014"/>
      <c r="M42" s="17"/>
      <c r="N42" s="13"/>
      <c r="O42" s="13"/>
    </row>
    <row r="43" spans="1:17" ht="16.5" customHeight="1" x14ac:dyDescent="0.4">
      <c r="A43" s="57"/>
      <c r="B43" s="413">
        <f t="shared" si="1"/>
        <v>1</v>
      </c>
      <c r="C43" s="1166"/>
      <c r="D43" s="1015"/>
      <c r="E43" s="1016"/>
      <c r="F43" s="989"/>
      <c r="G43" s="1016"/>
      <c r="H43" s="1016"/>
      <c r="I43" s="1016"/>
      <c r="J43" s="1017"/>
      <c r="K43" s="1018"/>
      <c r="L43" s="1019"/>
      <c r="M43" s="17"/>
      <c r="N43" s="13"/>
      <c r="O43" s="13"/>
    </row>
    <row r="44" spans="1:17" ht="16.5" customHeight="1" x14ac:dyDescent="0.4">
      <c r="A44" s="57"/>
      <c r="B44" s="413">
        <f t="shared" si="1"/>
        <v>1</v>
      </c>
      <c r="C44" s="1166"/>
      <c r="D44" s="1010"/>
      <c r="E44" s="1011"/>
      <c r="F44" s="996"/>
      <c r="G44" s="1011"/>
      <c r="H44" s="1011"/>
      <c r="I44" s="1011"/>
      <c r="J44" s="1012"/>
      <c r="K44" s="1013"/>
      <c r="L44" s="1014"/>
      <c r="M44" s="17"/>
      <c r="N44" s="13"/>
      <c r="O44" s="13"/>
    </row>
    <row r="45" spans="1:17" ht="16.5" customHeight="1" x14ac:dyDescent="0.4">
      <c r="A45" s="57"/>
      <c r="B45" s="413">
        <f t="shared" si="1"/>
        <v>1</v>
      </c>
      <c r="C45" s="1166"/>
      <c r="D45" s="1015"/>
      <c r="E45" s="1016"/>
      <c r="F45" s="989"/>
      <c r="G45" s="1016"/>
      <c r="H45" s="1016"/>
      <c r="I45" s="1016"/>
      <c r="J45" s="1017"/>
      <c r="K45" s="1018"/>
      <c r="L45" s="1019"/>
      <c r="M45" s="17"/>
      <c r="N45" s="13"/>
      <c r="O45" s="13"/>
    </row>
    <row r="46" spans="1:17" ht="16.5" customHeight="1" outlineLevel="1" x14ac:dyDescent="0.4">
      <c r="A46" s="57"/>
      <c r="B46" s="413">
        <f t="shared" si="1"/>
        <v>1</v>
      </c>
      <c r="C46" s="59"/>
      <c r="D46" s="1010"/>
      <c r="E46" s="1020"/>
      <c r="F46" s="1021"/>
      <c r="G46" s="1021"/>
      <c r="H46" s="996"/>
      <c r="I46" s="1011"/>
      <c r="J46" s="1011"/>
      <c r="K46" s="1011"/>
      <c r="L46" s="1022"/>
      <c r="M46" s="17"/>
      <c r="N46" s="13"/>
      <c r="O46" s="13"/>
    </row>
    <row r="47" spans="1:17" ht="16.5" customHeight="1" outlineLevel="1" x14ac:dyDescent="0.4">
      <c r="A47" s="57"/>
      <c r="B47" s="413">
        <f t="shared" si="1"/>
        <v>1</v>
      </c>
      <c r="C47" s="59"/>
      <c r="D47" s="1015"/>
      <c r="E47" s="1023"/>
      <c r="F47" s="1024"/>
      <c r="G47" s="1024"/>
      <c r="H47" s="989"/>
      <c r="I47" s="1016"/>
      <c r="J47" s="1016"/>
      <c r="K47" s="1016"/>
      <c r="L47" s="1025"/>
      <c r="M47" s="17"/>
      <c r="N47" s="13"/>
      <c r="O47" s="13"/>
    </row>
    <row r="48" spans="1:17" ht="16.5" customHeight="1" outlineLevel="1" x14ac:dyDescent="0.4">
      <c r="A48" s="57"/>
      <c r="B48" s="413">
        <f t="shared" si="1"/>
        <v>1</v>
      </c>
      <c r="C48" s="59"/>
      <c r="D48" s="1010"/>
      <c r="E48" s="1020"/>
      <c r="F48" s="1021"/>
      <c r="G48" s="1021"/>
      <c r="H48" s="996"/>
      <c r="I48" s="1011"/>
      <c r="J48" s="1011"/>
      <c r="K48" s="1011"/>
      <c r="L48" s="1022"/>
      <c r="M48" s="17"/>
      <c r="N48" s="13"/>
      <c r="O48" s="13"/>
    </row>
    <row r="49" spans="1:15" ht="16.5" customHeight="1" outlineLevel="1" x14ac:dyDescent="0.4">
      <c r="A49" s="57"/>
      <c r="B49" s="413">
        <f t="shared" si="1"/>
        <v>1</v>
      </c>
      <c r="C49" s="59"/>
      <c r="D49" s="1015"/>
      <c r="E49" s="1023"/>
      <c r="F49" s="1024"/>
      <c r="G49" s="1024"/>
      <c r="H49" s="989"/>
      <c r="I49" s="1016"/>
      <c r="J49" s="1016"/>
      <c r="K49" s="1016"/>
      <c r="L49" s="1025"/>
      <c r="M49" s="17"/>
      <c r="N49" s="13"/>
      <c r="O49" s="13"/>
    </row>
    <row r="50" spans="1:15" ht="16.5" customHeight="1" outlineLevel="1" x14ac:dyDescent="0.4">
      <c r="A50" s="57"/>
      <c r="B50" s="413">
        <f t="shared" si="1"/>
        <v>1</v>
      </c>
      <c r="C50" s="59"/>
      <c r="D50" s="1010"/>
      <c r="E50" s="1020"/>
      <c r="F50" s="1021"/>
      <c r="G50" s="1021"/>
      <c r="H50" s="996"/>
      <c r="I50" s="1011"/>
      <c r="J50" s="1011"/>
      <c r="K50" s="1011"/>
      <c r="L50" s="1022"/>
      <c r="M50" s="17"/>
      <c r="N50" s="13"/>
      <c r="O50" s="13"/>
    </row>
    <row r="51" spans="1:15" s="60" customFormat="1" ht="16.5" customHeight="1" outlineLevel="1" x14ac:dyDescent="0.4">
      <c r="A51" s="57"/>
      <c r="B51" s="413">
        <f t="shared" si="1"/>
        <v>1</v>
      </c>
      <c r="C51" s="59"/>
      <c r="D51" s="1026"/>
      <c r="E51" s="1023"/>
      <c r="F51" s="1027"/>
      <c r="G51" s="1027"/>
      <c r="H51" s="1028"/>
      <c r="I51" s="1029"/>
      <c r="J51" s="1029"/>
      <c r="K51" s="1029"/>
      <c r="L51" s="1030"/>
      <c r="M51" s="17"/>
    </row>
    <row r="52" spans="1:15" s="60" customFormat="1" ht="16.5" customHeight="1" outlineLevel="1" x14ac:dyDescent="0.4">
      <c r="A52" s="57"/>
      <c r="B52" s="413">
        <f t="shared" si="1"/>
        <v>1</v>
      </c>
      <c r="C52" s="59"/>
      <c r="D52" s="1031"/>
      <c r="E52" s="1020"/>
      <c r="F52" s="1032"/>
      <c r="G52" s="1032"/>
      <c r="H52" s="1033"/>
      <c r="I52" s="1034"/>
      <c r="J52" s="1034"/>
      <c r="K52" s="1034"/>
      <c r="L52" s="1035"/>
      <c r="M52" s="17"/>
    </row>
    <row r="53" spans="1:15" s="60" customFormat="1" ht="16.5" customHeight="1" outlineLevel="1" x14ac:dyDescent="0.4">
      <c r="A53" s="57"/>
      <c r="B53" s="413">
        <f t="shared" si="1"/>
        <v>1</v>
      </c>
      <c r="C53" s="59"/>
      <c r="D53" s="1026"/>
      <c r="E53" s="1023"/>
      <c r="F53" s="1027"/>
      <c r="G53" s="1027"/>
      <c r="H53" s="1028"/>
      <c r="I53" s="1029"/>
      <c r="J53" s="1029"/>
      <c r="K53" s="1029"/>
      <c r="L53" s="1030"/>
      <c r="M53" s="17"/>
    </row>
    <row r="54" spans="1:15" ht="16.5" customHeight="1" outlineLevel="1" x14ac:dyDescent="0.4">
      <c r="A54" s="57"/>
      <c r="B54" s="413">
        <f t="shared" si="1"/>
        <v>1</v>
      </c>
      <c r="C54" s="59"/>
      <c r="D54" s="1010"/>
      <c r="E54" s="1020"/>
      <c r="F54" s="1021"/>
      <c r="G54" s="1021"/>
      <c r="H54" s="996"/>
      <c r="I54" s="1011"/>
      <c r="J54" s="1011"/>
      <c r="K54" s="1011"/>
      <c r="L54" s="1022"/>
      <c r="M54" s="17"/>
      <c r="N54" s="13"/>
      <c r="O54" s="13"/>
    </row>
    <row r="55" spans="1:15" ht="16.5" customHeight="1" outlineLevel="1" x14ac:dyDescent="0.4">
      <c r="A55" s="57"/>
      <c r="B55" s="413">
        <f t="shared" si="1"/>
        <v>1</v>
      </c>
      <c r="C55" s="59"/>
      <c r="D55" s="1015"/>
      <c r="E55" s="1023"/>
      <c r="F55" s="1024"/>
      <c r="G55" s="1024"/>
      <c r="H55" s="989"/>
      <c r="I55" s="1016"/>
      <c r="J55" s="1016"/>
      <c r="K55" s="1016"/>
      <c r="L55" s="1025"/>
      <c r="M55" s="120"/>
      <c r="N55" s="112"/>
      <c r="O55" s="112"/>
    </row>
    <row r="56" spans="1:15" ht="16.5" customHeight="1" outlineLevel="1" thickBot="1" x14ac:dyDescent="0.45">
      <c r="B56" s="413">
        <f t="shared" si="1"/>
        <v>1</v>
      </c>
      <c r="C56" s="59"/>
      <c r="D56" s="1036"/>
      <c r="E56" s="1037"/>
      <c r="F56" s="1038"/>
      <c r="G56" s="1038"/>
      <c r="H56" s="1039"/>
      <c r="I56" s="1040"/>
      <c r="J56" s="1040"/>
      <c r="K56" s="1040"/>
      <c r="L56" s="1041"/>
      <c r="M56" s="109"/>
      <c r="N56" s="109"/>
      <c r="O56" s="109"/>
    </row>
    <row r="57" spans="1:15" s="112" customFormat="1" ht="15" customHeight="1" x14ac:dyDescent="0.35">
      <c r="B57" s="413"/>
      <c r="C57" s="114"/>
      <c r="D57" s="542"/>
      <c r="E57" s="543"/>
      <c r="F57" s="544"/>
      <c r="G57" s="544"/>
      <c r="H57" s="545"/>
      <c r="I57" s="543"/>
      <c r="J57" s="543"/>
      <c r="K57" s="543"/>
      <c r="L57" s="546"/>
      <c r="M57" s="109"/>
      <c r="N57" s="109"/>
      <c r="O57" s="109"/>
    </row>
    <row r="58" spans="1:15" ht="15" customHeight="1" thickBot="1" x14ac:dyDescent="0.4">
      <c r="B58" s="413"/>
      <c r="C58" s="15"/>
      <c r="D58" s="15"/>
      <c r="E58" s="54"/>
      <c r="F58" s="54"/>
      <c r="G58" s="54"/>
      <c r="H58" s="54"/>
      <c r="I58" s="54"/>
      <c r="J58" s="54"/>
      <c r="K58" s="54"/>
      <c r="L58" s="54"/>
      <c r="M58" s="54"/>
      <c r="N58" s="54"/>
      <c r="O58" s="61"/>
    </row>
    <row r="59" spans="1:15" ht="15" customHeight="1" thickBot="1" x14ac:dyDescent="0.4">
      <c r="B59" s="413"/>
      <c r="C59" s="1172" t="s">
        <v>740</v>
      </c>
      <c r="D59" s="856"/>
      <c r="E59" s="857"/>
      <c r="F59" s="860"/>
      <c r="G59" s="247"/>
      <c r="H59" s="247"/>
      <c r="I59" s="357"/>
      <c r="J59" s="247"/>
      <c r="K59" s="247"/>
      <c r="L59" s="248"/>
      <c r="M59" s="17"/>
      <c r="N59" s="13"/>
      <c r="O59" s="13"/>
    </row>
    <row r="60" spans="1:15" ht="77.25" customHeight="1" x14ac:dyDescent="0.35">
      <c r="B60" s="413"/>
      <c r="C60" s="1173"/>
      <c r="D60" s="362"/>
      <c r="E60" s="246"/>
      <c r="F60" s="246"/>
      <c r="G60" s="1167" t="s">
        <v>741</v>
      </c>
      <c r="H60" s="1168"/>
      <c r="I60" s="1168"/>
      <c r="J60" s="1168"/>
      <c r="K60" s="1168"/>
      <c r="L60" s="1171"/>
      <c r="M60" s="17"/>
      <c r="N60" s="13"/>
      <c r="O60" s="13"/>
    </row>
    <row r="61" spans="1:15" ht="39" customHeight="1" x14ac:dyDescent="0.45">
      <c r="B61" s="412" t="s">
        <v>732</v>
      </c>
      <c r="C61" s="1173"/>
      <c r="D61" s="359" t="s">
        <v>365</v>
      </c>
      <c r="E61" s="118" t="s">
        <v>742</v>
      </c>
      <c r="F61" s="118" t="s">
        <v>735</v>
      </c>
      <c r="G61" s="244" t="s">
        <v>743</v>
      </c>
      <c r="H61" s="118" t="s">
        <v>703</v>
      </c>
      <c r="I61" s="118" t="s">
        <v>386</v>
      </c>
      <c r="J61" s="118" t="s">
        <v>390</v>
      </c>
      <c r="K61" s="118" t="s">
        <v>394</v>
      </c>
      <c r="L61" s="333" t="s">
        <v>744</v>
      </c>
      <c r="M61" s="17"/>
      <c r="N61" s="13"/>
      <c r="O61" s="13"/>
    </row>
    <row r="62" spans="1:15" ht="16" customHeight="1" x14ac:dyDescent="0.4">
      <c r="B62" s="413">
        <f>_xlfn.LET(
_xlpm.any_yes,(($G62=FALSE)*($H62=FALSE)*($I62=FALSE)*($J62=FALSE)*($K62=FALSE)=0)*1,
_xlpm.no_chk,($L62=TRUE)*1,
IF(AND($D62="",_xlpm.any_yes=0,_xlpm.no_chk=0),1,
IF(AND($D62&lt;&gt;"",_xlpm.any_yes=0,_xlpm.no_chk=0),3,
IF(AND($D62="",_xlpm.any_yes=1),2,
IF(AND($D62="",_xlpm.no_chk=1),2,
IF(AND($D62&lt;&gt;"",_xlpm.any_yes=1,_xlpm.no_chk=0),1,
IF(AND($D62&lt;&gt;"",_xlpm.no_chk=1,_xlpm.any_yes=0),1,4)))))))</f>
        <v>1</v>
      </c>
      <c r="C62" s="1173"/>
      <c r="D62" s="1042" t="str" cm="1">
        <f t="array" ref="D62:F82">_xlfn.LET(
   _xlpm.H_name_col, $D$36:$D$56,
   _xlpm.Table1_data,
      _xlfn._xlws.FILTER(
       $D$36:$G$56&amp;"",
       {1,1,0,1},""),
       _xlpm.Table1_data
)</f>
        <v/>
      </c>
      <c r="E62" s="1043" t="str">
        <v/>
      </c>
      <c r="F62" s="1043" t="str">
        <v/>
      </c>
      <c r="G62" s="1044"/>
      <c r="H62" s="1044"/>
      <c r="I62" s="1044"/>
      <c r="J62" s="1044"/>
      <c r="K62" s="1044"/>
      <c r="L62" s="1045"/>
      <c r="M62" s="17"/>
      <c r="N62" s="13"/>
      <c r="O62" s="13"/>
    </row>
    <row r="63" spans="1:15" ht="16" customHeight="1" x14ac:dyDescent="0.4">
      <c r="B63" s="413">
        <f t="shared" ref="B63:B82" si="2">_xlfn.LET(
_xlpm.any_yes,(($G63=FALSE)*($H63=FALSE)*($I63=FALSE)*($J63=FALSE)*($K63=FALSE)=0)*1,
_xlpm.no_chk,($L63=TRUE)*1,
IF(AND($D63="",_xlpm.any_yes=0,_xlpm.no_chk=0),1,
IF(AND($D63&lt;&gt;"",_xlpm.any_yes=0,_xlpm.no_chk=0),3,
IF(AND($D63="",_xlpm.any_yes=1),2,
IF(AND($D63="",_xlpm.no_chk=1),2,
IF(AND($D63&lt;&gt;"",_xlpm.any_yes=1,_xlpm.no_chk=0),1,
IF(AND($D63&lt;&gt;"",_xlpm.no_chk=1,_xlpm.any_yes=0),1,4)))))))</f>
        <v>1</v>
      </c>
      <c r="C63" s="1173"/>
      <c r="D63" s="1046" t="str">
        <v/>
      </c>
      <c r="E63" s="1047" t="str">
        <v/>
      </c>
      <c r="F63" s="1047" t="str">
        <v/>
      </c>
      <c r="G63" s="1048"/>
      <c r="H63" s="1048"/>
      <c r="I63" s="1048"/>
      <c r="J63" s="1048"/>
      <c r="K63" s="1048"/>
      <c r="L63" s="1049"/>
      <c r="M63" s="17"/>
      <c r="N63" s="13"/>
      <c r="O63" s="13"/>
    </row>
    <row r="64" spans="1:15" ht="16" customHeight="1" x14ac:dyDescent="0.4">
      <c r="B64" s="413">
        <f t="shared" si="2"/>
        <v>1</v>
      </c>
      <c r="C64" s="1173"/>
      <c r="D64" s="1050" t="str">
        <v/>
      </c>
      <c r="E64" s="1051" t="str">
        <v/>
      </c>
      <c r="F64" s="1051" t="str">
        <v/>
      </c>
      <c r="G64" s="1052"/>
      <c r="H64" s="1052"/>
      <c r="I64" s="1052"/>
      <c r="J64" s="1052"/>
      <c r="K64" s="1052"/>
      <c r="L64" s="1053"/>
      <c r="M64" s="17"/>
      <c r="N64" s="13"/>
      <c r="O64" s="13"/>
    </row>
    <row r="65" spans="2:15" ht="16" customHeight="1" x14ac:dyDescent="0.4">
      <c r="B65" s="413">
        <f t="shared" si="2"/>
        <v>1</v>
      </c>
      <c r="C65" s="1173"/>
      <c r="D65" s="1046" t="str">
        <v/>
      </c>
      <c r="E65" s="1047" t="str">
        <v/>
      </c>
      <c r="F65" s="1047" t="str">
        <v/>
      </c>
      <c r="G65" s="1048"/>
      <c r="H65" s="1048"/>
      <c r="I65" s="1048"/>
      <c r="J65" s="1048"/>
      <c r="K65" s="1048"/>
      <c r="L65" s="1049"/>
      <c r="M65" s="17"/>
      <c r="N65" s="13"/>
      <c r="O65" s="13"/>
    </row>
    <row r="66" spans="2:15" ht="16" customHeight="1" x14ac:dyDescent="0.4">
      <c r="B66" s="413">
        <f t="shared" si="2"/>
        <v>1</v>
      </c>
      <c r="C66" s="1173"/>
      <c r="D66" s="1050" t="str">
        <v/>
      </c>
      <c r="E66" s="1051" t="str">
        <v/>
      </c>
      <c r="F66" s="1051" t="str">
        <v/>
      </c>
      <c r="G66" s="1052"/>
      <c r="H66" s="1052"/>
      <c r="I66" s="1052"/>
      <c r="J66" s="1052"/>
      <c r="K66" s="1052"/>
      <c r="L66" s="1053"/>
      <c r="M66" s="17"/>
      <c r="N66" s="13"/>
      <c r="O66" s="13"/>
    </row>
    <row r="67" spans="2:15" ht="16" customHeight="1" x14ac:dyDescent="0.4">
      <c r="B67" s="413">
        <f t="shared" si="2"/>
        <v>1</v>
      </c>
      <c r="C67" s="1173"/>
      <c r="D67" s="1046" t="str">
        <v/>
      </c>
      <c r="E67" s="1047" t="str">
        <v/>
      </c>
      <c r="F67" s="1047" t="str">
        <v/>
      </c>
      <c r="G67" s="1048"/>
      <c r="H67" s="1048"/>
      <c r="I67" s="1048"/>
      <c r="J67" s="1048"/>
      <c r="K67" s="1048"/>
      <c r="L67" s="1049"/>
      <c r="M67" s="17"/>
      <c r="N67" s="13"/>
      <c r="O67" s="13"/>
    </row>
    <row r="68" spans="2:15" ht="16" customHeight="1" x14ac:dyDescent="0.4">
      <c r="B68" s="413">
        <f t="shared" si="2"/>
        <v>1</v>
      </c>
      <c r="C68" s="1173"/>
      <c r="D68" s="1050" t="str">
        <v/>
      </c>
      <c r="E68" s="1051" t="str">
        <v/>
      </c>
      <c r="F68" s="1051" t="str">
        <v/>
      </c>
      <c r="G68" s="1052"/>
      <c r="H68" s="1052"/>
      <c r="I68" s="1052"/>
      <c r="J68" s="1052"/>
      <c r="K68" s="1052"/>
      <c r="L68" s="1053"/>
      <c r="M68" s="17"/>
      <c r="N68" s="13"/>
      <c r="O68" s="13"/>
    </row>
    <row r="69" spans="2:15" ht="16" customHeight="1" x14ac:dyDescent="0.4">
      <c r="B69" s="413">
        <f t="shared" si="2"/>
        <v>1</v>
      </c>
      <c r="C69" s="1173"/>
      <c r="D69" s="1046" t="str">
        <v/>
      </c>
      <c r="E69" s="1047" t="str">
        <v/>
      </c>
      <c r="F69" s="1047" t="str">
        <v/>
      </c>
      <c r="G69" s="1048"/>
      <c r="H69" s="1048"/>
      <c r="I69" s="1048"/>
      <c r="J69" s="1048"/>
      <c r="K69" s="1048"/>
      <c r="L69" s="1054"/>
      <c r="M69" s="17"/>
      <c r="N69" s="13"/>
      <c r="O69" s="13"/>
    </row>
    <row r="70" spans="2:15" ht="16" customHeight="1" x14ac:dyDescent="0.4">
      <c r="B70" s="413">
        <f t="shared" si="2"/>
        <v>1</v>
      </c>
      <c r="C70" s="1173"/>
      <c r="D70" s="1050" t="str">
        <v/>
      </c>
      <c r="E70" s="1051" t="str">
        <v/>
      </c>
      <c r="F70" s="1051" t="str">
        <v/>
      </c>
      <c r="G70" s="1052"/>
      <c r="H70" s="1052"/>
      <c r="I70" s="1052"/>
      <c r="J70" s="1052"/>
      <c r="K70" s="1052"/>
      <c r="L70" s="1053"/>
      <c r="M70" s="17"/>
      <c r="N70" s="13"/>
      <c r="O70" s="13"/>
    </row>
    <row r="71" spans="2:15" ht="16" customHeight="1" x14ac:dyDescent="0.4">
      <c r="B71" s="413">
        <f t="shared" si="2"/>
        <v>1</v>
      </c>
      <c r="C71" s="1173"/>
      <c r="D71" s="1046" t="str">
        <v/>
      </c>
      <c r="E71" s="1047" t="str">
        <v/>
      </c>
      <c r="F71" s="1047" t="str">
        <v/>
      </c>
      <c r="G71" s="1048"/>
      <c r="H71" s="1048"/>
      <c r="I71" s="1048"/>
      <c r="J71" s="1048"/>
      <c r="K71" s="1048"/>
      <c r="L71" s="1049"/>
      <c r="M71" s="17"/>
      <c r="N71" s="13"/>
      <c r="O71" s="13"/>
    </row>
    <row r="72" spans="2:15" ht="16" customHeight="1" outlineLevel="1" x14ac:dyDescent="0.4">
      <c r="B72" s="413">
        <f t="shared" si="2"/>
        <v>1</v>
      </c>
      <c r="C72" s="1173"/>
      <c r="D72" s="1050" t="str">
        <v/>
      </c>
      <c r="E72" s="1055" t="str">
        <v/>
      </c>
      <c r="F72" s="1051" t="str">
        <v/>
      </c>
      <c r="G72" s="1052"/>
      <c r="H72" s="1052"/>
      <c r="I72" s="1052"/>
      <c r="J72" s="1052"/>
      <c r="K72" s="1052"/>
      <c r="L72" s="1053"/>
      <c r="M72" s="17"/>
      <c r="N72" s="13"/>
      <c r="O72" s="13"/>
    </row>
    <row r="73" spans="2:15" ht="16" customHeight="1" outlineLevel="1" x14ac:dyDescent="0.4">
      <c r="B73" s="413">
        <f t="shared" si="2"/>
        <v>1</v>
      </c>
      <c r="C73" s="1173"/>
      <c r="D73" s="1046" t="str">
        <v/>
      </c>
      <c r="E73" s="1056" t="str">
        <v/>
      </c>
      <c r="F73" s="1047" t="str">
        <v/>
      </c>
      <c r="G73" s="1048"/>
      <c r="H73" s="1048"/>
      <c r="I73" s="1048"/>
      <c r="J73" s="1048"/>
      <c r="K73" s="1048"/>
      <c r="L73" s="1049"/>
      <c r="M73" s="17"/>
      <c r="N73" s="13"/>
      <c r="O73" s="13"/>
    </row>
    <row r="74" spans="2:15" ht="16" customHeight="1" outlineLevel="1" x14ac:dyDescent="0.4">
      <c r="B74" s="413">
        <f t="shared" si="2"/>
        <v>1</v>
      </c>
      <c r="C74" s="1173"/>
      <c r="D74" s="1050" t="str">
        <v/>
      </c>
      <c r="E74" s="1055" t="str">
        <v/>
      </c>
      <c r="F74" s="1051" t="str">
        <v/>
      </c>
      <c r="G74" s="1052"/>
      <c r="H74" s="1052"/>
      <c r="I74" s="1052"/>
      <c r="J74" s="1052"/>
      <c r="K74" s="1052"/>
      <c r="L74" s="1053"/>
      <c r="M74" s="17"/>
      <c r="N74" s="13"/>
      <c r="O74" s="13"/>
    </row>
    <row r="75" spans="2:15" ht="16" customHeight="1" outlineLevel="1" x14ac:dyDescent="0.4">
      <c r="B75" s="413">
        <f t="shared" si="2"/>
        <v>1</v>
      </c>
      <c r="C75" s="1173"/>
      <c r="D75" s="1046" t="str">
        <v/>
      </c>
      <c r="E75" s="1056" t="str">
        <v/>
      </c>
      <c r="F75" s="1047" t="str">
        <v/>
      </c>
      <c r="G75" s="1048"/>
      <c r="H75" s="1048"/>
      <c r="I75" s="1048"/>
      <c r="J75" s="1048"/>
      <c r="K75" s="1048"/>
      <c r="L75" s="1049"/>
      <c r="M75" s="17"/>
      <c r="N75" s="13"/>
      <c r="O75" s="13"/>
    </row>
    <row r="76" spans="2:15" ht="16" customHeight="1" outlineLevel="1" x14ac:dyDescent="0.4">
      <c r="B76" s="413">
        <f t="shared" si="2"/>
        <v>1</v>
      </c>
      <c r="C76" s="1173"/>
      <c r="D76" s="1050" t="str">
        <v/>
      </c>
      <c r="E76" s="1055" t="str">
        <v/>
      </c>
      <c r="F76" s="1051" t="str">
        <v/>
      </c>
      <c r="G76" s="1052"/>
      <c r="H76" s="1052"/>
      <c r="I76" s="1052"/>
      <c r="J76" s="1052"/>
      <c r="K76" s="1052"/>
      <c r="L76" s="1053"/>
      <c r="M76" s="17"/>
      <c r="N76" s="13"/>
      <c r="O76" s="13"/>
    </row>
    <row r="77" spans="2:15" ht="16" customHeight="1" outlineLevel="1" x14ac:dyDescent="0.4">
      <c r="B77" s="413">
        <f t="shared" si="2"/>
        <v>1</v>
      </c>
      <c r="C77" s="1173"/>
      <c r="D77" s="1046" t="str">
        <v/>
      </c>
      <c r="E77" s="1047" t="str">
        <v/>
      </c>
      <c r="F77" s="1047" t="str">
        <v/>
      </c>
      <c r="G77" s="1048"/>
      <c r="H77" s="1048"/>
      <c r="I77" s="1048"/>
      <c r="J77" s="1057"/>
      <c r="K77" s="1057"/>
      <c r="L77" s="1058"/>
      <c r="M77" s="17"/>
      <c r="N77" s="13"/>
      <c r="O77" s="13"/>
    </row>
    <row r="78" spans="2:15" ht="16" customHeight="1" outlineLevel="1" x14ac:dyDescent="0.4">
      <c r="B78" s="413">
        <f t="shared" si="2"/>
        <v>1</v>
      </c>
      <c r="C78" s="1173"/>
      <c r="D78" s="1050" t="str">
        <v/>
      </c>
      <c r="E78" s="1051" t="str">
        <v/>
      </c>
      <c r="F78" s="1051" t="str">
        <v/>
      </c>
      <c r="G78" s="1052"/>
      <c r="H78" s="1052"/>
      <c r="I78" s="1052"/>
      <c r="J78" s="1059"/>
      <c r="K78" s="1059"/>
      <c r="L78" s="1060"/>
      <c r="M78" s="17"/>
      <c r="N78" s="13"/>
      <c r="O78" s="13"/>
    </row>
    <row r="79" spans="2:15" ht="16" customHeight="1" outlineLevel="1" x14ac:dyDescent="0.4">
      <c r="B79" s="413">
        <f t="shared" si="2"/>
        <v>1</v>
      </c>
      <c r="C79" s="1173"/>
      <c r="D79" s="1046" t="str">
        <v/>
      </c>
      <c r="E79" s="1047" t="str">
        <v/>
      </c>
      <c r="F79" s="1047" t="str">
        <v/>
      </c>
      <c r="G79" s="1048"/>
      <c r="H79" s="1048"/>
      <c r="I79" s="1048"/>
      <c r="J79" s="1057"/>
      <c r="K79" s="1057"/>
      <c r="L79" s="1058"/>
      <c r="M79" s="17"/>
      <c r="N79" s="13"/>
      <c r="O79" s="13"/>
    </row>
    <row r="80" spans="2:15" ht="16" customHeight="1" outlineLevel="1" x14ac:dyDescent="0.4">
      <c r="B80" s="413">
        <f t="shared" si="2"/>
        <v>1</v>
      </c>
      <c r="C80" s="1173"/>
      <c r="D80" s="1050" t="str">
        <v/>
      </c>
      <c r="E80" s="1051" t="str">
        <v/>
      </c>
      <c r="F80" s="1051" t="str">
        <v/>
      </c>
      <c r="G80" s="1052"/>
      <c r="H80" s="1052"/>
      <c r="I80" s="1052"/>
      <c r="J80" s="1059"/>
      <c r="K80" s="1059"/>
      <c r="L80" s="1060"/>
      <c r="M80" s="17"/>
      <c r="N80" s="13"/>
      <c r="O80" s="13"/>
    </row>
    <row r="81" spans="1:16" ht="16" customHeight="1" outlineLevel="1" x14ac:dyDescent="0.4">
      <c r="B81" s="413">
        <f t="shared" si="2"/>
        <v>1</v>
      </c>
      <c r="C81" s="1173"/>
      <c r="D81" s="1046" t="str">
        <v/>
      </c>
      <c r="E81" s="1047" t="str">
        <v/>
      </c>
      <c r="F81" s="1047" t="str">
        <v/>
      </c>
      <c r="G81" s="1048"/>
      <c r="H81" s="1048"/>
      <c r="I81" s="1048"/>
      <c r="J81" s="1057"/>
      <c r="K81" s="1057"/>
      <c r="L81" s="1058"/>
      <c r="M81" s="120"/>
      <c r="N81" s="112"/>
      <c r="O81" s="112"/>
    </row>
    <row r="82" spans="1:16" ht="16" customHeight="1" outlineLevel="1" thickBot="1" x14ac:dyDescent="0.45">
      <c r="B82" s="413">
        <f t="shared" si="2"/>
        <v>1</v>
      </c>
      <c r="C82" s="1173"/>
      <c r="D82" s="1061" t="str">
        <v/>
      </c>
      <c r="E82" s="1062" t="str">
        <v/>
      </c>
      <c r="F82" s="1063" t="str">
        <v/>
      </c>
      <c r="G82" s="1064"/>
      <c r="H82" s="1064"/>
      <c r="I82" s="1064"/>
      <c r="J82" s="1064"/>
      <c r="K82" s="1064"/>
      <c r="L82" s="1065"/>
      <c r="M82" s="109"/>
      <c r="N82" s="109"/>
      <c r="O82" s="109"/>
    </row>
    <row r="83" spans="1:16" ht="15" customHeight="1" x14ac:dyDescent="0.35">
      <c r="B83" s="406"/>
      <c r="C83" s="114"/>
      <c r="D83" s="547"/>
      <c r="E83" s="352"/>
      <c r="F83" s="352"/>
      <c r="G83" s="352"/>
      <c r="H83" s="352"/>
      <c r="I83" s="352"/>
      <c r="J83" s="352"/>
      <c r="K83" s="352"/>
      <c r="L83" s="352"/>
      <c r="M83" s="109"/>
      <c r="N83" s="109"/>
      <c r="O83" s="109"/>
      <c r="P83" s="17"/>
    </row>
    <row r="84" spans="1:16" ht="15.75" customHeight="1" thickBot="1" x14ac:dyDescent="0.4">
      <c r="A84" s="140"/>
      <c r="B84" s="408"/>
      <c r="C84" s="134"/>
      <c r="D84" s="134"/>
      <c r="E84" s="151"/>
      <c r="F84" s="151"/>
      <c r="G84" s="151"/>
      <c r="H84" s="151"/>
      <c r="I84" s="151"/>
      <c r="J84" s="151"/>
      <c r="K84" s="151"/>
      <c r="L84" s="151"/>
      <c r="M84" s="151"/>
      <c r="N84" s="151"/>
      <c r="O84" s="108"/>
      <c r="P84" s="17"/>
    </row>
    <row r="85" spans="1:16" ht="23.25" customHeight="1" thickBot="1" x14ac:dyDescent="0.4">
      <c r="A85" s="140"/>
      <c r="C85" s="152"/>
      <c r="D85" s="289" t="s">
        <v>370</v>
      </c>
      <c r="E85" s="562"/>
      <c r="F85" s="562"/>
      <c r="G85" s="562"/>
      <c r="H85" s="562"/>
      <c r="I85" s="562"/>
      <c r="J85" s="562"/>
      <c r="K85" s="562"/>
      <c r="L85" s="288"/>
      <c r="M85" s="142"/>
      <c r="N85" s="142"/>
      <c r="O85" s="138"/>
      <c r="P85" s="17"/>
    </row>
    <row r="86" spans="1:16" ht="18.75" customHeight="1" x14ac:dyDescent="0.35">
      <c r="A86" s="140"/>
      <c r="C86" s="141"/>
      <c r="D86" s="561"/>
      <c r="E86" s="563"/>
      <c r="F86" s="558"/>
      <c r="G86" s="559"/>
      <c r="H86" s="558"/>
      <c r="I86" s="558"/>
      <c r="J86" s="558"/>
      <c r="K86" s="558"/>
      <c r="L86" s="560"/>
      <c r="M86" s="287">
        <f>COUNTIF($B$62:$B$83, 4)</f>
        <v>0</v>
      </c>
      <c r="N86" s="287"/>
      <c r="O86" s="33"/>
      <c r="P86" s="17"/>
    </row>
    <row r="87" spans="1:16" ht="18.75" customHeight="1" x14ac:dyDescent="0.35">
      <c r="A87" s="140"/>
      <c r="C87" s="141"/>
      <c r="D87" s="1164" t="str">
        <f>_xlfn.LET(
_xlpm.HHS_sel, _ref_data!C3&lt;&gt;"",
_xlpm.T1_perf, _backend_mechanics!P17,
_xlpm.T2_perf, _backend_mechanics!P21,
_xlpm.T3_perf, _backend_mechanics!P27,
_xlpm.perfect, AND(_xlpm.HHS_sel, _xlpm.T1_perf, _xlpm.T2_perf, _xlpm.T3_perf),
IF(_xlpm.perfect,"✅","⚠️"))</f>
        <v>⚠️</v>
      </c>
      <c r="E87" s="13"/>
      <c r="F87" s="143"/>
      <c r="G87" s="143"/>
      <c r="H87" s="143"/>
      <c r="I87" s="143"/>
      <c r="J87" s="143"/>
      <c r="K87" s="143"/>
      <c r="L87" s="557"/>
      <c r="M87" s="143"/>
      <c r="N87" s="143"/>
      <c r="O87" s="136"/>
      <c r="P87" s="17"/>
    </row>
    <row r="88" spans="1:16" ht="18.75" customHeight="1" x14ac:dyDescent="0.35">
      <c r="A88" s="140"/>
      <c r="C88" s="141"/>
      <c r="D88" s="1165"/>
      <c r="E88" s="1174" t="str">
        <f>_xlfn.LET(
_xlpm.no_HHS, _ref_data!C3="",
_xlpm.emptyTable, _backend_mechanics!P15,
_xlpm.blankFields,_backend_mechanics!P16,
_xlpm.perfect, _backend_mechanics!P17,
_xlpm.dblcheck, _backend_mechanics!P18,
_xlpm.noHHS_msg, "Error: Please navigate to tab 0a (''Instructions &amp; HHS Info'') and select a HHS from the dropdown menu.",
_xlpm.perf_msg,"Table 1: All fields complete.",
_xlpm.blankFlds_msg,"Table 1 Error: Table 1 is incomplete. Please check ''Yes'' or ''No'' for every entity in Table 1.",
_xlpm.dblchk_msg,"Table 1 Error: Check only ''Yes'' OR ''No'' for every entity in Table 1. Please review your responses.",
IF(_xlpm.no_HHS, _xlpm.noHHS_msg,
IF(_xlpm.emptyTable,"Table 1: Please select ''Yes'' or ''No'' as appropriate for each entity.",
IF(_xlpm.dblcheck,_xlpm.dblchk_msg,
IF(_xlpm.blankFields,_xlpm.blankFlds_msg,
IF(_xlpm.perfect,_xlpm.perf_msg,"UNKNOWN"))))))</f>
        <v>Error: Please navigate to tab 0a (''Instructions &amp; HHS Info'') and select a HHS from the dropdown menu.</v>
      </c>
      <c r="F88" s="1174"/>
      <c r="G88" s="1174"/>
      <c r="H88" s="1174"/>
      <c r="I88" s="1174"/>
      <c r="J88" s="1174"/>
      <c r="K88" s="1174"/>
      <c r="L88" s="557"/>
      <c r="M88" s="143"/>
      <c r="N88" s="143"/>
      <c r="O88" s="136"/>
      <c r="P88" s="17"/>
    </row>
    <row r="89" spans="1:16" ht="18.75" customHeight="1" x14ac:dyDescent="0.35">
      <c r="A89" s="140"/>
      <c r="C89" s="141"/>
      <c r="D89" s="1165"/>
      <c r="E89" s="1174"/>
      <c r="F89" s="1174"/>
      <c r="G89" s="1174"/>
      <c r="H89" s="1174"/>
      <c r="I89" s="1174"/>
      <c r="J89" s="1174"/>
      <c r="K89" s="1174"/>
      <c r="L89" s="557"/>
      <c r="M89" s="143"/>
      <c r="N89" s="143"/>
      <c r="O89" s="136"/>
      <c r="P89" s="17"/>
    </row>
    <row r="90" spans="1:16" ht="18.75" customHeight="1" x14ac:dyDescent="0.35">
      <c r="A90" s="140"/>
      <c r="C90" s="141"/>
      <c r="D90" s="1165"/>
      <c r="E90" s="1174" t="str">
        <f>_xlfn.LET(
_xlpm.no_HHS, _ref_data!C3="",
_xlpm.T1_perf,_backend_mechanics!P19,
_xlpm.emptyTable,_backend_mechanics!P20,
_xlpm.perfect,_backend_mechanics!P21,
_xlpm.missingHCEs,_backend_mechanics!P22,
_xlpm.blankFields,_backend_mechanics!P23,
_xlpm.T1chk_noT2reports,_backend_mechanics!P24,
_xlpm.T1NOchk_yesT2reports,_backend_mechanics!P25,
_xlpm.noHHS_msg, "",
_xlpm.perf_msg,"Table 2: All fields complete.",
_xlpm.T1chk_noT2_msg,"Table 2 Error: Table 1 indicates that one or more entities have reportable AE relationship(s). Please report the relevant relationships for all entities in Table 2.",
_xlpm.noT1chk_yT2_msg,"Table 2 Error: Table 1 reports no entities with reportable AE relationship(s), but relationships are reported in Table 2. Please review your responses.",
_xlpm.missHCEs_msg,"Table 2 Error: one or more rows with no HCE name in column D have completed field(s) in columns E-N. Please review your responses.",
_xlpm.blankFlds_msg,"Table 2 Error: one or more rows in Table 2 have missing mandatory fields. Please review your responses.",
_xlpm.blkANDmiss_msg,"Multiple Table 2 errors:
(1) One or more rows with no HCE name in column D have completed fields in columns E-N. 
(2) One or more rows in Table 2 have missing mandatory fields.
 Please review your responses.",
IF(_xlpm.no_HHS, _xlpm.noHHS_msg,
IF(_xlpm.T1_perf=0,"",
IF(_xlpm.T1chk_noT2reports,_xlpm.T1chk_noT2_msg,
IF(_xlpm.T1NOchk_yesT2reports,_xlpm.noT1chk_yT2_msg,
IF(_xlpm.emptyTable,"Please report necessary relationships. If there are none to report, this submission is complete. Please click the ''Click to save'' button on Tab 0a to save this submission.",
IF(_xlpm.missingHCEs,_xlpm.missHCEs_msg,
IF(AND(_xlpm.missingHCEs,_xlpm.blankFields),_xlpm.blkANDmiss_msg,
IF(_xlpm.blankFields,_xlpm.blankFlds_msg,
IF(_xlpm.missingHCEs,_xlpm.missHCEs_msg,
IF(_xlpm.perfect,_xlpm.perf_msg,"UNKNOWN")))))))))))</f>
        <v/>
      </c>
      <c r="F90" s="1174"/>
      <c r="G90" s="1174"/>
      <c r="H90" s="1174"/>
      <c r="I90" s="1174"/>
      <c r="J90" s="1174"/>
      <c r="K90" s="1174"/>
      <c r="L90" s="557"/>
      <c r="M90" s="143"/>
      <c r="N90" s="143"/>
      <c r="O90" s="136"/>
      <c r="P90" s="17"/>
    </row>
    <row r="91" spans="1:16" ht="18.75" customHeight="1" x14ac:dyDescent="0.35">
      <c r="A91" s="140"/>
      <c r="C91" s="141"/>
      <c r="D91" s="1165"/>
      <c r="E91" s="1174"/>
      <c r="F91" s="1174"/>
      <c r="G91" s="1174"/>
      <c r="H91" s="1174"/>
      <c r="I91" s="1174"/>
      <c r="J91" s="1174"/>
      <c r="K91" s="1174"/>
      <c r="L91" s="557"/>
      <c r="M91" s="143"/>
      <c r="N91" s="143"/>
      <c r="O91" s="136"/>
      <c r="P91" s="17"/>
    </row>
    <row r="92" spans="1:16" ht="18.75" customHeight="1" x14ac:dyDescent="0.35">
      <c r="A92" s="140"/>
      <c r="C92" s="141"/>
      <c r="D92" s="1165"/>
      <c r="E92" s="1174" t="str">
        <f>_xlfn.LET(
 _xlpm.errTable2, (E90&lt;&gt;"Table 2: All fields complete."),
 _xlpm.emptyTable2, _backend_mechanics!P20,
 _xlpm.perfect, _backend_mechanics!P27,
 _xlpm.missingHCEs, _backend_mechanics!P29,
 _xlpm.blankFields, _backend_mechanics!P30,
 _xlpm.bad_answers, _backend_mechanics!P28,
 _xlpm.perf_msg, "Table 3: All fields complete.",
 _xlpm.missHCEs_msg, "Table 3 Error: one or more rows with no HCE name in column D have checked boxes in columns G-L. Please review your responses.",
 _xlpm.blankFlds_msg, "Table 3 Error: one or more rows in Table 2 have no 'Financial Arrangement' box checked. Please review your responses. 
If an HCE-AE pair share no Financial Arrangement, check 'No Arrangement'.",
 _xlpm.bad_answr_msg, "Table 3 Error: one or more rows in Table 2 have 'No Arrangement' selected but have checked boxes in columns G-K. Please review your responses.",
IF(_xlpm.errTable2, "",
IF(_xlpm.missingHCEs, _xlpm.missHCEs_msg,
  IF(AND(_xlpm.missingHCEs, _xlpm.blankFields), "blank and missing msg",
  IF(_xlpm.blankFields, _xlpm.blankFlds_msg,
  IF(_xlpm.missingHCEs, _xlpm.missHCEs_msg,
  IF(_xlpm.bad_answers, _xlpm.bad_answr_msg,
  IF(_xlpm.emptyTable2, "",
  IF(_xlpm.perfect, _xlpm.perf_msg, "UNKNOWN")))))))))</f>
        <v/>
      </c>
      <c r="F92" s="1174"/>
      <c r="G92" s="1174"/>
      <c r="H92" s="1174"/>
      <c r="I92" s="1174"/>
      <c r="J92" s="1174"/>
      <c r="K92" s="1174"/>
      <c r="L92" s="557"/>
      <c r="M92" s="143"/>
      <c r="N92" s="143"/>
      <c r="O92" s="136"/>
      <c r="P92" s="17"/>
    </row>
    <row r="93" spans="1:16" ht="18.75" customHeight="1" x14ac:dyDescent="0.35">
      <c r="A93" s="140"/>
      <c r="C93" s="141"/>
      <c r="D93" s="1165"/>
      <c r="E93" s="1174"/>
      <c r="F93" s="1174"/>
      <c r="G93" s="1174"/>
      <c r="H93" s="1174"/>
      <c r="I93" s="1174"/>
      <c r="J93" s="1174"/>
      <c r="K93" s="1174"/>
      <c r="L93" s="557"/>
      <c r="M93" s="143"/>
      <c r="N93" s="143"/>
      <c r="O93" s="136"/>
      <c r="P93" s="17"/>
    </row>
    <row r="94" spans="1:16" ht="18.75" customHeight="1" thickBot="1" x14ac:dyDescent="0.4">
      <c r="A94" s="140"/>
      <c r="C94" s="141"/>
      <c r="D94" s="249"/>
      <c r="E94" s="250"/>
      <c r="F94" s="250"/>
      <c r="G94" s="250"/>
      <c r="H94" s="250"/>
      <c r="I94" s="250"/>
      <c r="J94" s="250"/>
      <c r="K94" s="250"/>
      <c r="L94" s="251"/>
      <c r="M94" s="139"/>
      <c r="N94" s="139"/>
      <c r="O94" s="33"/>
      <c r="P94" s="17"/>
    </row>
    <row r="95" spans="1:16" ht="15" customHeight="1" x14ac:dyDescent="0.35">
      <c r="A95" s="140"/>
      <c r="C95" s="140"/>
      <c r="D95" s="144"/>
      <c r="E95" s="145"/>
      <c r="F95" s="145"/>
      <c r="G95" s="145"/>
      <c r="H95" s="145"/>
      <c r="I95" s="145"/>
      <c r="J95" s="145"/>
      <c r="K95" s="145"/>
      <c r="L95" s="145"/>
      <c r="M95" s="145"/>
      <c r="N95" s="145"/>
      <c r="O95" s="137"/>
    </row>
    <row r="96" spans="1:16" ht="15" customHeight="1" x14ac:dyDescent="0.35">
      <c r="A96" s="140"/>
      <c r="C96" s="140"/>
      <c r="D96" s="140"/>
      <c r="E96" s="146"/>
      <c r="F96" s="146"/>
      <c r="G96" s="268"/>
      <c r="H96" s="147"/>
      <c r="I96" s="148"/>
      <c r="J96" s="148"/>
      <c r="K96" s="148"/>
      <c r="L96" s="148"/>
      <c r="M96" s="148"/>
      <c r="N96" s="148"/>
      <c r="O96" s="23"/>
    </row>
    <row r="97" spans="1:14" ht="15" customHeight="1" x14ac:dyDescent="0.35">
      <c r="A97" s="140"/>
      <c r="C97" s="140"/>
      <c r="D97" s="140"/>
      <c r="E97" s="146"/>
      <c r="F97" s="146"/>
      <c r="G97" s="146"/>
      <c r="H97" s="146"/>
      <c r="I97" s="146"/>
      <c r="J97" s="146"/>
      <c r="K97" s="146"/>
      <c r="L97" s="146"/>
      <c r="M97" s="146"/>
      <c r="N97" s="146"/>
    </row>
    <row r="98" spans="1:14" ht="15" customHeight="1" x14ac:dyDescent="0.35">
      <c r="A98" s="140"/>
      <c r="C98" s="140"/>
      <c r="D98" s="140"/>
      <c r="E98" s="146"/>
      <c r="F98" s="146"/>
      <c r="G98" s="146"/>
      <c r="H98" s="146"/>
      <c r="I98" s="146"/>
      <c r="J98" s="146"/>
      <c r="K98" s="146"/>
      <c r="L98" s="146"/>
      <c r="M98" s="146"/>
      <c r="N98" s="146"/>
    </row>
  </sheetData>
  <sheetProtection algorithmName="SHA-512" hashValue="do0DPDzN+In8LW2uwGVWqs78n16zx7f87xy6VWcxLyMckaRTJtTOpaVRXyjmY/CdFG4W+xV/UtefQL86EcPOdg==" saltValue="PiOQBL4391PcVffwu28gBg==" spinCount="100000" sheet="1" objects="1" scenarios="1"/>
  <dataConsolidate/>
  <mergeCells count="18">
    <mergeCell ref="H8:H10"/>
    <mergeCell ref="I8:L10"/>
    <mergeCell ref="C3:H3"/>
    <mergeCell ref="I3:O3"/>
    <mergeCell ref="C2:O2"/>
    <mergeCell ref="H6:H7"/>
    <mergeCell ref="C6:C30"/>
    <mergeCell ref="E7:F8"/>
    <mergeCell ref="D87:D93"/>
    <mergeCell ref="C33:C45"/>
    <mergeCell ref="E34:G34"/>
    <mergeCell ref="H34:J34"/>
    <mergeCell ref="K34:L34"/>
    <mergeCell ref="C59:C82"/>
    <mergeCell ref="G60:L60"/>
    <mergeCell ref="E90:K91"/>
    <mergeCell ref="E88:K89"/>
    <mergeCell ref="E92:K93"/>
  </mergeCells>
  <phoneticPr fontId="9" type="noConversion"/>
  <dataValidations count="4">
    <dataValidation type="date" allowBlank="1" showInputMessage="1" showErrorMessage="1" errorTitle="Invalid date" error="Please enter a valid date in mm/dd/yyyy format. If necessary, rounding to the nearest 1st of the month is acceptable._x000a_" sqref="K36:L45" xr:uid="{9E4AE9FF-6878-4A3D-B96E-07599534C6B3}">
      <formula1>1</formula1>
      <formula2>401769</formula2>
    </dataValidation>
    <dataValidation type="textLength" operator="equal" allowBlank="1" showInputMessage="1" showErrorMessage="1" errorTitle="Invalid EID" error="Please enter a valid EID with no dash (e.g. 012345678)." sqref="H46:H57 F36:F45" xr:uid="{BA1643AB-D3F2-400A-85F8-3CB2DF6BF874}">
      <formula1>9</formula1>
    </dataValidation>
    <dataValidation type="list" allowBlank="1" showInputMessage="1" showErrorMessage="1" sqref="I46:I56 G36:G45" xr:uid="{75E893D3-9FF3-41E1-81FF-D30CE338A229}">
      <formula1>"SEI, MSO, RE/REIT, Other"</formula1>
    </dataValidation>
    <dataValidation type="list" allowBlank="1" showDropDown="1" showInputMessage="1" showErrorMessage="1" errorTitle="T/F only" error="Please click the box to indicate either &quot;True&quot; or &quot;False.&quot;" sqref="G62:L68 G69:K69 G70:L71 G72:I82" xr:uid="{954BF646-94DC-481A-A6E7-EAD6FE18D8E4}">
      <formula1>"TRUE,FALSE"</formula1>
    </dataValidation>
  </dataValidations>
  <pageMargins left="0.7" right="0.7" top="0.75" bottom="0.75" header="0.3" footer="0.3"/>
  <pageSetup scale="28" orientation="portrait" r:id="rId1"/>
  <headerFooter scaleWithDoc="0">
    <oddHeader>&amp;L&amp;"-,Italic"&amp;18&amp;K02-049"&amp;A" Tab</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8673" r:id="rId4" name="showHide_btn">
              <controlPr defaultSize="0" autoFill="0" autoPict="0" macro="[0]!T1_add_hideRows_Click">
                <anchor moveWithCells="1">
                  <from>
                    <xdr:col>2</xdr:col>
                    <xdr:colOff>133350</xdr:colOff>
                    <xdr:row>42</xdr:row>
                    <xdr:rowOff>177800</xdr:rowOff>
                  </from>
                  <to>
                    <xdr:col>2</xdr:col>
                    <xdr:colOff>488950</xdr:colOff>
                    <xdr:row>44</xdr:row>
                    <xdr:rowOff>63500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A399162D-06EC-4AAD-84BA-D3CECFCF636C}">
          <x14:formula1>
            <xm:f>_ref_data!$L$78:$L$106</xm:f>
          </x14:formula1>
          <xm:sqref>D36:D57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5A0AC-7922-47D3-8AE8-D6744C7B309B}">
  <sheetPr codeName="Sheet15">
    <outlinePr summaryBelow="0"/>
    <pageSetUpPr autoPageBreaks="0" fitToPage="1"/>
  </sheetPr>
  <dimension ref="A1:T122"/>
  <sheetViews>
    <sheetView zoomScale="80" zoomScaleNormal="80" workbookViewId="0"/>
  </sheetViews>
  <sheetFormatPr defaultColWidth="9.1796875" defaultRowHeight="15" customHeight="1" outlineLevelRow="1" x14ac:dyDescent="0.35"/>
  <cols>
    <col min="1" max="1" width="4.36328125" style="21" customWidth="1"/>
    <col min="2" max="2" width="9.1796875" style="21" hidden="1" customWidth="1"/>
    <col min="3" max="3" width="9.1796875" style="130" hidden="1" customWidth="1"/>
    <col min="4" max="4" width="34.453125" style="50" customWidth="1"/>
    <col min="5" max="5" width="27.453125" style="23" customWidth="1"/>
    <col min="6" max="6" width="14.26953125" style="23" customWidth="1"/>
    <col min="7" max="7" width="37.7265625" style="23" customWidth="1"/>
    <col min="8" max="8" width="29.81640625" style="23" customWidth="1"/>
    <col min="9" max="9" width="29.54296875" style="23" customWidth="1"/>
    <col min="10" max="11" width="38.453125" style="23" customWidth="1"/>
    <col min="12" max="13" width="38.26953125" style="23" customWidth="1"/>
    <col min="14" max="15" width="38.26953125" style="21" customWidth="1"/>
    <col min="16" max="16" width="51.1796875" style="21" customWidth="1"/>
    <col min="17" max="17" width="47.7265625" style="21" customWidth="1"/>
    <col min="18" max="18" width="54.1796875" style="21" customWidth="1"/>
    <col min="19" max="16384" width="9.1796875" style="21"/>
  </cols>
  <sheetData>
    <row r="1" spans="1:20" ht="21" customHeight="1" thickBot="1" x14ac:dyDescent="0.4">
      <c r="C1" s="124"/>
      <c r="D1" s="24"/>
      <c r="E1" s="25"/>
      <c r="F1" s="25"/>
      <c r="G1" s="25"/>
      <c r="H1" s="25"/>
      <c r="I1" s="25"/>
      <c r="J1" s="25"/>
      <c r="K1" s="25"/>
      <c r="L1" s="25"/>
      <c r="M1" s="40"/>
      <c r="N1" s="119"/>
      <c r="O1" s="172"/>
    </row>
    <row r="2" spans="1:20" s="26" customFormat="1" ht="42.75" customHeight="1" thickBot="1" x14ac:dyDescent="0.4">
      <c r="A2" s="27"/>
      <c r="B2" s="27"/>
      <c r="C2" s="125"/>
      <c r="D2" s="1239" t="s">
        <v>745</v>
      </c>
      <c r="E2" s="1240"/>
      <c r="F2" s="1240"/>
      <c r="G2" s="1240"/>
      <c r="H2" s="1240"/>
      <c r="I2" s="1240"/>
      <c r="J2" s="1240"/>
      <c r="K2" s="1240"/>
      <c r="L2" s="1241"/>
      <c r="M2" s="175"/>
      <c r="N2" s="119"/>
      <c r="O2" s="173"/>
    </row>
    <row r="3" spans="1:20" ht="221.5" customHeight="1" thickBot="1" x14ac:dyDescent="0.4">
      <c r="A3" s="29"/>
      <c r="B3" s="29"/>
      <c r="C3" s="125"/>
      <c r="D3" s="1237" t="s">
        <v>912</v>
      </c>
      <c r="E3" s="1238"/>
      <c r="F3" s="1238"/>
      <c r="G3" s="1238"/>
      <c r="H3" s="1238"/>
      <c r="I3" s="1185" t="s">
        <v>913</v>
      </c>
      <c r="J3" s="1185"/>
      <c r="K3" s="1185"/>
      <c r="L3" s="1186"/>
      <c r="M3" s="174"/>
      <c r="N3" s="174"/>
      <c r="O3" s="172"/>
    </row>
    <row r="4" spans="1:20" ht="18.5" x14ac:dyDescent="0.35">
      <c r="C4" s="126"/>
      <c r="D4" s="26"/>
      <c r="E4" s="31"/>
      <c r="F4" s="31"/>
      <c r="G4" s="31"/>
      <c r="H4" s="31"/>
      <c r="I4" s="31"/>
      <c r="J4" s="31"/>
      <c r="K4" s="26"/>
      <c r="L4" s="26"/>
      <c r="M4" s="26"/>
      <c r="N4" s="26"/>
    </row>
    <row r="5" spans="1:20" thickBot="1" x14ac:dyDescent="0.4">
      <c r="C5" s="124"/>
      <c r="D5" s="24"/>
      <c r="E5" s="25"/>
      <c r="F5" s="25"/>
      <c r="G5" s="25"/>
      <c r="H5" s="25"/>
      <c r="I5" s="25"/>
      <c r="J5" s="25"/>
      <c r="K5" s="25"/>
      <c r="L5" s="21"/>
      <c r="M5" s="21"/>
    </row>
    <row r="6" spans="1:20" s="26" customFormat="1" ht="33" customHeight="1" thickBot="1" x14ac:dyDescent="0.4">
      <c r="A6" s="27"/>
      <c r="B6" s="27"/>
      <c r="C6" s="125"/>
      <c r="D6" s="1209" t="s">
        <v>370</v>
      </c>
      <c r="E6" s="1210"/>
      <c r="F6" s="1210"/>
      <c r="G6" s="1210"/>
      <c r="H6" s="1210"/>
      <c r="I6" s="1210"/>
      <c r="J6" s="1211"/>
      <c r="K6" s="138"/>
      <c r="L6" s="30"/>
    </row>
    <row r="7" spans="1:20" ht="18.75" customHeight="1" x14ac:dyDescent="0.35">
      <c r="A7" s="29"/>
      <c r="B7" s="29"/>
      <c r="C7" s="125"/>
      <c r="D7" s="32"/>
      <c r="E7" s="1204" t="s">
        <v>824</v>
      </c>
      <c r="F7" s="1204"/>
      <c r="G7" s="1204"/>
      <c r="H7" s="1204"/>
      <c r="I7" s="1204"/>
      <c r="J7" s="1205"/>
      <c r="K7" s="33"/>
      <c r="L7" s="30"/>
      <c r="M7" s="21"/>
    </row>
    <row r="8" spans="1:20" ht="18.75" customHeight="1" x14ac:dyDescent="0.35">
      <c r="A8" s="29"/>
      <c r="B8" s="29"/>
      <c r="C8" s="125"/>
      <c r="D8" s="1203" t="s">
        <v>746</v>
      </c>
      <c r="E8" s="1201"/>
      <c r="F8" s="1201"/>
      <c r="G8" s="1201"/>
      <c r="H8" s="1201"/>
      <c r="I8" s="1201"/>
      <c r="J8" s="1206"/>
      <c r="K8" s="136"/>
      <c r="L8" s="30"/>
      <c r="M8" s="21"/>
    </row>
    <row r="9" spans="1:20" ht="18.75" customHeight="1" x14ac:dyDescent="0.35">
      <c r="A9" s="29"/>
      <c r="B9" s="29"/>
      <c r="C9" s="125"/>
      <c r="D9" s="1203"/>
      <c r="E9" s="1201"/>
      <c r="F9" s="1201"/>
      <c r="G9" s="1201"/>
      <c r="H9" s="1201"/>
      <c r="I9" s="1201"/>
      <c r="J9" s="1206"/>
      <c r="K9" s="136"/>
      <c r="L9" s="30"/>
      <c r="M9" s="21"/>
    </row>
    <row r="10" spans="1:20" ht="19" thickBot="1" x14ac:dyDescent="0.4">
      <c r="A10" s="29"/>
      <c r="B10" s="29"/>
      <c r="C10" s="125"/>
      <c r="D10" s="34"/>
      <c r="E10" s="1207"/>
      <c r="F10" s="1207"/>
      <c r="G10" s="1207"/>
      <c r="H10" s="1207"/>
      <c r="I10" s="1207"/>
      <c r="J10" s="1208"/>
      <c r="K10" s="33"/>
      <c r="L10" s="30"/>
      <c r="M10" s="21"/>
    </row>
    <row r="11" spans="1:20" ht="18.5" x14ac:dyDescent="0.35">
      <c r="C11" s="126"/>
      <c r="D11" s="26"/>
      <c r="E11" s="31"/>
      <c r="F11" s="31"/>
      <c r="G11" s="31"/>
      <c r="H11" s="31"/>
      <c r="I11" s="31"/>
      <c r="J11" s="31"/>
      <c r="K11" s="26"/>
      <c r="L11" s="21"/>
      <c r="M11" s="21"/>
    </row>
    <row r="12" spans="1:20" ht="14.5" x14ac:dyDescent="0.35">
      <c r="C12" s="123"/>
      <c r="D12" s="22"/>
      <c r="E12" s="21"/>
      <c r="F12" s="21"/>
      <c r="G12" s="21"/>
      <c r="H12" s="21"/>
      <c r="I12" s="21"/>
      <c r="J12" s="21"/>
      <c r="K12" s="21"/>
      <c r="L12" s="21"/>
      <c r="M12" s="21"/>
    </row>
    <row r="13" spans="1:20" ht="77.25" hidden="1" customHeight="1" x14ac:dyDescent="0.35">
      <c r="C13" s="124"/>
      <c r="D13" s="24"/>
      <c r="E13" s="25"/>
      <c r="F13" s="25"/>
      <c r="G13" s="25"/>
      <c r="H13" s="25"/>
      <c r="I13" s="114"/>
      <c r="J13" s="114"/>
      <c r="K13" s="114"/>
      <c r="L13" s="114"/>
      <c r="M13" s="114"/>
      <c r="N13" s="114"/>
      <c r="O13" s="114"/>
      <c r="P13" s="114"/>
    </row>
    <row r="14" spans="1:20" ht="27.75" customHeight="1" x14ac:dyDescent="0.35">
      <c r="C14" s="124"/>
      <c r="D14" s="24"/>
      <c r="E14" s="25"/>
      <c r="F14" s="25"/>
      <c r="G14" s="25"/>
      <c r="H14" s="25"/>
      <c r="I14" s="114"/>
      <c r="J14" s="114"/>
      <c r="K14" s="114"/>
      <c r="L14" s="114"/>
      <c r="M14" s="114"/>
      <c r="N14" s="114"/>
      <c r="O14" s="114"/>
      <c r="P14" s="114"/>
      <c r="Q14" s="25"/>
      <c r="R14" s="25"/>
    </row>
    <row r="15" spans="1:20" ht="31.15" customHeight="1" thickBot="1" x14ac:dyDescent="0.6">
      <c r="C15" s="124"/>
      <c r="D15" s="135" t="s">
        <v>747</v>
      </c>
      <c r="E15" s="25"/>
      <c r="F15" s="25"/>
      <c r="G15" s="25"/>
      <c r="H15" s="25"/>
      <c r="I15" s="25"/>
      <c r="J15" s="25"/>
      <c r="K15" s="1230"/>
      <c r="L15" s="1231"/>
      <c r="M15" s="25"/>
      <c r="N15" s="25"/>
      <c r="O15" s="25"/>
      <c r="P15" s="25"/>
      <c r="Q15" s="25"/>
      <c r="R15" s="25"/>
    </row>
    <row r="16" spans="1:20" s="26" customFormat="1" ht="14.65" customHeight="1" thickBot="1" x14ac:dyDescent="0.4">
      <c r="A16" s="27"/>
      <c r="B16" s="27"/>
      <c r="C16" s="125"/>
      <c r="D16" s="875"/>
      <c r="E16" s="876"/>
      <c r="F16" s="876"/>
      <c r="G16" s="873"/>
      <c r="H16" s="863"/>
      <c r="I16" s="863"/>
      <c r="J16" s="863"/>
      <c r="K16" s="863"/>
      <c r="L16" s="863"/>
      <c r="M16" s="863"/>
      <c r="N16" s="863"/>
      <c r="O16" s="870"/>
      <c r="P16" s="874"/>
      <c r="Q16" s="864"/>
      <c r="R16" s="109"/>
      <c r="S16" s="109"/>
      <c r="T16" s="28"/>
    </row>
    <row r="17" spans="1:20" s="26" customFormat="1" ht="14.65" customHeight="1" x14ac:dyDescent="0.35">
      <c r="A17" s="27"/>
      <c r="B17" s="27"/>
      <c r="C17" s="125"/>
      <c r="D17" s="861"/>
      <c r="E17" s="323"/>
      <c r="F17" s="323"/>
      <c r="G17" s="324"/>
      <c r="H17" s="324"/>
      <c r="I17" s="324"/>
      <c r="J17" s="324"/>
      <c r="K17" s="324"/>
      <c r="L17" s="324"/>
      <c r="M17" s="324"/>
      <c r="N17" s="324"/>
      <c r="O17" s="324"/>
      <c r="P17" s="324"/>
      <c r="Q17" s="862"/>
      <c r="R17" s="109"/>
      <c r="S17" s="109"/>
      <c r="T17" s="28"/>
    </row>
    <row r="18" spans="1:20" s="37" customFormat="1" ht="71.25" customHeight="1" thickBot="1" x14ac:dyDescent="0.5">
      <c r="A18" s="36"/>
      <c r="B18" s="121" t="s">
        <v>748</v>
      </c>
      <c r="C18" s="122" t="s">
        <v>732</v>
      </c>
      <c r="D18" s="628" t="s">
        <v>365</v>
      </c>
      <c r="E18" s="629" t="s">
        <v>742</v>
      </c>
      <c r="F18" s="629" t="s">
        <v>735</v>
      </c>
      <c r="G18" s="629" t="s">
        <v>749</v>
      </c>
      <c r="H18" s="629" t="s">
        <v>750</v>
      </c>
      <c r="I18" s="629" t="s">
        <v>751</v>
      </c>
      <c r="J18" s="629" t="s">
        <v>752</v>
      </c>
      <c r="K18" s="629" t="s">
        <v>867</v>
      </c>
      <c r="L18" s="629" t="s">
        <v>753</v>
      </c>
      <c r="M18" s="629" t="s">
        <v>840</v>
      </c>
      <c r="N18" s="629" t="s">
        <v>839</v>
      </c>
      <c r="O18" s="629" t="s">
        <v>931</v>
      </c>
      <c r="P18" s="629" t="s">
        <v>841</v>
      </c>
      <c r="Q18" s="630" t="s">
        <v>754</v>
      </c>
      <c r="R18" s="109"/>
      <c r="S18" s="109"/>
      <c r="T18" s="328"/>
    </row>
    <row r="19" spans="1:20" ht="18.75" customHeight="1" x14ac:dyDescent="0.35">
      <c r="A19" s="29"/>
      <c r="B19" s="29" t="str">
        <f t="shared" ref="B19:B33" si="0">IF(($D19&lt;&gt;"")*($E19&lt;&gt;""), "DEBT", "")</f>
        <v/>
      </c>
      <c r="C19" s="125">
        <f t="shared" ref="C19:C33" si="1">_xlfn.LET(
 _xlpm.allBlank, IF((($G19="")*($H19="")*($I19="")*($J19="")*($K19="")*($L19&lt;="")*($M19="")*($N19="")*($P19="")*($Q19="")*($R19="")*($S19=""))=0, 2, 1),
 _xlpm.allNONblank, IF((($G19&lt;&gt;"")*($H19&lt;&gt;"")*($I19&lt;&gt;"")*($J19&lt;&gt;"")*($K19&lt;&gt;"")*($L19&lt;&gt;"")*($M19&lt;&gt;"")*($N19&lt;&gt;"")*($P19&lt;&gt;""))=0, 3, 1),
 IF($D19="", _xlpm.allBlank, _xlpm.allNONblank)
)</f>
        <v>1</v>
      </c>
      <c r="D19" s="474" t="str" cm="1">
        <f t="array" ref="D19">_xlfn.LET(
_xlpm.AEs_finArr_table,'1) Identify Affiliated Entities'!$D$62:$F$82,
_xlpm.debt_tf,('1) Identify Affiliated Entities'!$G$62:$G$82=TRUE),
_xlpm.profitShr_tf,('1) Identify Affiliated Entities'!$H$62:$H$82=TRUE),
_xlpm.mngmtFees_tf,('1) Identify Affiliated Entities'!$I$62:$I$82=TRUE),
_xlpm.saleLsbck_tf,('1) Identify Affiliated Entities'!$J$62:$J$82=TRUE),
_xlpm.other_tf,('1) Identify Affiliated Entities'!$K$62:$K$82=TRUE),
_xlpm.noBlanks_array,
_xlfn._xlws.FILTER(_xlpm.AEs_finArr_table, _xlpm.debt_tf,"")&amp;"",
IF(_xlpm.noBlanks_array="","",_xlpm.noBlanks_array))</f>
        <v/>
      </c>
      <c r="E19" s="294"/>
      <c r="F19" s="294"/>
      <c r="G19" s="295"/>
      <c r="H19" s="530"/>
      <c r="I19" s="530"/>
      <c r="J19" s="296"/>
      <c r="K19" s="296"/>
      <c r="L19" s="905"/>
      <c r="M19" s="296"/>
      <c r="N19" s="296"/>
      <c r="O19" s="296"/>
      <c r="P19" s="296"/>
      <c r="Q19" s="303"/>
      <c r="R19" s="109"/>
      <c r="S19" s="109"/>
      <c r="T19" s="30"/>
    </row>
    <row r="20" spans="1:20" ht="18.75" customHeight="1" x14ac:dyDescent="0.35">
      <c r="A20" s="29"/>
      <c r="B20" s="29" t="str">
        <f t="shared" si="0"/>
        <v/>
      </c>
      <c r="C20" s="125">
        <f t="shared" si="1"/>
        <v>1</v>
      </c>
      <c r="D20" s="300"/>
      <c r="E20" s="297"/>
      <c r="F20" s="297"/>
      <c r="G20" s="298"/>
      <c r="H20" s="531"/>
      <c r="I20" s="531"/>
      <c r="J20" s="299"/>
      <c r="K20" s="299"/>
      <c r="L20" s="906"/>
      <c r="M20" s="299"/>
      <c r="N20" s="299"/>
      <c r="O20" s="299"/>
      <c r="P20" s="299"/>
      <c r="Q20" s="305"/>
      <c r="R20" s="109"/>
      <c r="S20" s="109"/>
      <c r="T20" s="30"/>
    </row>
    <row r="21" spans="1:20" ht="18.75" customHeight="1" x14ac:dyDescent="0.35">
      <c r="A21" s="29"/>
      <c r="B21" s="29" t="str">
        <f t="shared" si="0"/>
        <v/>
      </c>
      <c r="C21" s="125">
        <f t="shared" si="1"/>
        <v>1</v>
      </c>
      <c r="D21" s="301"/>
      <c r="E21" s="294"/>
      <c r="F21" s="294"/>
      <c r="G21" s="295"/>
      <c r="H21" s="530"/>
      <c r="I21" s="530"/>
      <c r="J21" s="296"/>
      <c r="K21" s="296"/>
      <c r="L21" s="905"/>
      <c r="M21" s="296"/>
      <c r="N21" s="296"/>
      <c r="O21" s="296"/>
      <c r="P21" s="296"/>
      <c r="Q21" s="303"/>
      <c r="R21" s="109"/>
      <c r="S21" s="109"/>
      <c r="T21" s="30"/>
    </row>
    <row r="22" spans="1:20" ht="18.75" customHeight="1" x14ac:dyDescent="0.35">
      <c r="A22" s="29"/>
      <c r="B22" s="29" t="str">
        <f t="shared" si="0"/>
        <v/>
      </c>
      <c r="C22" s="125">
        <f t="shared" si="1"/>
        <v>1</v>
      </c>
      <c r="D22" s="300"/>
      <c r="E22" s="297"/>
      <c r="F22" s="297"/>
      <c r="G22" s="298"/>
      <c r="H22" s="531"/>
      <c r="I22" s="531"/>
      <c r="J22" s="299"/>
      <c r="K22" s="299"/>
      <c r="L22" s="906"/>
      <c r="M22" s="299"/>
      <c r="N22" s="299"/>
      <c r="O22" s="299"/>
      <c r="P22" s="299"/>
      <c r="Q22" s="305"/>
      <c r="R22" s="109"/>
      <c r="S22" s="109"/>
      <c r="T22" s="30"/>
    </row>
    <row r="23" spans="1:20" ht="18.75" customHeight="1" x14ac:dyDescent="0.35">
      <c r="A23" s="29"/>
      <c r="B23" s="29" t="str">
        <f t="shared" si="0"/>
        <v/>
      </c>
      <c r="C23" s="125">
        <f t="shared" si="1"/>
        <v>1</v>
      </c>
      <c r="D23" s="301"/>
      <c r="E23" s="294"/>
      <c r="F23" s="294"/>
      <c r="G23" s="295"/>
      <c r="H23" s="530"/>
      <c r="I23" s="530"/>
      <c r="J23" s="296"/>
      <c r="K23" s="296"/>
      <c r="L23" s="905"/>
      <c r="M23" s="296"/>
      <c r="N23" s="296"/>
      <c r="O23" s="296"/>
      <c r="P23" s="296"/>
      <c r="Q23" s="303"/>
      <c r="R23" s="109"/>
      <c r="S23" s="109"/>
      <c r="T23" s="30"/>
    </row>
    <row r="24" spans="1:20" ht="18.75" customHeight="1" outlineLevel="1" x14ac:dyDescent="0.35">
      <c r="A24" s="29"/>
      <c r="B24" s="29" t="str">
        <f t="shared" si="0"/>
        <v/>
      </c>
      <c r="C24" s="125">
        <f t="shared" si="1"/>
        <v>1</v>
      </c>
      <c r="D24" s="300"/>
      <c r="E24" s="297"/>
      <c r="F24" s="297"/>
      <c r="G24" s="298"/>
      <c r="H24" s="531"/>
      <c r="I24" s="531"/>
      <c r="J24" s="299"/>
      <c r="K24" s="299"/>
      <c r="L24" s="906"/>
      <c r="M24" s="299"/>
      <c r="N24" s="299"/>
      <c r="O24" s="299"/>
      <c r="P24" s="299"/>
      <c r="Q24" s="305"/>
      <c r="R24" s="109"/>
      <c r="S24" s="109"/>
      <c r="T24" s="30"/>
    </row>
    <row r="25" spans="1:20" ht="18.75" customHeight="1" outlineLevel="1" x14ac:dyDescent="0.35">
      <c r="A25" s="29"/>
      <c r="B25" s="29" t="str">
        <f t="shared" si="0"/>
        <v/>
      </c>
      <c r="C25" s="125">
        <f t="shared" si="1"/>
        <v>1</v>
      </c>
      <c r="D25" s="301"/>
      <c r="E25" s="294"/>
      <c r="F25" s="294"/>
      <c r="G25" s="295"/>
      <c r="H25" s="530"/>
      <c r="I25" s="530"/>
      <c r="J25" s="296"/>
      <c r="K25" s="296"/>
      <c r="L25" s="905"/>
      <c r="M25" s="296"/>
      <c r="N25" s="296"/>
      <c r="O25" s="296"/>
      <c r="P25" s="296"/>
      <c r="Q25" s="303"/>
      <c r="R25" s="109"/>
      <c r="S25" s="109"/>
      <c r="T25" s="30"/>
    </row>
    <row r="26" spans="1:20" ht="18.75" customHeight="1" outlineLevel="1" x14ac:dyDescent="0.35">
      <c r="A26" s="29"/>
      <c r="B26" s="29" t="str">
        <f t="shared" si="0"/>
        <v/>
      </c>
      <c r="C26" s="125">
        <f t="shared" si="1"/>
        <v>1</v>
      </c>
      <c r="D26" s="300"/>
      <c r="E26" s="297"/>
      <c r="F26" s="297"/>
      <c r="G26" s="298"/>
      <c r="H26" s="531"/>
      <c r="I26" s="531"/>
      <c r="J26" s="299"/>
      <c r="K26" s="299"/>
      <c r="L26" s="906"/>
      <c r="M26" s="299"/>
      <c r="N26" s="299"/>
      <c r="O26" s="299"/>
      <c r="P26" s="299"/>
      <c r="Q26" s="305"/>
      <c r="R26" s="109"/>
      <c r="S26" s="109"/>
      <c r="T26" s="30"/>
    </row>
    <row r="27" spans="1:20" ht="18.75" customHeight="1" outlineLevel="1" x14ac:dyDescent="0.35">
      <c r="A27" s="29"/>
      <c r="B27" s="29" t="str">
        <f t="shared" si="0"/>
        <v/>
      </c>
      <c r="C27" s="125">
        <f t="shared" si="1"/>
        <v>1</v>
      </c>
      <c r="D27" s="301"/>
      <c r="E27" s="294"/>
      <c r="F27" s="294"/>
      <c r="G27" s="295"/>
      <c r="H27" s="530"/>
      <c r="I27" s="530"/>
      <c r="J27" s="296"/>
      <c r="K27" s="296"/>
      <c r="L27" s="905"/>
      <c r="M27" s="296"/>
      <c r="N27" s="296"/>
      <c r="O27" s="296"/>
      <c r="P27" s="296"/>
      <c r="Q27" s="303"/>
      <c r="R27" s="109"/>
      <c r="S27" s="109"/>
      <c r="T27" s="30"/>
    </row>
    <row r="28" spans="1:20" ht="18.75" customHeight="1" outlineLevel="1" x14ac:dyDescent="0.35">
      <c r="A28" s="29"/>
      <c r="B28" s="29" t="str">
        <f t="shared" si="0"/>
        <v/>
      </c>
      <c r="C28" s="125">
        <f t="shared" si="1"/>
        <v>1</v>
      </c>
      <c r="D28" s="300"/>
      <c r="E28" s="297"/>
      <c r="F28" s="297"/>
      <c r="G28" s="298"/>
      <c r="H28" s="531"/>
      <c r="I28" s="531"/>
      <c r="J28" s="299"/>
      <c r="K28" s="299"/>
      <c r="L28" s="906"/>
      <c r="M28" s="299"/>
      <c r="N28" s="299"/>
      <c r="O28" s="299"/>
      <c r="P28" s="299"/>
      <c r="Q28" s="305"/>
      <c r="R28" s="109"/>
      <c r="S28" s="109"/>
      <c r="T28" s="30"/>
    </row>
    <row r="29" spans="1:20" ht="18.75" customHeight="1" outlineLevel="1" x14ac:dyDescent="0.35">
      <c r="A29" s="29"/>
      <c r="B29" s="29" t="str">
        <f t="shared" si="0"/>
        <v/>
      </c>
      <c r="C29" s="125">
        <f t="shared" si="1"/>
        <v>1</v>
      </c>
      <c r="D29" s="301"/>
      <c r="E29" s="294"/>
      <c r="F29" s="294"/>
      <c r="G29" s="295"/>
      <c r="H29" s="530"/>
      <c r="I29" s="530"/>
      <c r="J29" s="296"/>
      <c r="K29" s="296"/>
      <c r="L29" s="905"/>
      <c r="M29" s="296"/>
      <c r="N29" s="296"/>
      <c r="O29" s="296"/>
      <c r="P29" s="296"/>
      <c r="Q29" s="303"/>
      <c r="R29" s="109"/>
      <c r="S29" s="109"/>
      <c r="T29" s="30"/>
    </row>
    <row r="30" spans="1:20" ht="18.75" customHeight="1" outlineLevel="1" x14ac:dyDescent="0.35">
      <c r="A30" s="29"/>
      <c r="B30" s="29" t="str">
        <f t="shared" si="0"/>
        <v/>
      </c>
      <c r="C30" s="125">
        <f t="shared" si="1"/>
        <v>1</v>
      </c>
      <c r="D30" s="300"/>
      <c r="E30" s="297"/>
      <c r="F30" s="297"/>
      <c r="G30" s="298"/>
      <c r="H30" s="531"/>
      <c r="I30" s="531"/>
      <c r="J30" s="299"/>
      <c r="K30" s="299"/>
      <c r="L30" s="906"/>
      <c r="M30" s="299"/>
      <c r="N30" s="299"/>
      <c r="O30" s="299"/>
      <c r="P30" s="299"/>
      <c r="Q30" s="305"/>
      <c r="R30" s="109"/>
      <c r="S30" s="109"/>
      <c r="T30" s="30"/>
    </row>
    <row r="31" spans="1:20" ht="18.75" customHeight="1" outlineLevel="1" x14ac:dyDescent="0.35">
      <c r="A31" s="29"/>
      <c r="B31" s="29" t="str">
        <f t="shared" si="0"/>
        <v/>
      </c>
      <c r="C31" s="125">
        <f t="shared" si="1"/>
        <v>1</v>
      </c>
      <c r="D31" s="301"/>
      <c r="E31" s="294"/>
      <c r="F31" s="294"/>
      <c r="G31" s="295"/>
      <c r="H31" s="530"/>
      <c r="I31" s="530"/>
      <c r="J31" s="296"/>
      <c r="K31" s="296"/>
      <c r="L31" s="905"/>
      <c r="M31" s="296"/>
      <c r="N31" s="296"/>
      <c r="O31" s="296"/>
      <c r="P31" s="296"/>
      <c r="Q31" s="303"/>
      <c r="R31" s="109"/>
      <c r="S31" s="109"/>
      <c r="T31" s="30"/>
    </row>
    <row r="32" spans="1:20" ht="18.75" customHeight="1" outlineLevel="1" x14ac:dyDescent="0.35">
      <c r="A32" s="29"/>
      <c r="B32" s="29" t="str">
        <f t="shared" si="0"/>
        <v/>
      </c>
      <c r="C32" s="125">
        <f t="shared" si="1"/>
        <v>1</v>
      </c>
      <c r="D32" s="300"/>
      <c r="E32" s="297"/>
      <c r="F32" s="297"/>
      <c r="G32" s="298"/>
      <c r="H32" s="531"/>
      <c r="I32" s="531"/>
      <c r="J32" s="299"/>
      <c r="K32" s="299"/>
      <c r="L32" s="906"/>
      <c r="M32" s="299"/>
      <c r="N32" s="299"/>
      <c r="O32" s="299"/>
      <c r="P32" s="299"/>
      <c r="Q32" s="305"/>
      <c r="R32" s="109"/>
      <c r="S32" s="109"/>
      <c r="T32" s="30"/>
    </row>
    <row r="33" spans="1:20" ht="19" outlineLevel="1" thickBot="1" x14ac:dyDescent="0.4">
      <c r="A33" s="29"/>
      <c r="B33" s="29" t="str">
        <f t="shared" si="0"/>
        <v/>
      </c>
      <c r="C33" s="125">
        <f t="shared" si="1"/>
        <v>1</v>
      </c>
      <c r="D33" s="306"/>
      <c r="E33" s="307"/>
      <c r="F33" s="307"/>
      <c r="G33" s="308"/>
      <c r="H33" s="329"/>
      <c r="I33" s="329"/>
      <c r="J33" s="309"/>
      <c r="K33" s="309"/>
      <c r="L33" s="907"/>
      <c r="M33" s="309"/>
      <c r="N33" s="309"/>
      <c r="O33" s="309"/>
      <c r="P33" s="309"/>
      <c r="Q33" s="310"/>
      <c r="R33" s="109"/>
      <c r="S33" s="109"/>
      <c r="T33" s="30"/>
    </row>
    <row r="34" spans="1:20" ht="17.649999999999999" customHeight="1" x14ac:dyDescent="0.35">
      <c r="B34" s="29"/>
      <c r="C34" s="125"/>
      <c r="D34" s="790"/>
      <c r="E34" s="791"/>
      <c r="F34" s="791"/>
      <c r="G34" s="791"/>
      <c r="H34" s="791"/>
      <c r="I34" s="792"/>
      <c r="J34" s="798"/>
      <c r="K34" s="798"/>
      <c r="L34" s="908"/>
      <c r="M34" s="793"/>
      <c r="N34" s="793"/>
      <c r="O34" s="793"/>
      <c r="P34" s="793"/>
      <c r="Q34" s="793"/>
      <c r="R34"/>
      <c r="S34" s="26"/>
    </row>
    <row r="35" spans="1:20" ht="44.25" customHeight="1" thickBot="1" x14ac:dyDescent="0.4">
      <c r="B35" s="29"/>
      <c r="C35" s="125"/>
      <c r="D35" s="35" t="s">
        <v>703</v>
      </c>
      <c r="E35" s="25"/>
      <c r="F35" s="25"/>
      <c r="G35" s="25"/>
      <c r="H35" s="25"/>
      <c r="I35" s="25"/>
      <c r="J35" s="25"/>
      <c r="K35" s="25"/>
      <c r="L35" s="233"/>
      <c r="M35" s="21"/>
    </row>
    <row r="36" spans="1:20" s="26" customFormat="1" ht="14.65" customHeight="1" thickBot="1" x14ac:dyDescent="0.4">
      <c r="A36" s="27"/>
      <c r="B36" s="29"/>
      <c r="C36" s="125"/>
      <c r="D36" s="877"/>
      <c r="E36" s="876"/>
      <c r="F36" s="878"/>
      <c r="G36" s="873"/>
      <c r="H36" s="863"/>
      <c r="I36" s="873"/>
      <c r="J36" s="863"/>
      <c r="K36" s="865"/>
      <c r="L36" s="173"/>
      <c r="M36" s="28"/>
    </row>
    <row r="37" spans="1:20" s="26" customFormat="1" ht="49.15" customHeight="1" x14ac:dyDescent="0.35">
      <c r="A37" s="27"/>
      <c r="B37" s="29"/>
      <c r="C37" s="125"/>
      <c r="D37" s="476"/>
      <c r="E37" s="323"/>
      <c r="F37" s="323"/>
      <c r="G37" s="1228" t="s">
        <v>842</v>
      </c>
      <c r="H37" s="1228" t="s">
        <v>844</v>
      </c>
      <c r="I37" s="1229" t="s">
        <v>900</v>
      </c>
      <c r="J37" s="1228" t="s">
        <v>755</v>
      </c>
      <c r="K37" s="642"/>
      <c r="L37" s="173"/>
      <c r="M37" s="28"/>
    </row>
    <row r="38" spans="1:20" s="37" customFormat="1" ht="53.25" customHeight="1" thickBot="1" x14ac:dyDescent="0.5">
      <c r="A38" s="36"/>
      <c r="B38" s="29"/>
      <c r="C38" s="125"/>
      <c r="D38" s="628" t="s">
        <v>365</v>
      </c>
      <c r="E38" s="629" t="s">
        <v>742</v>
      </c>
      <c r="F38" s="629" t="s">
        <v>735</v>
      </c>
      <c r="G38" s="1216"/>
      <c r="H38" s="1216"/>
      <c r="I38" s="1216"/>
      <c r="J38" s="1216"/>
      <c r="K38" s="630" t="s">
        <v>756</v>
      </c>
      <c r="L38" s="641"/>
      <c r="M38" s="30"/>
      <c r="N38" s="21"/>
    </row>
    <row r="39" spans="1:20" ht="18.75" customHeight="1" x14ac:dyDescent="0.35">
      <c r="A39" s="29"/>
      <c r="B39" s="29" t="str">
        <f t="shared" ref="B39:B53" si="2">IF(($D39&lt;&gt;"")*($E39&lt;&gt;""), "PRFT", "")</f>
        <v/>
      </c>
      <c r="C39" s="125">
        <f>_xlfn.LET(
_xlpm.allBlank,IF((($G39="")*($H39="")*($I39="")*($J39="")*(K39=""))=0,2,1),
_xlpm.allNONblank,IF((($G39&lt;&gt;"")*($H39&lt;&gt;"")*($I39&lt;&gt;"")*($J39&lt;&gt;""))=0,3,1),
IF($D39="",_xlpm.allBlank,_xlpm.allNONblank)
)</f>
        <v>1</v>
      </c>
      <c r="D39" s="475" t="str" cm="1">
        <f t="array" ref="D39">_xlfn.LET(
_xlpm.AEs_finArr_table,'1) Identify Affiliated Entities'!$D$62:$F$82,
_xlpm.debt_tf,('1) Identify Affiliated Entities'!$G$62:$G$82=TRUE),
_xlpm.profitShr_tf,('1) Identify Affiliated Entities'!$H$62:$H$82=TRUE),
_xlpm.mngmtFees_tf,('1) Identify Affiliated Entities'!$I$62:$I$82=TRUE),
_xlpm.saleLsbck_tf,('1) Identify Affiliated Entities'!$J$62:$J$82=TRUE),
_xlpm.other_tf,('1) Identify Affiliated Entities'!$K$62:$K$82=TRUE),
  _xlpm.noBlanks_array,
    _xlfn._xlws.FILTER(_xlpm.AEs_finArr_table, _xlpm.profitShr_tf,"")&amp;"",
  _xlpm.noBlanks_array)</f>
        <v/>
      </c>
      <c r="E39" s="294"/>
      <c r="F39" s="294"/>
      <c r="G39" s="302"/>
      <c r="H39" s="296"/>
      <c r="I39" s="295"/>
      <c r="J39" s="295"/>
      <c r="K39" s="303"/>
      <c r="M39" s="30"/>
    </row>
    <row r="40" spans="1:20" ht="18.75" customHeight="1" x14ac:dyDescent="0.35">
      <c r="A40" s="29"/>
      <c r="B40" s="29" t="str">
        <f t="shared" si="2"/>
        <v/>
      </c>
      <c r="C40" s="125">
        <f t="shared" ref="C40:C53" si="3">_xlfn.LET(
_xlpm.allBlank,IF((($G40="")*($H40="")*($I40="")*($J40="")*(K40=""))=0,2,1),
_xlpm.allNONblank,IF((($G40&lt;&gt;"")*($H40&lt;&gt;"")*($I40&lt;&gt;"")*($J40&lt;&gt;""))=0,3,1),
IF($D40="",_xlpm.allBlank,_xlpm.allNONblank)
)</f>
        <v>1</v>
      </c>
      <c r="D40" s="300"/>
      <c r="E40" s="297"/>
      <c r="F40" s="297"/>
      <c r="G40" s="304"/>
      <c r="H40" s="299"/>
      <c r="I40" s="298"/>
      <c r="J40" s="298"/>
      <c r="K40" s="305"/>
      <c r="M40" s="30"/>
    </row>
    <row r="41" spans="1:20" ht="18.75" customHeight="1" x14ac:dyDescent="0.35">
      <c r="A41" s="29"/>
      <c r="B41" s="29" t="str">
        <f t="shared" si="2"/>
        <v/>
      </c>
      <c r="C41" s="125">
        <f t="shared" si="3"/>
        <v>1</v>
      </c>
      <c r="D41" s="301"/>
      <c r="E41" s="294"/>
      <c r="F41" s="294"/>
      <c r="G41" s="302"/>
      <c r="H41" s="296"/>
      <c r="I41" s="295"/>
      <c r="J41" s="295"/>
      <c r="K41" s="303"/>
      <c r="M41" s="30"/>
    </row>
    <row r="42" spans="1:20" ht="18.75" customHeight="1" x14ac:dyDescent="0.35">
      <c r="A42" s="29"/>
      <c r="B42" s="29" t="str">
        <f t="shared" si="2"/>
        <v/>
      </c>
      <c r="C42" s="125">
        <f t="shared" si="3"/>
        <v>1</v>
      </c>
      <c r="D42" s="300"/>
      <c r="E42" s="297"/>
      <c r="F42" s="297"/>
      <c r="G42" s="304"/>
      <c r="H42" s="299"/>
      <c r="I42" s="298"/>
      <c r="J42" s="298"/>
      <c r="K42" s="305"/>
      <c r="M42" s="30"/>
    </row>
    <row r="43" spans="1:20" ht="18.75" customHeight="1" x14ac:dyDescent="0.35">
      <c r="A43" s="29"/>
      <c r="B43" s="29" t="str">
        <f t="shared" si="2"/>
        <v/>
      </c>
      <c r="C43" s="125">
        <f t="shared" si="3"/>
        <v>1</v>
      </c>
      <c r="D43" s="301"/>
      <c r="E43" s="294"/>
      <c r="F43" s="294"/>
      <c r="G43" s="302"/>
      <c r="H43" s="296"/>
      <c r="I43" s="295"/>
      <c r="J43" s="295"/>
      <c r="K43" s="303"/>
      <c r="M43" s="30"/>
    </row>
    <row r="44" spans="1:20" ht="18.75" customHeight="1" outlineLevel="1" x14ac:dyDescent="0.35">
      <c r="A44" s="29"/>
      <c r="B44" s="29" t="str">
        <f t="shared" si="2"/>
        <v/>
      </c>
      <c r="C44" s="125">
        <f t="shared" si="3"/>
        <v>1</v>
      </c>
      <c r="D44" s="300"/>
      <c r="E44" s="297"/>
      <c r="F44" s="297"/>
      <c r="G44" s="298"/>
      <c r="H44" s="299"/>
      <c r="I44" s="298"/>
      <c r="J44" s="298"/>
      <c r="K44" s="305"/>
      <c r="M44" s="30"/>
    </row>
    <row r="45" spans="1:20" ht="18.75" customHeight="1" outlineLevel="1" x14ac:dyDescent="0.35">
      <c r="A45" s="29"/>
      <c r="B45" s="29" t="str">
        <f t="shared" si="2"/>
        <v/>
      </c>
      <c r="C45" s="125">
        <f t="shared" si="3"/>
        <v>1</v>
      </c>
      <c r="D45" s="301"/>
      <c r="E45" s="294"/>
      <c r="F45" s="294"/>
      <c r="G45" s="295"/>
      <c r="H45" s="296"/>
      <c r="I45" s="295"/>
      <c r="J45" s="295"/>
      <c r="K45" s="303"/>
      <c r="M45" s="30"/>
    </row>
    <row r="46" spans="1:20" ht="18.75" customHeight="1" outlineLevel="1" x14ac:dyDescent="0.35">
      <c r="A46" s="29"/>
      <c r="B46" s="29" t="str">
        <f t="shared" si="2"/>
        <v/>
      </c>
      <c r="C46" s="125">
        <f t="shared" si="3"/>
        <v>1</v>
      </c>
      <c r="D46" s="300"/>
      <c r="E46" s="297"/>
      <c r="F46" s="297"/>
      <c r="G46" s="298"/>
      <c r="H46" s="299"/>
      <c r="I46" s="298"/>
      <c r="J46" s="298"/>
      <c r="K46" s="305"/>
      <c r="M46" s="30"/>
    </row>
    <row r="47" spans="1:20" ht="18.75" customHeight="1" outlineLevel="1" x14ac:dyDescent="0.35">
      <c r="A47" s="29"/>
      <c r="B47" s="29" t="str">
        <f t="shared" si="2"/>
        <v/>
      </c>
      <c r="C47" s="125">
        <f t="shared" si="3"/>
        <v>1</v>
      </c>
      <c r="D47" s="301"/>
      <c r="E47" s="294"/>
      <c r="F47" s="294"/>
      <c r="G47" s="295"/>
      <c r="H47" s="296"/>
      <c r="I47" s="295"/>
      <c r="J47" s="295"/>
      <c r="K47" s="303"/>
      <c r="M47" s="30"/>
    </row>
    <row r="48" spans="1:20" ht="18.75" customHeight="1" outlineLevel="1" x14ac:dyDescent="0.35">
      <c r="A48" s="29"/>
      <c r="B48" s="29" t="str">
        <f t="shared" si="2"/>
        <v/>
      </c>
      <c r="C48" s="125">
        <f t="shared" si="3"/>
        <v>1</v>
      </c>
      <c r="D48" s="300"/>
      <c r="E48" s="297"/>
      <c r="F48" s="297"/>
      <c r="G48" s="298"/>
      <c r="H48" s="299"/>
      <c r="I48" s="298"/>
      <c r="J48" s="298"/>
      <c r="K48" s="305"/>
      <c r="M48" s="30"/>
    </row>
    <row r="49" spans="1:20" ht="18.75" customHeight="1" outlineLevel="1" x14ac:dyDescent="0.35">
      <c r="A49" s="29"/>
      <c r="B49" s="29" t="str">
        <f t="shared" si="2"/>
        <v/>
      </c>
      <c r="C49" s="125">
        <f t="shared" si="3"/>
        <v>1</v>
      </c>
      <c r="D49" s="301"/>
      <c r="E49" s="294"/>
      <c r="F49" s="294"/>
      <c r="G49" s="295"/>
      <c r="H49" s="296"/>
      <c r="I49" s="295"/>
      <c r="J49" s="295"/>
      <c r="K49" s="303"/>
      <c r="M49" s="30"/>
    </row>
    <row r="50" spans="1:20" ht="18.75" customHeight="1" outlineLevel="1" x14ac:dyDescent="0.35">
      <c r="A50" s="29"/>
      <c r="B50" s="29" t="str">
        <f t="shared" si="2"/>
        <v/>
      </c>
      <c r="C50" s="125">
        <f t="shared" si="3"/>
        <v>1</v>
      </c>
      <c r="D50" s="300"/>
      <c r="E50" s="297"/>
      <c r="F50" s="297"/>
      <c r="G50" s="298"/>
      <c r="H50" s="299"/>
      <c r="I50" s="298"/>
      <c r="J50" s="298"/>
      <c r="K50" s="305"/>
      <c r="M50" s="30"/>
    </row>
    <row r="51" spans="1:20" ht="18.75" customHeight="1" outlineLevel="1" x14ac:dyDescent="0.35">
      <c r="A51" s="29"/>
      <c r="B51" s="29" t="str">
        <f t="shared" si="2"/>
        <v/>
      </c>
      <c r="C51" s="125">
        <f t="shared" si="3"/>
        <v>1</v>
      </c>
      <c r="D51" s="301"/>
      <c r="E51" s="294"/>
      <c r="F51" s="294"/>
      <c r="G51" s="295"/>
      <c r="H51" s="296"/>
      <c r="I51" s="295"/>
      <c r="J51" s="295"/>
      <c r="K51" s="303"/>
      <c r="M51" s="30"/>
    </row>
    <row r="52" spans="1:20" ht="18.75" customHeight="1" outlineLevel="1" x14ac:dyDescent="0.35">
      <c r="A52" s="29"/>
      <c r="B52" s="29" t="str">
        <f t="shared" si="2"/>
        <v/>
      </c>
      <c r="C52" s="125">
        <f t="shared" si="3"/>
        <v>1</v>
      </c>
      <c r="D52" s="300"/>
      <c r="E52" s="297"/>
      <c r="F52" s="297"/>
      <c r="G52" s="298"/>
      <c r="H52" s="299"/>
      <c r="I52" s="298"/>
      <c r="J52" s="298"/>
      <c r="K52" s="305"/>
      <c r="M52" s="30"/>
    </row>
    <row r="53" spans="1:20" ht="19" outlineLevel="1" thickBot="1" x14ac:dyDescent="0.4">
      <c r="A53" s="29"/>
      <c r="B53" s="29" t="str">
        <f t="shared" si="2"/>
        <v/>
      </c>
      <c r="C53" s="125">
        <f t="shared" si="3"/>
        <v>1</v>
      </c>
      <c r="D53" s="301"/>
      <c r="E53" s="294"/>
      <c r="F53" s="294"/>
      <c r="G53" s="295"/>
      <c r="H53" s="296"/>
      <c r="I53" s="295"/>
      <c r="J53" s="295"/>
      <c r="K53" s="303"/>
      <c r="M53" s="30"/>
    </row>
    <row r="54" spans="1:20" s="23" customFormat="1" ht="24" customHeight="1" collapsed="1" x14ac:dyDescent="0.35">
      <c r="B54" s="29"/>
      <c r="C54" s="125"/>
      <c r="D54" s="794"/>
      <c r="E54" s="795"/>
      <c r="F54" s="795"/>
      <c r="G54" s="795"/>
      <c r="H54" s="795"/>
      <c r="I54" s="796"/>
      <c r="J54" s="797"/>
      <c r="K54" s="795"/>
      <c r="L54" s="327"/>
      <c r="M54" s="21"/>
      <c r="N54" s="21"/>
      <c r="O54" s="21"/>
      <c r="P54" s="21"/>
      <c r="Q54" s="21"/>
      <c r="R54" s="21"/>
      <c r="S54" s="21"/>
      <c r="T54" s="21"/>
    </row>
    <row r="55" spans="1:20" ht="44.25" customHeight="1" thickBot="1" x14ac:dyDescent="0.4">
      <c r="B55" s="29"/>
      <c r="C55" s="125"/>
      <c r="D55" s="35" t="s">
        <v>386</v>
      </c>
      <c r="E55" s="25"/>
      <c r="F55" s="25"/>
      <c r="G55" s="25"/>
      <c r="H55" s="25"/>
      <c r="I55" s="25"/>
      <c r="J55" s="25"/>
      <c r="K55" s="25"/>
      <c r="L55" s="25"/>
      <c r="M55" s="25"/>
      <c r="N55" s="233"/>
      <c r="O55" s="233"/>
    </row>
    <row r="56" spans="1:20" s="26" customFormat="1" ht="14.65" customHeight="1" thickBot="1" x14ac:dyDescent="0.4">
      <c r="A56" s="27"/>
      <c r="B56" s="29"/>
      <c r="C56" s="125"/>
      <c r="D56" s="877"/>
      <c r="E56" s="876"/>
      <c r="F56" s="878"/>
      <c r="G56" s="863"/>
      <c r="H56" s="863"/>
      <c r="I56" s="870"/>
      <c r="J56" s="871"/>
      <c r="K56" s="871"/>
      <c r="L56" s="871"/>
      <c r="M56" s="871"/>
      <c r="N56" s="871"/>
      <c r="O56" s="872"/>
      <c r="P56" s="119"/>
      <c r="Q56" s="119"/>
    </row>
    <row r="57" spans="1:20" s="26" customFormat="1" ht="41.65" customHeight="1" x14ac:dyDescent="0.45">
      <c r="A57" s="27"/>
      <c r="B57" s="29"/>
      <c r="C57" s="125"/>
      <c r="D57" s="476"/>
      <c r="E57" s="323"/>
      <c r="F57" s="323"/>
      <c r="G57" s="324"/>
      <c r="H57" s="866"/>
      <c r="I57" s="1234" t="s">
        <v>863</v>
      </c>
      <c r="J57" s="1235"/>
      <c r="K57" s="1235"/>
      <c r="L57" s="1235"/>
      <c r="M57" s="1235"/>
      <c r="N57" s="1235"/>
      <c r="O57" s="1236"/>
      <c r="P57" s="119"/>
      <c r="Q57" s="119"/>
    </row>
    <row r="58" spans="1:20" s="37" customFormat="1" ht="57.75" customHeight="1" x14ac:dyDescent="0.45">
      <c r="A58" s="36"/>
      <c r="B58" s="29"/>
      <c r="C58" s="125"/>
      <c r="D58" s="38" t="s">
        <v>365</v>
      </c>
      <c r="E58" s="39" t="s">
        <v>742</v>
      </c>
      <c r="F58" s="39" t="s">
        <v>735</v>
      </c>
      <c r="G58" s="39" t="s">
        <v>843</v>
      </c>
      <c r="H58" s="851" t="s">
        <v>757</v>
      </c>
      <c r="I58" s="345" t="s">
        <v>927</v>
      </c>
      <c r="J58" s="338" t="s">
        <v>929</v>
      </c>
      <c r="K58" s="338" t="s">
        <v>862</v>
      </c>
      <c r="L58" s="338" t="s">
        <v>861</v>
      </c>
      <c r="M58" s="338" t="s">
        <v>758</v>
      </c>
      <c r="N58" s="338" t="s">
        <v>930</v>
      </c>
      <c r="O58" s="340" t="s">
        <v>759</v>
      </c>
      <c r="P58" s="109"/>
      <c r="Q58" s="339"/>
      <c r="R58" s="21"/>
      <c r="S58" s="21"/>
      <c r="T58" s="21"/>
    </row>
    <row r="59" spans="1:20" ht="18.75" customHeight="1" x14ac:dyDescent="0.35">
      <c r="A59" s="29"/>
      <c r="B59" s="29" t="str">
        <f t="shared" ref="B59:B73" si="4">IF(($D59&lt;&gt;"")*($E59&lt;&gt;""), "MGMT", "")</f>
        <v/>
      </c>
      <c r="C59" s="125">
        <f>_xlfn.LET(
 _xlpm.allBlank, IF((($G59="")*($H59="")*($I59="")*($J59="")*($K59="")*($L59="")*($M59="")*($N59="")*($O59=""))=0, 2, 1),
 _xlpm.allNONblank, IF((($G59&lt;&gt;"")*($H59&lt;&gt;"")*($I59&lt;&gt;"")*($J59&lt;&gt;"")*($K59&lt;&gt;"")*($L59&lt;&gt;"")*($M59&lt;&gt;"")*($N59&lt;&gt;"")*($O59&lt;&gt;""))=0, 3, 1),
 IF($D59="", _xlpm.allBlank, _xlpm.allNONblank)
)</f>
        <v>1</v>
      </c>
      <c r="D59" s="477" t="str" cm="1">
        <f t="array" ref="D59">_xlfn.LET(
_xlpm.AEs_finArr_table,'1) Identify Affiliated Entities'!$D$62:$F$82,
_xlpm.debt_tf,('1) Identify Affiliated Entities'!$G$62:$G$82=TRUE),
_xlpm.profitShr_tf,('1) Identify Affiliated Entities'!$H$62:$H$82=TRUE),
_xlpm.mngmtFees_tf,('1) Identify Affiliated Entities'!$I$62:$I$82=TRUE),
_xlpm.saleLsbck_tf,('1) Identify Affiliated Entities'!$J$62:$J$82=TRUE),
_xlpm.other_tf,('1) Identify Affiliated Entities'!$K$62:$K$82=TRUE),
  _xlpm.noBlanks_array,
    _xlfn._xlws.FILTER(_xlpm.AEs_finArr_table, _xlpm.mngmtFees_tf,"")&amp;"",
  _xlpm.noBlanks_array)</f>
        <v/>
      </c>
      <c r="E59" s="311"/>
      <c r="F59" s="311"/>
      <c r="G59" s="312"/>
      <c r="H59" s="313"/>
      <c r="I59" s="313"/>
      <c r="J59" s="313"/>
      <c r="K59" s="313"/>
      <c r="L59" s="313"/>
      <c r="M59" s="313"/>
      <c r="N59" s="313"/>
      <c r="O59" s="314"/>
      <c r="P59" s="130"/>
      <c r="Q59" s="339"/>
    </row>
    <row r="60" spans="1:20" ht="18.75" customHeight="1" x14ac:dyDescent="0.35">
      <c r="A60" s="29"/>
      <c r="B60" s="29" t="str">
        <f t="shared" si="4"/>
        <v/>
      </c>
      <c r="C60" s="125">
        <f t="shared" ref="C60:C73" si="5">_xlfn.LET(
 _xlpm.allBlank, IF((($G60="")*($H60="")*($I60="")*($J60="")*($K60="")*($L60="")*($M60="")*($N60="")*($O60=""))=0, 2, 1),
 _xlpm.allNONblank, IF((($G60&lt;&gt;"")*($H60&lt;&gt;"")*($I60&lt;&gt;"")*($J60&lt;&gt;"")*($K60&lt;&gt;"")*($L60&lt;&gt;"")*($M60&lt;&gt;"")*($N60&lt;&gt;"")*($O60&lt;&gt;""))=0, 3, 1),
 IF($D60="", _xlpm.allBlank, _xlpm.allNONblank)
)</f>
        <v>1</v>
      </c>
      <c r="D60" s="300"/>
      <c r="E60" s="297"/>
      <c r="F60" s="297"/>
      <c r="G60" s="299"/>
      <c r="H60" s="298"/>
      <c r="I60" s="298"/>
      <c r="J60" s="298"/>
      <c r="K60" s="298"/>
      <c r="L60" s="298"/>
      <c r="M60" s="298"/>
      <c r="N60" s="298"/>
      <c r="O60" s="305"/>
      <c r="P60" s="130"/>
      <c r="Q60" s="339"/>
    </row>
    <row r="61" spans="1:20" ht="18.75" customHeight="1" x14ac:dyDescent="0.35">
      <c r="A61" s="29"/>
      <c r="B61" s="29" t="str">
        <f t="shared" si="4"/>
        <v/>
      </c>
      <c r="C61" s="125">
        <f t="shared" si="5"/>
        <v>1</v>
      </c>
      <c r="D61" s="301"/>
      <c r="E61" s="294"/>
      <c r="F61" s="294"/>
      <c r="G61" s="296"/>
      <c r="H61" s="295"/>
      <c r="I61" s="295"/>
      <c r="J61" s="295"/>
      <c r="K61" s="295"/>
      <c r="L61" s="295"/>
      <c r="M61" s="295"/>
      <c r="N61" s="295"/>
      <c r="O61" s="303"/>
      <c r="P61" s="130"/>
      <c r="Q61" s="339"/>
    </row>
    <row r="62" spans="1:20" ht="18.75" customHeight="1" x14ac:dyDescent="0.35">
      <c r="A62" s="29"/>
      <c r="B62" s="29" t="str">
        <f t="shared" si="4"/>
        <v/>
      </c>
      <c r="C62" s="125">
        <f t="shared" si="5"/>
        <v>1</v>
      </c>
      <c r="D62" s="300"/>
      <c r="E62" s="297"/>
      <c r="F62" s="297"/>
      <c r="G62" s="299"/>
      <c r="H62" s="298"/>
      <c r="I62" s="298"/>
      <c r="J62" s="298"/>
      <c r="K62" s="298"/>
      <c r="L62" s="298"/>
      <c r="M62" s="298"/>
      <c r="N62" s="298"/>
      <c r="O62" s="305"/>
      <c r="P62" s="479"/>
    </row>
    <row r="63" spans="1:20" ht="18.75" customHeight="1" x14ac:dyDescent="0.35">
      <c r="A63" s="29"/>
      <c r="B63" s="29" t="str">
        <f t="shared" si="4"/>
        <v/>
      </c>
      <c r="C63" s="125">
        <f t="shared" si="5"/>
        <v>1</v>
      </c>
      <c r="D63" s="301"/>
      <c r="E63" s="294"/>
      <c r="F63" s="294"/>
      <c r="G63" s="296"/>
      <c r="H63" s="295"/>
      <c r="I63" s="295"/>
      <c r="J63" s="295"/>
      <c r="K63" s="295"/>
      <c r="L63" s="295"/>
      <c r="M63" s="295"/>
      <c r="N63" s="295"/>
      <c r="O63" s="303"/>
      <c r="P63" s="479"/>
    </row>
    <row r="64" spans="1:20" ht="18.75" customHeight="1" outlineLevel="1" x14ac:dyDescent="0.35">
      <c r="A64" s="29"/>
      <c r="B64" s="29" t="str">
        <f t="shared" si="4"/>
        <v/>
      </c>
      <c r="C64" s="125">
        <f t="shared" si="5"/>
        <v>1</v>
      </c>
      <c r="D64" s="300"/>
      <c r="E64" s="297"/>
      <c r="F64" s="297"/>
      <c r="G64" s="299"/>
      <c r="H64" s="298"/>
      <c r="I64" s="298"/>
      <c r="J64" s="298"/>
      <c r="K64" s="298"/>
      <c r="L64" s="298"/>
      <c r="M64" s="298"/>
      <c r="N64" s="298"/>
      <c r="O64" s="305"/>
      <c r="P64" s="479"/>
    </row>
    <row r="65" spans="1:18" ht="18.75" customHeight="1" outlineLevel="1" x14ac:dyDescent="0.35">
      <c r="A65" s="29"/>
      <c r="B65" s="29" t="str">
        <f t="shared" si="4"/>
        <v/>
      </c>
      <c r="C65" s="125">
        <f t="shared" si="5"/>
        <v>1</v>
      </c>
      <c r="D65" s="301"/>
      <c r="E65" s="294"/>
      <c r="F65" s="294"/>
      <c r="G65" s="296"/>
      <c r="H65" s="295"/>
      <c r="I65" s="295"/>
      <c r="J65" s="295"/>
      <c r="K65" s="295"/>
      <c r="L65" s="295"/>
      <c r="M65" s="295"/>
      <c r="N65" s="295"/>
      <c r="O65" s="303"/>
      <c r="P65" s="479"/>
    </row>
    <row r="66" spans="1:18" ht="18.75" customHeight="1" outlineLevel="1" x14ac:dyDescent="0.35">
      <c r="A66" s="29"/>
      <c r="B66" s="29" t="str">
        <f t="shared" si="4"/>
        <v/>
      </c>
      <c r="C66" s="125">
        <f t="shared" si="5"/>
        <v>1</v>
      </c>
      <c r="D66" s="300"/>
      <c r="E66" s="297"/>
      <c r="F66" s="297"/>
      <c r="G66" s="299"/>
      <c r="H66" s="298"/>
      <c r="I66" s="298"/>
      <c r="J66" s="298"/>
      <c r="K66" s="298"/>
      <c r="L66" s="298"/>
      <c r="M66" s="298"/>
      <c r="N66" s="298"/>
      <c r="O66" s="305"/>
      <c r="P66" s="479"/>
    </row>
    <row r="67" spans="1:18" ht="18.75" customHeight="1" outlineLevel="1" x14ac:dyDescent="0.35">
      <c r="A67" s="29"/>
      <c r="B67" s="29" t="str">
        <f t="shared" si="4"/>
        <v/>
      </c>
      <c r="C67" s="125">
        <f t="shared" si="5"/>
        <v>1</v>
      </c>
      <c r="D67" s="301"/>
      <c r="E67" s="294"/>
      <c r="F67" s="294"/>
      <c r="G67" s="296"/>
      <c r="H67" s="295"/>
      <c r="I67" s="295"/>
      <c r="J67" s="295"/>
      <c r="K67" s="295"/>
      <c r="L67" s="295"/>
      <c r="M67" s="295"/>
      <c r="N67" s="295"/>
      <c r="O67" s="303"/>
      <c r="P67" s="479"/>
    </row>
    <row r="68" spans="1:18" ht="18.75" customHeight="1" outlineLevel="1" x14ac:dyDescent="0.35">
      <c r="A68" s="29"/>
      <c r="B68" s="29" t="str">
        <f t="shared" si="4"/>
        <v/>
      </c>
      <c r="C68" s="125">
        <f t="shared" si="5"/>
        <v>1</v>
      </c>
      <c r="D68" s="300"/>
      <c r="E68" s="297"/>
      <c r="F68" s="297"/>
      <c r="G68" s="299"/>
      <c r="H68" s="298"/>
      <c r="I68" s="298"/>
      <c r="J68" s="298"/>
      <c r="K68" s="298"/>
      <c r="L68" s="298"/>
      <c r="M68" s="298"/>
      <c r="N68" s="298"/>
      <c r="O68" s="305"/>
      <c r="P68" s="479"/>
    </row>
    <row r="69" spans="1:18" ht="18.75" customHeight="1" outlineLevel="1" x14ac:dyDescent="0.35">
      <c r="A69" s="29"/>
      <c r="B69" s="29" t="str">
        <f t="shared" si="4"/>
        <v/>
      </c>
      <c r="C69" s="125">
        <f t="shared" si="5"/>
        <v>1</v>
      </c>
      <c r="D69" s="301"/>
      <c r="E69" s="294"/>
      <c r="F69" s="294"/>
      <c r="G69" s="296"/>
      <c r="H69" s="295"/>
      <c r="I69" s="295"/>
      <c r="J69" s="295"/>
      <c r="K69" s="295"/>
      <c r="L69" s="295"/>
      <c r="M69" s="295"/>
      <c r="N69" s="295"/>
      <c r="O69" s="303"/>
      <c r="P69" s="479"/>
    </row>
    <row r="70" spans="1:18" ht="18.75" customHeight="1" outlineLevel="1" x14ac:dyDescent="0.35">
      <c r="A70" s="29"/>
      <c r="B70" s="29" t="str">
        <f t="shared" si="4"/>
        <v/>
      </c>
      <c r="C70" s="125">
        <f t="shared" si="5"/>
        <v>1</v>
      </c>
      <c r="D70" s="300"/>
      <c r="E70" s="297"/>
      <c r="F70" s="297"/>
      <c r="G70" s="299"/>
      <c r="H70" s="298"/>
      <c r="I70" s="298"/>
      <c r="J70" s="298"/>
      <c r="K70" s="298"/>
      <c r="L70" s="298"/>
      <c r="M70" s="298"/>
      <c r="N70" s="298"/>
      <c r="O70" s="305"/>
      <c r="P70" s="479"/>
    </row>
    <row r="71" spans="1:18" ht="18.75" customHeight="1" outlineLevel="1" x14ac:dyDescent="0.35">
      <c r="A71" s="29"/>
      <c r="B71" s="29" t="str">
        <f t="shared" si="4"/>
        <v/>
      </c>
      <c r="C71" s="125">
        <f t="shared" si="5"/>
        <v>1</v>
      </c>
      <c r="D71" s="301"/>
      <c r="E71" s="294"/>
      <c r="F71" s="294"/>
      <c r="G71" s="296"/>
      <c r="H71" s="295"/>
      <c r="I71" s="295"/>
      <c r="J71" s="295"/>
      <c r="K71" s="295"/>
      <c r="L71" s="295"/>
      <c r="M71" s="295"/>
      <c r="N71" s="295"/>
      <c r="O71" s="303"/>
      <c r="P71" s="479"/>
    </row>
    <row r="72" spans="1:18" ht="18.75" customHeight="1" outlineLevel="1" x14ac:dyDescent="0.35">
      <c r="A72" s="29"/>
      <c r="B72" s="29" t="str">
        <f t="shared" si="4"/>
        <v/>
      </c>
      <c r="C72" s="125">
        <f t="shared" si="5"/>
        <v>1</v>
      </c>
      <c r="D72" s="300"/>
      <c r="E72" s="297"/>
      <c r="F72" s="297"/>
      <c r="G72" s="299"/>
      <c r="H72" s="298"/>
      <c r="I72" s="298"/>
      <c r="J72" s="298"/>
      <c r="K72" s="298"/>
      <c r="L72" s="298"/>
      <c r="M72" s="298"/>
      <c r="N72" s="298"/>
      <c r="O72" s="305"/>
      <c r="P72" s="479"/>
    </row>
    <row r="73" spans="1:18" ht="19" outlineLevel="1" thickBot="1" x14ac:dyDescent="0.4">
      <c r="A73" s="29"/>
      <c r="B73" s="29" t="str">
        <f t="shared" si="4"/>
        <v/>
      </c>
      <c r="C73" s="125">
        <f t="shared" si="5"/>
        <v>1</v>
      </c>
      <c r="D73" s="301"/>
      <c r="E73" s="294"/>
      <c r="F73" s="294"/>
      <c r="G73" s="296"/>
      <c r="H73" s="295"/>
      <c r="I73" s="295"/>
      <c r="J73" s="295"/>
      <c r="K73" s="295"/>
      <c r="L73" s="295"/>
      <c r="M73" s="295"/>
      <c r="N73" s="295"/>
      <c r="O73" s="303"/>
      <c r="P73" s="479"/>
    </row>
    <row r="74" spans="1:18" ht="29.65" customHeight="1" x14ac:dyDescent="0.35">
      <c r="B74" s="29"/>
      <c r="C74" s="127"/>
      <c r="D74" s="794"/>
      <c r="E74" s="795"/>
      <c r="F74" s="795"/>
      <c r="G74" s="796"/>
      <c r="H74" s="795"/>
      <c r="I74" s="795"/>
      <c r="J74" s="795"/>
      <c r="K74" s="795"/>
      <c r="L74" s="795"/>
      <c r="M74" s="795"/>
      <c r="N74" s="791"/>
      <c r="O74" s="791"/>
      <c r="P74"/>
      <c r="Q74" s="23"/>
    </row>
    <row r="75" spans="1:18" ht="44.25" customHeight="1" thickBot="1" x14ac:dyDescent="0.4">
      <c r="B75" s="29"/>
      <c r="C75" s="128"/>
      <c r="D75" s="35" t="s">
        <v>390</v>
      </c>
      <c r="E75" s="25"/>
      <c r="F75" s="25"/>
      <c r="G75" s="25"/>
      <c r="H75" s="25"/>
      <c r="I75" s="343"/>
      <c r="J75" s="25"/>
      <c r="K75" s="25"/>
      <c r="L75" s="21"/>
      <c r="M75" s="21"/>
    </row>
    <row r="76" spans="1:18" s="26" customFormat="1" ht="14.65" customHeight="1" thickBot="1" x14ac:dyDescent="0.4">
      <c r="A76" s="27"/>
      <c r="B76" s="29"/>
      <c r="C76" s="125"/>
      <c r="D76" s="879"/>
      <c r="E76" s="880"/>
      <c r="F76" s="881"/>
      <c r="G76" s="80"/>
      <c r="H76" s="80"/>
      <c r="I76" s="883"/>
      <c r="J76" s="882"/>
      <c r="K76" s="341"/>
      <c r="L76" s="867"/>
      <c r="M76" s="868"/>
      <c r="N76" s="868"/>
      <c r="O76" s="869"/>
      <c r="P76" s="28"/>
    </row>
    <row r="77" spans="1:18" s="26" customFormat="1" ht="37.5" customHeight="1" x14ac:dyDescent="0.55000000000000004">
      <c r="A77" s="27"/>
      <c r="B77" s="29"/>
      <c r="C77" s="125"/>
      <c r="D77" s="476"/>
      <c r="E77" s="323"/>
      <c r="F77" s="323"/>
      <c r="G77" s="1212" t="s">
        <v>895</v>
      </c>
      <c r="H77" s="1212" t="s">
        <v>757</v>
      </c>
      <c r="I77" s="1212" t="s">
        <v>849</v>
      </c>
      <c r="J77" s="1212" t="s">
        <v>760</v>
      </c>
      <c r="K77" s="323"/>
      <c r="L77" s="1232" t="s">
        <v>761</v>
      </c>
      <c r="M77" s="1233"/>
      <c r="N77" s="1233"/>
      <c r="O77" s="1233"/>
      <c r="P77" s="28"/>
    </row>
    <row r="78" spans="1:18" s="37" customFormat="1" ht="37.5" customHeight="1" x14ac:dyDescent="0.45">
      <c r="A78" s="36"/>
      <c r="B78" s="29"/>
      <c r="C78" s="125"/>
      <c r="D78" s="38" t="s">
        <v>365</v>
      </c>
      <c r="E78" s="39" t="s">
        <v>742</v>
      </c>
      <c r="F78" s="39" t="s">
        <v>735</v>
      </c>
      <c r="G78" s="1213"/>
      <c r="H78" s="1213"/>
      <c r="I78" s="1213"/>
      <c r="J78" s="1213"/>
      <c r="K78" s="39" t="s">
        <v>762</v>
      </c>
      <c r="L78" s="345" t="s">
        <v>845</v>
      </c>
      <c r="M78" s="338" t="s">
        <v>846</v>
      </c>
      <c r="N78" s="338" t="s">
        <v>847</v>
      </c>
      <c r="O78" s="340" t="s">
        <v>848</v>
      </c>
      <c r="P78" s="30"/>
      <c r="Q78" s="21"/>
      <c r="R78" s="21"/>
    </row>
    <row r="79" spans="1:18" ht="18.75" customHeight="1" x14ac:dyDescent="0.35">
      <c r="A79" s="29"/>
      <c r="B79" s="29" t="str">
        <f t="shared" ref="B79:B93" si="6">IF(($D79&lt;&gt;"")*($E79&lt;&gt;""), "RLTY", "")</f>
        <v/>
      </c>
      <c r="C79" s="125">
        <f>_xlfn.LET(
 _xlpm.allBlank, IF((($G79="")*($H79="")*($I79="")*($J79="")*($K79="")*($L79="")*($M79="")*($N79="")*($O79=""))=0, 2, 1),
 _xlpm.allNONblank, IF((($G79&lt;&gt;"")*($H79&lt;&gt;"")*($I79&lt;&gt;"")*($K79&lt;&gt;"")*($L79&lt;&gt;"")*($M79&lt;&gt;"")*($N79&lt;&gt;"")*($O79&lt;&gt;""))=0, 3, 1),
 IF($D79="", _xlpm.allBlank, _xlpm.allNONblank)
)</f>
        <v>1</v>
      </c>
      <c r="D79" s="478" t="str" cm="1">
        <f t="array" ref="D79">_xlfn.LET(
_xlpm.AEs_finArr_table,'1) Identify Affiliated Entities'!$D$62:$F$82,
_xlpm.debt_tf,('1) Identify Affiliated Entities'!$G$62:$G$82=TRUE),
_xlpm.profitShr_tf,('1) Identify Affiliated Entities'!$H$62:$H$82=TRUE),
_xlpm.mngmtFees_tf,('1) Identify Affiliated Entities'!$I$62:$I$82=TRUE),
_xlpm.saleLsbck_tf,('1) Identify Affiliated Entities'!$J$62:$J$82=TRUE),
_xlpm.other_tf,('1) Identify Affiliated Entities'!$K$62:$K$82=TRUE),
  _xlpm.noBlanks_array,
    _xlfn._xlws.FILTER(_xlpm.AEs_finArr_table, _xlpm.saleLsbck_tf,"")&amp;"",
  _xlpm.noBlanks_array)</f>
        <v/>
      </c>
      <c r="E79" s="311"/>
      <c r="F79" s="311"/>
      <c r="G79" s="312"/>
      <c r="H79" s="313"/>
      <c r="I79" s="313"/>
      <c r="J79" s="313"/>
      <c r="K79" s="313"/>
      <c r="L79" s="313"/>
      <c r="M79" s="313"/>
      <c r="N79" s="313"/>
      <c r="O79" s="314"/>
      <c r="P79" s="30"/>
    </row>
    <row r="80" spans="1:18" ht="18.75" customHeight="1" x14ac:dyDescent="0.35">
      <c r="A80" s="29"/>
      <c r="B80" s="29" t="str">
        <f t="shared" si="6"/>
        <v/>
      </c>
      <c r="C80" s="125">
        <f t="shared" ref="C80:C93" si="7">_xlfn.LET(
 _xlpm.allBlank, IF((($G80="")*($H80="")*($I80="")*($J80="")*($K80="")*($L80="")*($M80="")*($N80="")*($O80=""))=0, 2, 1),
 _xlpm.allNONblank, IF((($G80&lt;&gt;"")*($H80&lt;&gt;"")*($I80&lt;&gt;"")*($K80&lt;&gt;"")*($L80&lt;&gt;"")*($M80&lt;&gt;"")*($N80&lt;&gt;"")*($O80&lt;&gt;""))=0, 3, 1),
 IF($D80="", _xlpm.allBlank, _xlpm.allNONblank)
)</f>
        <v>1</v>
      </c>
      <c r="D80" s="300"/>
      <c r="E80" s="297"/>
      <c r="F80" s="297"/>
      <c r="G80" s="299"/>
      <c r="H80" s="298"/>
      <c r="I80" s="298"/>
      <c r="J80" s="298"/>
      <c r="K80" s="298"/>
      <c r="L80" s="298"/>
      <c r="M80" s="298"/>
      <c r="N80" s="298"/>
      <c r="O80" s="305"/>
      <c r="P80" s="30"/>
    </row>
    <row r="81" spans="1:17" ht="18.75" customHeight="1" x14ac:dyDescent="0.35">
      <c r="A81" s="29"/>
      <c r="B81" s="29" t="str">
        <f t="shared" si="6"/>
        <v/>
      </c>
      <c r="C81" s="125">
        <f t="shared" si="7"/>
        <v>1</v>
      </c>
      <c r="D81" s="301"/>
      <c r="E81" s="294"/>
      <c r="F81" s="294"/>
      <c r="G81" s="296"/>
      <c r="H81" s="295"/>
      <c r="I81" s="295"/>
      <c r="J81" s="295"/>
      <c r="K81" s="295"/>
      <c r="L81" s="295"/>
      <c r="M81" s="295"/>
      <c r="N81" s="295"/>
      <c r="O81" s="303"/>
      <c r="P81" s="30"/>
    </row>
    <row r="82" spans="1:17" ht="18.75" customHeight="1" x14ac:dyDescent="0.35">
      <c r="A82" s="29"/>
      <c r="B82" s="29" t="str">
        <f t="shared" si="6"/>
        <v/>
      </c>
      <c r="C82" s="125">
        <f t="shared" si="7"/>
        <v>1</v>
      </c>
      <c r="D82" s="300"/>
      <c r="E82" s="297"/>
      <c r="F82" s="297"/>
      <c r="G82" s="299"/>
      <c r="H82" s="298"/>
      <c r="I82" s="298"/>
      <c r="J82" s="298"/>
      <c r="K82" s="298"/>
      <c r="L82" s="298"/>
      <c r="M82" s="298"/>
      <c r="N82" s="298"/>
      <c r="O82" s="305"/>
      <c r="P82" s="30"/>
    </row>
    <row r="83" spans="1:17" ht="18.75" customHeight="1" x14ac:dyDescent="0.35">
      <c r="A83" s="29"/>
      <c r="B83" s="29" t="str">
        <f t="shared" si="6"/>
        <v/>
      </c>
      <c r="C83" s="125">
        <f t="shared" si="7"/>
        <v>1</v>
      </c>
      <c r="D83" s="301"/>
      <c r="E83" s="294"/>
      <c r="F83" s="294"/>
      <c r="G83" s="296"/>
      <c r="H83" s="295"/>
      <c r="I83" s="295"/>
      <c r="J83" s="295"/>
      <c r="K83" s="295"/>
      <c r="L83" s="295"/>
      <c r="M83" s="295"/>
      <c r="N83" s="295"/>
      <c r="O83" s="303"/>
      <c r="P83" s="41"/>
    </row>
    <row r="84" spans="1:17" ht="18.75" customHeight="1" outlineLevel="1" x14ac:dyDescent="0.35">
      <c r="A84" s="29"/>
      <c r="B84" s="29" t="str">
        <f t="shared" si="6"/>
        <v/>
      </c>
      <c r="C84" s="125">
        <f t="shared" si="7"/>
        <v>1</v>
      </c>
      <c r="D84" s="300"/>
      <c r="E84" s="297"/>
      <c r="F84" s="297"/>
      <c r="G84" s="299"/>
      <c r="H84" s="298"/>
      <c r="I84" s="298"/>
      <c r="J84" s="298"/>
      <c r="K84" s="298"/>
      <c r="L84" s="298"/>
      <c r="M84" s="298"/>
      <c r="N84" s="298"/>
      <c r="O84" s="305"/>
      <c r="P84" s="325"/>
      <c r="Q84" s="30"/>
    </row>
    <row r="85" spans="1:17" ht="18.75" customHeight="1" outlineLevel="1" x14ac:dyDescent="0.35">
      <c r="A85" s="29"/>
      <c r="B85" s="29" t="str">
        <f t="shared" si="6"/>
        <v/>
      </c>
      <c r="C85" s="125">
        <f t="shared" si="7"/>
        <v>1</v>
      </c>
      <c r="D85" s="301"/>
      <c r="E85" s="294"/>
      <c r="F85" s="294"/>
      <c r="G85" s="296"/>
      <c r="H85" s="295"/>
      <c r="I85" s="295"/>
      <c r="J85" s="295"/>
      <c r="K85" s="295"/>
      <c r="L85" s="295"/>
      <c r="M85" s="295"/>
      <c r="N85" s="295"/>
      <c r="O85" s="303"/>
      <c r="P85" s="28"/>
    </row>
    <row r="86" spans="1:17" ht="18.75" customHeight="1" outlineLevel="1" x14ac:dyDescent="0.35">
      <c r="A86" s="29"/>
      <c r="B86" s="29" t="str">
        <f t="shared" si="6"/>
        <v/>
      </c>
      <c r="C86" s="125">
        <f t="shared" si="7"/>
        <v>1</v>
      </c>
      <c r="D86" s="300"/>
      <c r="E86" s="297"/>
      <c r="F86" s="297"/>
      <c r="G86" s="299"/>
      <c r="H86" s="298"/>
      <c r="I86" s="298"/>
      <c r="J86" s="298"/>
      <c r="K86" s="298"/>
      <c r="L86" s="298"/>
      <c r="M86" s="298"/>
      <c r="N86" s="298"/>
      <c r="O86" s="305"/>
      <c r="P86" s="30"/>
    </row>
    <row r="87" spans="1:17" ht="18.75" customHeight="1" outlineLevel="1" x14ac:dyDescent="0.35">
      <c r="A87" s="29"/>
      <c r="B87" s="29" t="str">
        <f t="shared" si="6"/>
        <v/>
      </c>
      <c r="C87" s="125">
        <f t="shared" si="7"/>
        <v>1</v>
      </c>
      <c r="D87" s="301"/>
      <c r="E87" s="294"/>
      <c r="F87" s="294"/>
      <c r="G87" s="296"/>
      <c r="H87" s="295"/>
      <c r="I87" s="295"/>
      <c r="J87" s="295"/>
      <c r="K87" s="295"/>
      <c r="L87" s="295"/>
      <c r="M87" s="295"/>
      <c r="N87" s="295"/>
      <c r="O87" s="303"/>
      <c r="P87" s="30"/>
    </row>
    <row r="88" spans="1:17" ht="18.75" customHeight="1" outlineLevel="1" x14ac:dyDescent="0.35">
      <c r="A88" s="29"/>
      <c r="B88" s="29" t="str">
        <f t="shared" si="6"/>
        <v/>
      </c>
      <c r="C88" s="125">
        <f t="shared" si="7"/>
        <v>1</v>
      </c>
      <c r="D88" s="300"/>
      <c r="E88" s="297"/>
      <c r="F88" s="297"/>
      <c r="G88" s="299"/>
      <c r="H88" s="298"/>
      <c r="I88" s="298"/>
      <c r="J88" s="298"/>
      <c r="K88" s="298"/>
      <c r="L88" s="298"/>
      <c r="M88" s="298"/>
      <c r="N88" s="298"/>
      <c r="O88" s="305"/>
      <c r="P88" s="30"/>
    </row>
    <row r="89" spans="1:17" ht="18.75" customHeight="1" outlineLevel="1" x14ac:dyDescent="0.35">
      <c r="A89" s="29"/>
      <c r="B89" s="29" t="str">
        <f t="shared" si="6"/>
        <v/>
      </c>
      <c r="C89" s="125">
        <f t="shared" si="7"/>
        <v>1</v>
      </c>
      <c r="D89" s="301"/>
      <c r="E89" s="294"/>
      <c r="F89" s="294"/>
      <c r="G89" s="296"/>
      <c r="H89" s="295"/>
      <c r="I89" s="295"/>
      <c r="J89" s="295"/>
      <c r="K89" s="295"/>
      <c r="L89" s="295"/>
      <c r="M89" s="295"/>
      <c r="N89" s="295"/>
      <c r="O89" s="303"/>
      <c r="P89" s="30"/>
    </row>
    <row r="90" spans="1:17" ht="18.75" customHeight="1" outlineLevel="1" x14ac:dyDescent="0.35">
      <c r="A90" s="29"/>
      <c r="B90" s="29" t="str">
        <f t="shared" si="6"/>
        <v/>
      </c>
      <c r="C90" s="125">
        <f t="shared" si="7"/>
        <v>1</v>
      </c>
      <c r="D90" s="300"/>
      <c r="E90" s="297"/>
      <c r="F90" s="297"/>
      <c r="G90" s="299"/>
      <c r="H90" s="298"/>
      <c r="I90" s="298"/>
      <c r="J90" s="298"/>
      <c r="K90" s="298"/>
      <c r="L90" s="298"/>
      <c r="M90" s="298"/>
      <c r="N90" s="298"/>
      <c r="O90" s="305"/>
      <c r="P90" s="30"/>
    </row>
    <row r="91" spans="1:17" ht="18.75" customHeight="1" outlineLevel="1" x14ac:dyDescent="0.35">
      <c r="A91" s="29"/>
      <c r="B91" s="29" t="str">
        <f t="shared" si="6"/>
        <v/>
      </c>
      <c r="C91" s="125">
        <f t="shared" si="7"/>
        <v>1</v>
      </c>
      <c r="D91" s="301"/>
      <c r="E91" s="294"/>
      <c r="F91" s="294"/>
      <c r="G91" s="296"/>
      <c r="H91" s="295"/>
      <c r="I91" s="295"/>
      <c r="J91" s="295"/>
      <c r="K91" s="295"/>
      <c r="L91" s="295"/>
      <c r="M91" s="295"/>
      <c r="N91" s="295"/>
      <c r="O91" s="303"/>
      <c r="P91" s="30"/>
    </row>
    <row r="92" spans="1:17" ht="18.75" customHeight="1" outlineLevel="1" x14ac:dyDescent="0.35">
      <c r="A92" s="29"/>
      <c r="B92" s="29" t="str">
        <f t="shared" si="6"/>
        <v/>
      </c>
      <c r="C92" s="125">
        <f t="shared" si="7"/>
        <v>1</v>
      </c>
      <c r="D92" s="300"/>
      <c r="E92" s="297"/>
      <c r="F92" s="297"/>
      <c r="G92" s="299"/>
      <c r="H92" s="298"/>
      <c r="I92" s="298"/>
      <c r="J92" s="298"/>
      <c r="K92" s="298"/>
      <c r="L92" s="298"/>
      <c r="M92" s="298"/>
      <c r="N92" s="298"/>
      <c r="O92" s="305"/>
      <c r="P92" s="30"/>
    </row>
    <row r="93" spans="1:17" ht="19" outlineLevel="1" thickBot="1" x14ac:dyDescent="0.4">
      <c r="A93" s="29"/>
      <c r="B93" s="29" t="str">
        <f t="shared" si="6"/>
        <v/>
      </c>
      <c r="C93" s="125">
        <f t="shared" si="7"/>
        <v>1</v>
      </c>
      <c r="D93" s="301"/>
      <c r="E93" s="294"/>
      <c r="F93" s="294"/>
      <c r="G93" s="296"/>
      <c r="H93" s="295"/>
      <c r="I93" s="295"/>
      <c r="J93" s="295"/>
      <c r="K93" s="295"/>
      <c r="L93" s="295"/>
      <c r="M93" s="295"/>
      <c r="N93" s="295"/>
      <c r="O93" s="303"/>
      <c r="P93" s="30"/>
    </row>
    <row r="94" spans="1:17" ht="22.5" customHeight="1" x14ac:dyDescent="0.35">
      <c r="B94" s="29"/>
      <c r="C94" s="125"/>
      <c r="D94" s="794"/>
      <c r="E94" s="795"/>
      <c r="F94" s="795"/>
      <c r="G94" s="796"/>
      <c r="H94" s="795"/>
      <c r="I94" s="795"/>
      <c r="J94" s="795"/>
      <c r="K94" s="795"/>
      <c r="L94" s="791"/>
      <c r="M94" s="791"/>
      <c r="N94" s="791"/>
      <c r="O94" s="791"/>
    </row>
    <row r="95" spans="1:17" ht="44.25" customHeight="1" thickBot="1" x14ac:dyDescent="0.4">
      <c r="B95" s="29"/>
      <c r="C95" s="125"/>
      <c r="D95" s="35" t="s">
        <v>394</v>
      </c>
      <c r="E95" s="25"/>
      <c r="F95" s="25"/>
      <c r="G95" s="25"/>
      <c r="H95" s="25"/>
      <c r="I95" s="40"/>
      <c r="J95" s="25"/>
      <c r="K95" s="25"/>
      <c r="L95" s="21"/>
      <c r="M95" s="21"/>
    </row>
    <row r="96" spans="1:17" s="26" customFormat="1" ht="14.65" customHeight="1" thickBot="1" x14ac:dyDescent="0.4">
      <c r="A96" s="27"/>
      <c r="B96" s="29"/>
      <c r="C96" s="125"/>
      <c r="D96" s="884"/>
      <c r="E96" s="885"/>
      <c r="F96" s="878"/>
      <c r="G96" s="232"/>
      <c r="H96" s="232"/>
      <c r="I96" s="1214"/>
      <c r="J96" s="1214"/>
      <c r="K96" s="1215"/>
      <c r="L96" s="30"/>
    </row>
    <row r="97" spans="1:14" s="26" customFormat="1" ht="27.75" customHeight="1" x14ac:dyDescent="0.35">
      <c r="A97" s="27"/>
      <c r="B97" s="29"/>
      <c r="C97" s="125"/>
      <c r="D97" s="640"/>
      <c r="E97" s="625"/>
      <c r="F97" s="625"/>
      <c r="G97" s="626"/>
      <c r="H97" s="626"/>
      <c r="I97" s="626"/>
      <c r="J97" s="626"/>
      <c r="K97" s="627"/>
      <c r="L97" s="30"/>
    </row>
    <row r="98" spans="1:14" s="37" customFormat="1" ht="47.25" customHeight="1" thickBot="1" x14ac:dyDescent="0.5">
      <c r="A98" s="36"/>
      <c r="B98" s="29"/>
      <c r="C98" s="125"/>
      <c r="D98" s="628" t="s">
        <v>365</v>
      </c>
      <c r="E98" s="629" t="s">
        <v>742</v>
      </c>
      <c r="F98" s="629" t="s">
        <v>735</v>
      </c>
      <c r="G98" s="629" t="s">
        <v>850</v>
      </c>
      <c r="H98" s="629" t="s">
        <v>763</v>
      </c>
      <c r="I98" s="1216" t="s">
        <v>851</v>
      </c>
      <c r="J98" s="1216"/>
      <c r="K98" s="1217"/>
      <c r="L98" s="30"/>
      <c r="M98" s="21"/>
      <c r="N98" s="21"/>
    </row>
    <row r="99" spans="1:14" ht="18.75" customHeight="1" x14ac:dyDescent="0.35">
      <c r="A99" s="29"/>
      <c r="B99" s="29" t="str">
        <f t="shared" ref="B99:B113" si="8">IF(($D99&lt;&gt;"")*($E99&lt;&gt;""), "OTHR", "")</f>
        <v/>
      </c>
      <c r="C99" s="125">
        <f>_xlfn.LET(
 _xlpm.allBlank, IF((($G99="")*($H99="")*($I99=""))=0, 2, 1),
 _xlpm.allNONblank, IF((($G99&lt;&gt;"")*($H99&lt;&gt;"")*($I99&lt;&gt;""))=0, 3, 1),
 IF($D99="", _xlpm.allBlank, _xlpm.allNONblank)
)</f>
        <v>1</v>
      </c>
      <c r="D99" s="474" t="str" cm="1">
        <f t="array" ref="D99">_xlfn.LET(
_xlpm.AEs_finArr_table,'1) Identify Affiliated Entities'!$D$62:$F$82,
_xlpm.debt_tf,('1) Identify Affiliated Entities'!$G$62:$G$82=TRUE),
_xlpm.profitShr_tf,('1) Identify Affiliated Entities'!$H$62:$H$82=TRUE),
_xlpm.mngmtFees_tf,('1) Identify Affiliated Entities'!$I$62:$I$82=TRUE),
_xlpm.saleLsbck_tf,('1) Identify Affiliated Entities'!$J$62:$J$82=TRUE),
_xlpm.other_tf,('1) Identify Affiliated Entities'!$K$62:$K$82=TRUE),
  _xlpm.noBlanks_array,
    _xlfn._xlws.FILTER(_xlpm.AEs_finArr_table, _xlpm.other_tf,"")&amp;"",
  _xlpm.noBlanks_array)</f>
        <v/>
      </c>
      <c r="E99" s="294"/>
      <c r="F99" s="294"/>
      <c r="G99" s="316"/>
      <c r="H99" s="316"/>
      <c r="I99" s="1224"/>
      <c r="J99" s="1224"/>
      <c r="K99" s="1225"/>
      <c r="L99" s="30"/>
      <c r="M99" s="21"/>
    </row>
    <row r="100" spans="1:14" ht="18.75" customHeight="1" x14ac:dyDescent="0.35">
      <c r="A100" s="29"/>
      <c r="B100" s="29" t="str">
        <f t="shared" si="8"/>
        <v/>
      </c>
      <c r="C100" s="125">
        <f t="shared" ref="C100:C113" si="9">_xlfn.LET(
 _xlpm.allBlank, IF((($G100="")*($H100="")*($I100=""))=0, 2, 1),
 _xlpm.allNONblank, IF((($G100&lt;&gt;"")*($H100&lt;&gt;"")*($I100&lt;&gt;""))=0, 3, 1),
 IF($D100="", _xlpm.allBlank, _xlpm.allNONblank)
)</f>
        <v>1</v>
      </c>
      <c r="D100" s="300"/>
      <c r="E100" s="297"/>
      <c r="F100" s="297"/>
      <c r="G100" s="315"/>
      <c r="H100" s="315"/>
      <c r="I100" s="1226"/>
      <c r="J100" s="1226"/>
      <c r="K100" s="1227"/>
      <c r="L100" s="30"/>
      <c r="M100" s="21"/>
    </row>
    <row r="101" spans="1:14" ht="18.75" customHeight="1" x14ac:dyDescent="0.35">
      <c r="A101" s="29"/>
      <c r="B101" s="29" t="str">
        <f t="shared" si="8"/>
        <v/>
      </c>
      <c r="C101" s="125">
        <f t="shared" si="9"/>
        <v>1</v>
      </c>
      <c r="D101" s="301"/>
      <c r="E101" s="294"/>
      <c r="F101" s="294"/>
      <c r="G101" s="316"/>
      <c r="H101" s="316"/>
      <c r="I101" s="1224"/>
      <c r="J101" s="1224"/>
      <c r="K101" s="1225"/>
      <c r="L101" s="30"/>
      <c r="M101" s="21"/>
    </row>
    <row r="102" spans="1:14" ht="18.75" customHeight="1" x14ac:dyDescent="0.35">
      <c r="A102" s="29"/>
      <c r="B102" s="29" t="str">
        <f t="shared" si="8"/>
        <v/>
      </c>
      <c r="C102" s="125">
        <f t="shared" si="9"/>
        <v>1</v>
      </c>
      <c r="D102" s="300"/>
      <c r="E102" s="297"/>
      <c r="F102" s="297"/>
      <c r="G102" s="315"/>
      <c r="H102" s="315"/>
      <c r="I102" s="1226"/>
      <c r="J102" s="1226"/>
      <c r="K102" s="1227"/>
      <c r="L102" s="30"/>
      <c r="M102" s="21"/>
    </row>
    <row r="103" spans="1:14" ht="18.75" customHeight="1" x14ac:dyDescent="0.35">
      <c r="A103" s="29"/>
      <c r="B103" s="29" t="str">
        <f t="shared" si="8"/>
        <v/>
      </c>
      <c r="C103" s="125">
        <f t="shared" si="9"/>
        <v>1</v>
      </c>
      <c r="D103" s="301"/>
      <c r="E103" s="294"/>
      <c r="F103" s="294"/>
      <c r="G103" s="316"/>
      <c r="H103" s="316"/>
      <c r="I103" s="1224"/>
      <c r="J103" s="1224"/>
      <c r="K103" s="1225"/>
      <c r="L103" s="30"/>
      <c r="M103" s="21"/>
    </row>
    <row r="104" spans="1:14" ht="18.75" customHeight="1" outlineLevel="1" x14ac:dyDescent="0.35">
      <c r="A104" s="29"/>
      <c r="B104" s="29" t="str">
        <f t="shared" si="8"/>
        <v/>
      </c>
      <c r="C104" s="125">
        <f t="shared" si="9"/>
        <v>1</v>
      </c>
      <c r="D104" s="300"/>
      <c r="E104" s="297"/>
      <c r="F104" s="297"/>
      <c r="G104" s="315"/>
      <c r="H104" s="315"/>
      <c r="I104" s="1220"/>
      <c r="J104" s="1220"/>
      <c r="K104" s="1221"/>
      <c r="L104" s="30"/>
      <c r="M104" s="21"/>
    </row>
    <row r="105" spans="1:14" ht="18.75" customHeight="1" outlineLevel="1" x14ac:dyDescent="0.35">
      <c r="A105" s="29"/>
      <c r="B105" s="29" t="str">
        <f t="shared" si="8"/>
        <v/>
      </c>
      <c r="C105" s="125">
        <f t="shared" si="9"/>
        <v>1</v>
      </c>
      <c r="D105" s="301"/>
      <c r="E105" s="294"/>
      <c r="F105" s="294"/>
      <c r="G105" s="316"/>
      <c r="H105" s="316"/>
      <c r="I105" s="1218"/>
      <c r="J105" s="1218"/>
      <c r="K105" s="1219"/>
      <c r="L105" s="30"/>
      <c r="M105" s="21"/>
    </row>
    <row r="106" spans="1:14" ht="18.75" customHeight="1" outlineLevel="1" x14ac:dyDescent="0.35">
      <c r="A106" s="29"/>
      <c r="B106" s="29" t="str">
        <f t="shared" si="8"/>
        <v/>
      </c>
      <c r="C106" s="125">
        <f t="shared" si="9"/>
        <v>1</v>
      </c>
      <c r="D106" s="300"/>
      <c r="E106" s="297"/>
      <c r="F106" s="297"/>
      <c r="G106" s="315"/>
      <c r="H106" s="315"/>
      <c r="I106" s="1220"/>
      <c r="J106" s="1220"/>
      <c r="K106" s="1221"/>
      <c r="L106" s="30"/>
      <c r="M106" s="21"/>
    </row>
    <row r="107" spans="1:14" ht="18.75" customHeight="1" outlineLevel="1" x14ac:dyDescent="0.35">
      <c r="A107" s="29"/>
      <c r="B107" s="29" t="str">
        <f t="shared" si="8"/>
        <v/>
      </c>
      <c r="C107" s="125">
        <f t="shared" si="9"/>
        <v>1</v>
      </c>
      <c r="D107" s="301"/>
      <c r="E107" s="294"/>
      <c r="F107" s="294"/>
      <c r="G107" s="316"/>
      <c r="H107" s="316"/>
      <c r="I107" s="1218"/>
      <c r="J107" s="1218"/>
      <c r="K107" s="1219"/>
      <c r="L107" s="30"/>
      <c r="M107" s="21"/>
    </row>
    <row r="108" spans="1:14" ht="18.75" customHeight="1" outlineLevel="1" x14ac:dyDescent="0.35">
      <c r="A108" s="29"/>
      <c r="B108" s="29" t="str">
        <f t="shared" si="8"/>
        <v/>
      </c>
      <c r="C108" s="125">
        <f t="shared" si="9"/>
        <v>1</v>
      </c>
      <c r="D108" s="300"/>
      <c r="E108" s="297"/>
      <c r="F108" s="297"/>
      <c r="G108" s="315"/>
      <c r="H108" s="315"/>
      <c r="I108" s="1220"/>
      <c r="J108" s="1220"/>
      <c r="K108" s="1221"/>
      <c r="L108" s="30"/>
      <c r="M108" s="21"/>
    </row>
    <row r="109" spans="1:14" ht="18.75" customHeight="1" outlineLevel="1" x14ac:dyDescent="0.35">
      <c r="A109" s="29"/>
      <c r="B109" s="29" t="str">
        <f t="shared" si="8"/>
        <v/>
      </c>
      <c r="C109" s="125">
        <f t="shared" si="9"/>
        <v>1</v>
      </c>
      <c r="D109" s="301"/>
      <c r="E109" s="294"/>
      <c r="F109" s="294"/>
      <c r="G109" s="316"/>
      <c r="H109" s="316"/>
      <c r="I109" s="1218"/>
      <c r="J109" s="1218"/>
      <c r="K109" s="1219"/>
      <c r="L109" s="30"/>
      <c r="M109" s="21"/>
    </row>
    <row r="110" spans="1:14" ht="18.75" customHeight="1" outlineLevel="1" x14ac:dyDescent="0.35">
      <c r="A110" s="29"/>
      <c r="B110" s="29" t="str">
        <f t="shared" si="8"/>
        <v/>
      </c>
      <c r="C110" s="125">
        <f t="shared" si="9"/>
        <v>1</v>
      </c>
      <c r="D110" s="300"/>
      <c r="E110" s="297"/>
      <c r="F110" s="297"/>
      <c r="G110" s="315"/>
      <c r="H110" s="315"/>
      <c r="I110" s="1220"/>
      <c r="J110" s="1220"/>
      <c r="K110" s="1221"/>
      <c r="L110" s="30"/>
      <c r="M110" s="21"/>
    </row>
    <row r="111" spans="1:14" ht="17.649999999999999" customHeight="1" outlineLevel="1" x14ac:dyDescent="0.35">
      <c r="A111" s="29"/>
      <c r="B111" s="29" t="str">
        <f t="shared" si="8"/>
        <v/>
      </c>
      <c r="C111" s="125">
        <f t="shared" si="9"/>
        <v>1</v>
      </c>
      <c r="D111" s="301"/>
      <c r="E111" s="294"/>
      <c r="F111" s="294"/>
      <c r="G111" s="316"/>
      <c r="H111" s="316"/>
      <c r="I111" s="1218"/>
      <c r="J111" s="1218"/>
      <c r="K111" s="1219"/>
      <c r="L111" s="30"/>
      <c r="M111" s="21"/>
    </row>
    <row r="112" spans="1:14" ht="18.75" customHeight="1" outlineLevel="1" x14ac:dyDescent="0.35">
      <c r="A112" s="29"/>
      <c r="B112" s="29" t="str">
        <f t="shared" si="8"/>
        <v/>
      </c>
      <c r="C112" s="125">
        <f t="shared" si="9"/>
        <v>1</v>
      </c>
      <c r="D112" s="300"/>
      <c r="E112" s="297"/>
      <c r="F112" s="297"/>
      <c r="G112" s="315"/>
      <c r="H112" s="315"/>
      <c r="I112" s="1220"/>
      <c r="J112" s="1220"/>
      <c r="K112" s="1221"/>
      <c r="L112" s="30"/>
      <c r="M112" s="21"/>
    </row>
    <row r="113" spans="1:14" s="25" customFormat="1" ht="19" outlineLevel="1" thickBot="1" x14ac:dyDescent="0.4">
      <c r="A113" s="40"/>
      <c r="B113" s="29" t="str">
        <f t="shared" si="8"/>
        <v/>
      </c>
      <c r="C113" s="125">
        <f t="shared" si="9"/>
        <v>1</v>
      </c>
      <c r="D113" s="306"/>
      <c r="E113" s="307"/>
      <c r="F113" s="307"/>
      <c r="G113" s="617"/>
      <c r="H113" s="617"/>
      <c r="I113" s="1222"/>
      <c r="J113" s="1222"/>
      <c r="K113" s="1223"/>
      <c r="L113" s="30"/>
    </row>
    <row r="114" spans="1:14" ht="15" customHeight="1" x14ac:dyDescent="0.35">
      <c r="C114" s="126"/>
      <c r="D114" s="326"/>
      <c r="E114" s="327"/>
      <c r="F114" s="235"/>
      <c r="G114" s="327"/>
      <c r="H114" s="327"/>
      <c r="I114" s="616"/>
      <c r="J114" s="482"/>
      <c r="K114" s="125"/>
      <c r="L114" s="119"/>
      <c r="M114" s="119"/>
      <c r="N114" s="30"/>
    </row>
    <row r="115" spans="1:14" ht="21.75" customHeight="1" x14ac:dyDescent="0.35">
      <c r="A115" s="25"/>
      <c r="B115" s="25"/>
      <c r="C115" s="129"/>
      <c r="D115" s="41"/>
      <c r="E115" s="25"/>
      <c r="F115" s="25"/>
      <c r="G115" s="25"/>
      <c r="H115" s="25"/>
      <c r="I115" s="25"/>
      <c r="J115" s="480"/>
      <c r="K115" s="481"/>
      <c r="L115" s="26"/>
      <c r="M115" s="26"/>
    </row>
    <row r="116" spans="1:14" ht="18.75" customHeight="1" x14ac:dyDescent="0.35">
      <c r="D116" s="30"/>
      <c r="E116" s="21"/>
      <c r="F116" s="21"/>
      <c r="G116" s="21"/>
      <c r="H116" s="21"/>
      <c r="I116" s="21"/>
      <c r="J116" s="21"/>
      <c r="K116" s="21"/>
      <c r="L116" s="21"/>
      <c r="M116" s="21"/>
    </row>
    <row r="117" spans="1:14" ht="31.5" hidden="1" customHeight="1" thickBot="1" x14ac:dyDescent="0.4">
      <c r="D117" s="42" t="s">
        <v>370</v>
      </c>
      <c r="E117" s="486"/>
      <c r="F117" s="486"/>
      <c r="G117" s="486"/>
      <c r="H117" s="43"/>
      <c r="I117" s="43"/>
      <c r="J117" s="44"/>
      <c r="K117" s="21"/>
      <c r="L117" s="21"/>
      <c r="M117" s="21"/>
    </row>
    <row r="118" spans="1:14" ht="24.75" hidden="1" customHeight="1" x14ac:dyDescent="0.35">
      <c r="D118" s="45"/>
      <c r="E118" s="487"/>
      <c r="F118" s="487"/>
      <c r="G118" s="487"/>
      <c r="I118" s="33"/>
      <c r="J118" s="46"/>
      <c r="K118" s="21"/>
      <c r="L118" s="21"/>
      <c r="M118" s="21"/>
    </row>
    <row r="119" spans="1:14" ht="24.75" hidden="1" customHeight="1" x14ac:dyDescent="0.35">
      <c r="D119" s="1199" t="str" cm="1">
        <f t="array" ref="D119">_xlfn.LET(
_xlpm.perfect, _backend_mechanics!P36,
_xlpm.missingHCEs, _backend_mechanics!P37,
_xlpm.blankFields, _backend_mechanics!P38,
IF(_xlpm.perfect,"✅","⚠️"))</f>
        <v>✅</v>
      </c>
      <c r="E119" s="1201" t="str">
        <f>_xlfn.LET(
_xlpm.tab1_perf, (_backend_mechanics!P32),
_xlpm.emptyTab,_backend_mechanics!P35,
_xlpm.perfect, _backend_mechanics!P36,
_xlpm.missingHCEs, _backend_mechanics!P37,
_xlpm.blankFields, _backend_mechanics!P38,
_xlpm.tab1_notPerf_msg, "Error: Please complete your selections on Tab 1 before proceeding to this tab.",
_xlpm.empty_msg,"The information provided on Tab 1 indicates that this HHS has no Financial Arrangements to report. Please continue to Tab 3.",
_xlpm.perf_msg,"All fields complete; please proceed to Tab 3.",
_xlpm.missHCEs_msg,"Error: one or more rows with no HCE name in column D have completed field(s) in columns I-M. Please review your responses on this tab, or return to Tab 1 to identify another Financial Arrangement.",
_xlpm.blankFlds_msg,"Error: one or more rows have missing mandatory fields. Please review your responses on this tab.",
_xlpm.blkANDmiss_msg,_xlfn._LONGTEXT("Multiple errors: 
(1) One or more rows with no HCE name in column D have completed fields in columns E-M. Review your responses on this tab, or return to Tab 1 to edit Financial Arrangement identifications if necessary.
(2) One or more rows have missing m","andatory fields. Please review your responses on this tab."),
IF(_xlpm.tab1_perf=0,_xlpm.tab1_notPerf_msg,
IF(_xlpm.emptyTab,_xlpm.empty_msg,
IF(_xlpm.perfect,_xlpm.perf_msg,
IF(_xlpm.missingHCEs,_xlpm.missHCEs_msg,
IF(_xlpm.blankFields,_xlpm.blankFlds_msg,
IF(_xlpm.missingHCEs*_xlpm.blankFields,_xlpm.blkANDmiss_msg,
"UNKNOWN")))))))</f>
        <v>The information provided on Tab 1 indicates that this HHS has no Financial Arrangements to report. Please continue to Tab 3.</v>
      </c>
      <c r="F119" s="1201"/>
      <c r="G119" s="1201"/>
      <c r="H119" s="1201"/>
      <c r="I119" s="1201"/>
      <c r="J119" s="1202"/>
      <c r="K119" s="21"/>
      <c r="L119" s="21"/>
      <c r="M119" s="21"/>
    </row>
    <row r="120" spans="1:14" ht="24.75" hidden="1" customHeight="1" x14ac:dyDescent="0.35">
      <c r="D120" s="1200"/>
      <c r="E120" s="1201"/>
      <c r="F120" s="1201"/>
      <c r="G120" s="1201"/>
      <c r="H120" s="1201"/>
      <c r="I120" s="1201"/>
      <c r="J120" s="1202"/>
    </row>
    <row r="121" spans="1:14" ht="24.75" hidden="1" customHeight="1" x14ac:dyDescent="0.35">
      <c r="D121" s="1200"/>
      <c r="E121" s="1201"/>
      <c r="F121" s="1201"/>
      <c r="G121" s="1201"/>
      <c r="H121" s="1201"/>
      <c r="I121" s="1201"/>
      <c r="J121" s="1202"/>
    </row>
    <row r="122" spans="1:14" ht="24.75" hidden="1" customHeight="1" thickBot="1" x14ac:dyDescent="0.4">
      <c r="D122" s="47"/>
      <c r="E122" s="48"/>
      <c r="F122" s="48"/>
      <c r="G122" s="48"/>
      <c r="H122" s="48"/>
      <c r="I122" s="48"/>
      <c r="J122" s="49"/>
    </row>
  </sheetData>
  <sheetProtection algorithmName="SHA-512" hashValue="w4XvUT1hiTDbWk/r23lH5HNmYtC5rm5n/5GAwCwFb2S2vTQa4/yUj74M9GDDvLAeEP6ZDrsH4ENw6+HQKSC59g==" saltValue="3/iQv6yGHnKim8OLjPS86g==" spinCount="100000" sheet="1" objects="1" scenarios="1"/>
  <dataConsolidate/>
  <mergeCells count="36">
    <mergeCell ref="D2:L2"/>
    <mergeCell ref="K15:L15"/>
    <mergeCell ref="L77:O77"/>
    <mergeCell ref="I57:O57"/>
    <mergeCell ref="G77:G78"/>
    <mergeCell ref="I3:L3"/>
    <mergeCell ref="D3:H3"/>
    <mergeCell ref="I108:K108"/>
    <mergeCell ref="I109:K109"/>
    <mergeCell ref="I110:K110"/>
    <mergeCell ref="G37:G38"/>
    <mergeCell ref="H37:H38"/>
    <mergeCell ref="I37:I38"/>
    <mergeCell ref="J37:J38"/>
    <mergeCell ref="I101:K101"/>
    <mergeCell ref="I102:K102"/>
    <mergeCell ref="I103:K103"/>
    <mergeCell ref="H77:H78"/>
    <mergeCell ref="I77:I78"/>
    <mergeCell ref="I106:K106"/>
    <mergeCell ref="D119:D121"/>
    <mergeCell ref="E119:J121"/>
    <mergeCell ref="D8:D9"/>
    <mergeCell ref="E7:J10"/>
    <mergeCell ref="D6:J6"/>
    <mergeCell ref="J77:J78"/>
    <mergeCell ref="I96:K96"/>
    <mergeCell ref="I98:K98"/>
    <mergeCell ref="I111:K111"/>
    <mergeCell ref="I112:K112"/>
    <mergeCell ref="I113:K113"/>
    <mergeCell ref="I99:K99"/>
    <mergeCell ref="I100:K100"/>
    <mergeCell ref="I104:K104"/>
    <mergeCell ref="I105:K105"/>
    <mergeCell ref="I107:K107"/>
  </mergeCells>
  <phoneticPr fontId="9" type="noConversion"/>
  <dataValidations count="12">
    <dataValidation type="list" allowBlank="1" showInputMessage="1" showErrorMessage="1" sqref="J94 L34 L120:L1048576" xr:uid="{8B27C771-86EE-48AD-AE11-71024DC7EA14}">
      <formula1>"SEI,MSO,REIT,"</formula1>
    </dataValidation>
    <dataValidation type="list" allowBlank="1" showInputMessage="1" showErrorMessage="1" sqref="G19:G23" xr:uid="{88E2D92D-9AE0-4384-B8D9-6B59C102C1FE}">
      <formula1>"Lender, Borrower"</formula1>
    </dataValidation>
    <dataValidation type="list" allowBlank="1" showInputMessage="1" showErrorMessage="1" sqref="G39:G43" xr:uid="{DA08DED1-ED7D-4846-A46B-1C477D5218B9}">
      <formula1>"Recipient, Sponsor"</formula1>
    </dataValidation>
    <dataValidation type="decimal" allowBlank="1" showInputMessage="1" showErrorMessage="1" errorTitle="Invalid interest rate" error="Please enter a valid interest rate, excluding the '%' symbol (e.g. 6.9)." sqref="L19:L33" xr:uid="{A6334090-F942-4400-85A0-939E4A573A28}">
      <formula1>0</formula1>
      <formula2>9999999999999</formula2>
    </dataValidation>
    <dataValidation type="date" allowBlank="1" showInputMessage="1" showErrorMessage="1" error="Please enter a valid date in DD/MM/YYYY format." sqref="I19:I33" xr:uid="{3D8B1937-BA3C-4DAC-91B0-87A74332E5A5}">
      <formula1>1</formula1>
      <formula2>401769</formula2>
    </dataValidation>
    <dataValidation type="whole" allowBlank="1" showInputMessage="1" showErrorMessage="1" error="Please enter the amount rounded to the nearest whole dollar. Exclude the dollar sign (e.g. 100)." sqref="G99:H113 M19:M33 G59:G73 H39:H53 G79:G93 J19:K34" xr:uid="{BF387DA7-555C-45E1-A725-F3A5354FC369}">
      <formula1>0</formula1>
      <formula2>999999999999999</formula2>
    </dataValidation>
    <dataValidation type="whole" allowBlank="1" showInputMessage="1" showErrorMessage="1" errorTitle="Invalid number of months" error="Please enter the number of months rounded to the nearest whole number. Exclude any units (e.g. 24)._x000a_" sqref="K79:K93" xr:uid="{A19CED46-4AE6-4658-8D11-17F4765A82D7}">
      <formula1>0</formula1>
      <formula2>99999</formula2>
    </dataValidation>
    <dataValidation type="list" allowBlank="1" showInputMessage="1" showErrorMessage="1" errorTitle="Yes or No" error="Please enter either &quot;Yes&quot; or &quot;No.&quot;_x000a_" sqref="L79:O93" xr:uid="{496CDFB9-6A10-4CB4-92B9-9285D8C54DEB}">
      <formula1>"Yes, No"</formula1>
    </dataValidation>
    <dataValidation type="list" allowBlank="1" showInputMessage="1" showErrorMessage="1" error="Please enter the amount rounded to the nearest whole dollar. Exclude the dollar sign (e.g. 100.00)." sqref="P19:P33" xr:uid="{DF4D80F5-A44F-4214-84F5-56D74E650567}">
      <formula1>"Yes,No"</formula1>
    </dataValidation>
    <dataValidation type="list" allowBlank="1" showInputMessage="1" showErrorMessage="1" errorTitle="Yes or No" error="Please enter either &quot;Yes&quot; or &quot;No.&quot;_x000a_" sqref="O19:O33 I79:J93 I39:I53 I59:O73" xr:uid="{F6ED8B38-7008-48A0-B20E-5696B3258ABF}">
      <formula1>"Yes,No"</formula1>
    </dataValidation>
    <dataValidation type="list" allowBlank="1" showInputMessage="1" showErrorMessage="1" errorTitle="Enter a valid date" error="Please enter a date after today's date and before Dec 1, 2150._x000a_(Format: MM/DD/YYYY)_x000a_" sqref="Q19:Q33" xr:uid="{B0C87E94-4C28-4CAB-8671-CCF496718F4B}">
      <formula1>"Yes,No"</formula1>
    </dataValidation>
    <dataValidation type="date" allowBlank="1" showInputMessage="1" showErrorMessage="1" error="Please enter a valid date in DD/MM/YYYY format. Date must be before today's date." sqref="H19:H33" xr:uid="{63109DA9-EE65-4BDE-AFA9-BE284924E035}">
      <formula1>1</formula1>
      <formula2>TODAY()</formula2>
    </dataValidation>
  </dataValidations>
  <pageMargins left="0.7" right="0.7" top="0.75" bottom="0.75" header="0.3" footer="0.3"/>
  <pageSetup scale="14" orientation="portrait" r:id="rId1"/>
  <headerFooter scaleWithDoc="0">
    <oddHeader>&amp;L&amp;"-,Italic"&amp;18&amp;K02-049"&amp;A" Tab</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9483" r:id="rId4" name="Button 27">
              <controlPr defaultSize="0" autoFill="0" autoPict="0" macro="[0]!butnC_Click">
                <anchor moveWithCells="1" sizeWithCells="1">
                  <from>
                    <xdr:col>3</xdr:col>
                    <xdr:colOff>171450</xdr:colOff>
                    <xdr:row>12</xdr:row>
                    <xdr:rowOff>171450</xdr:rowOff>
                  </from>
                  <to>
                    <xdr:col>4</xdr:col>
                    <xdr:colOff>508000</xdr:colOff>
                    <xdr:row>12</xdr:row>
                    <xdr:rowOff>819150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7AE43-80E0-46D0-9F19-C55731A490D3}">
  <sheetPr codeName="Sheet16">
    <pageSetUpPr fitToPage="1"/>
  </sheetPr>
  <dimension ref="A1:V153"/>
  <sheetViews>
    <sheetView zoomScale="80" zoomScaleNormal="80" workbookViewId="0"/>
  </sheetViews>
  <sheetFormatPr defaultColWidth="9.1796875" defaultRowHeight="14.5" outlineLevelRow="1" x14ac:dyDescent="0.35"/>
  <cols>
    <col min="1" max="1" width="4.36328125" style="13" customWidth="1"/>
    <col min="2" max="2" width="9.1796875" style="13" hidden="1" customWidth="1"/>
    <col min="3" max="3" width="9.1796875" style="120" hidden="1" customWidth="1"/>
    <col min="4" max="4" width="37.453125" style="17" customWidth="1"/>
    <col min="5" max="5" width="28.1796875" style="13" customWidth="1"/>
    <col min="6" max="6" width="25.26953125" style="13" customWidth="1"/>
    <col min="7" max="7" width="26.453125" style="13" customWidth="1"/>
    <col min="8" max="8" width="37.81640625" style="13" customWidth="1"/>
    <col min="9" max="10" width="37.81640625" style="62" customWidth="1"/>
    <col min="11" max="12" width="37.81640625" style="13" customWidth="1"/>
    <col min="13" max="13" width="48.7265625" style="16" customWidth="1"/>
    <col min="14" max="14" width="48.7265625" style="13" customWidth="1"/>
    <col min="15" max="16" width="37.81640625" style="13" customWidth="1"/>
    <col min="17" max="17" width="36.81640625" style="13" customWidth="1"/>
    <col min="18" max="18" width="28.26953125" style="13" customWidth="1"/>
    <col min="19" max="19" width="42.54296875" style="13" customWidth="1"/>
    <col min="20" max="16384" width="9.1796875" style="13"/>
  </cols>
  <sheetData>
    <row r="1" spans="1:20" ht="19.5" customHeight="1" thickBot="1" x14ac:dyDescent="0.4">
      <c r="C1" s="113"/>
      <c r="D1" s="14"/>
      <c r="E1" s="15"/>
      <c r="F1" s="15"/>
      <c r="G1" s="15"/>
      <c r="H1" s="15"/>
      <c r="I1" s="54"/>
      <c r="J1" s="54"/>
      <c r="K1" s="15"/>
      <c r="L1" s="15"/>
      <c r="M1" s="74"/>
    </row>
    <row r="2" spans="1:20" ht="42.75" customHeight="1" thickBot="1" x14ac:dyDescent="0.4">
      <c r="A2" s="55"/>
      <c r="B2" s="55"/>
      <c r="C2" s="114"/>
      <c r="D2" s="1187" t="s">
        <v>745</v>
      </c>
      <c r="E2" s="1188"/>
      <c r="F2" s="1188"/>
      <c r="G2" s="1188"/>
      <c r="H2" s="1188"/>
      <c r="I2" s="1188"/>
      <c r="J2" s="1188"/>
      <c r="K2" s="1188"/>
      <c r="L2" s="1189"/>
      <c r="M2" s="789"/>
      <c r="N2" s="17"/>
    </row>
    <row r="3" spans="1:20" ht="277.5" customHeight="1" thickBot="1" x14ac:dyDescent="0.4">
      <c r="A3" s="16"/>
      <c r="B3" s="16"/>
      <c r="C3" s="114"/>
      <c r="D3" s="1237" t="s">
        <v>933</v>
      </c>
      <c r="E3" s="1238"/>
      <c r="F3" s="1238"/>
      <c r="G3" s="1238"/>
      <c r="H3" s="1238"/>
      <c r="I3" s="1238" t="s">
        <v>920</v>
      </c>
      <c r="J3" s="1238"/>
      <c r="K3" s="1238"/>
      <c r="L3" s="1259"/>
      <c r="M3" s="174"/>
      <c r="N3" s="17"/>
    </row>
    <row r="4" spans="1:20" x14ac:dyDescent="0.35">
      <c r="C4" s="115"/>
      <c r="D4" s="18"/>
      <c r="E4" s="19"/>
      <c r="F4" s="19"/>
      <c r="G4" s="19"/>
      <c r="H4" s="19"/>
      <c r="I4" s="71"/>
      <c r="J4" s="71"/>
      <c r="K4" s="19"/>
      <c r="L4" s="19"/>
      <c r="M4" s="55"/>
    </row>
    <row r="5" spans="1:20" ht="15" thickBot="1" x14ac:dyDescent="0.4">
      <c r="C5" s="113"/>
      <c r="D5" s="14"/>
      <c r="E5" s="15"/>
      <c r="F5" s="15"/>
      <c r="G5" s="15"/>
      <c r="H5" s="15"/>
      <c r="I5" s="54"/>
      <c r="J5" s="54"/>
    </row>
    <row r="6" spans="1:20" ht="33" customHeight="1" thickBot="1" x14ac:dyDescent="0.4">
      <c r="A6" s="55"/>
      <c r="B6" s="55"/>
      <c r="C6" s="114"/>
      <c r="D6" s="185" t="s">
        <v>370</v>
      </c>
      <c r="E6" s="186"/>
      <c r="F6" s="186"/>
      <c r="G6" s="186"/>
      <c r="H6" s="186"/>
      <c r="I6" s="187"/>
      <c r="J6" s="183"/>
      <c r="K6" s="64"/>
      <c r="L6" s="19"/>
      <c r="M6" s="55"/>
    </row>
    <row r="7" spans="1:20" ht="18.75" customHeight="1" x14ac:dyDescent="0.35">
      <c r="A7" s="16"/>
      <c r="B7" s="16"/>
      <c r="C7" s="114"/>
      <c r="D7" s="65"/>
      <c r="E7" s="66"/>
      <c r="F7" s="66"/>
      <c r="G7" s="66"/>
      <c r="H7" s="66"/>
      <c r="I7" s="104"/>
      <c r="J7" s="101"/>
      <c r="K7" s="17"/>
    </row>
    <row r="8" spans="1:20" ht="18.75" customHeight="1" x14ac:dyDescent="0.35">
      <c r="A8" s="16"/>
      <c r="B8" s="16"/>
      <c r="C8" s="114"/>
      <c r="D8" s="1176" t="s">
        <v>746</v>
      </c>
      <c r="E8" s="1257" t="s">
        <v>824</v>
      </c>
      <c r="F8" s="1257"/>
      <c r="G8" s="1257"/>
      <c r="H8" s="1257"/>
      <c r="I8" s="1258"/>
      <c r="J8" s="184"/>
      <c r="K8" s="17"/>
    </row>
    <row r="9" spans="1:20" ht="18.75" customHeight="1" x14ac:dyDescent="0.35">
      <c r="A9" s="16"/>
      <c r="B9" s="16"/>
      <c r="C9" s="114"/>
      <c r="D9" s="1176"/>
      <c r="E9" s="1257"/>
      <c r="F9" s="1257"/>
      <c r="G9" s="1257"/>
      <c r="H9" s="1257"/>
      <c r="I9" s="1258"/>
      <c r="J9" s="184"/>
      <c r="K9" s="17"/>
    </row>
    <row r="10" spans="1:20" ht="19" thickBot="1" x14ac:dyDescent="0.4">
      <c r="A10" s="16"/>
      <c r="B10" s="16"/>
      <c r="C10" s="114"/>
      <c r="D10" s="67"/>
      <c r="E10" s="68"/>
      <c r="F10" s="68"/>
      <c r="G10" s="68"/>
      <c r="H10" s="68"/>
      <c r="I10" s="105"/>
      <c r="J10" s="101"/>
      <c r="K10" s="17"/>
    </row>
    <row r="11" spans="1:20" ht="18.5" x14ac:dyDescent="0.35">
      <c r="C11" s="115"/>
      <c r="D11" s="19"/>
      <c r="E11" s="69"/>
      <c r="F11" s="69"/>
      <c r="G11" s="69"/>
      <c r="H11" s="69"/>
      <c r="I11" s="102"/>
      <c r="J11" s="102"/>
    </row>
    <row r="12" spans="1:20" ht="18.5" x14ac:dyDescent="0.35">
      <c r="C12" s="112"/>
      <c r="D12" s="13"/>
      <c r="E12" s="52"/>
      <c r="F12" s="52"/>
      <c r="G12" s="52"/>
      <c r="H12" s="52"/>
      <c r="I12" s="103"/>
      <c r="J12" s="103"/>
    </row>
    <row r="13" spans="1:20" s="21" customFormat="1" ht="78.400000000000006" hidden="1" customHeight="1" x14ac:dyDescent="0.35">
      <c r="C13" s="124"/>
      <c r="D13" s="24"/>
      <c r="E13" s="25"/>
      <c r="F13" s="25"/>
      <c r="G13" s="25"/>
      <c r="H13" s="25"/>
      <c r="I13" s="25"/>
      <c r="J13" s="25"/>
      <c r="K13" s="25"/>
      <c r="L13" s="25"/>
      <c r="M13" s="25"/>
    </row>
    <row r="14" spans="1:20" s="21" customFormat="1" ht="28.15" customHeight="1" x14ac:dyDescent="0.35">
      <c r="C14" s="124"/>
      <c r="D14" s="24"/>
      <c r="E14" s="25"/>
      <c r="F14" s="25"/>
      <c r="G14" s="25"/>
      <c r="H14" s="25"/>
      <c r="I14" s="25"/>
      <c r="J14" s="25"/>
      <c r="K14" s="25"/>
      <c r="L14" s="25"/>
      <c r="M14" s="40"/>
      <c r="N14" s="25"/>
      <c r="O14" s="25"/>
      <c r="P14" s="25"/>
      <c r="Q14" s="25"/>
      <c r="R14" s="25"/>
    </row>
    <row r="15" spans="1:20" ht="34" customHeight="1" thickBot="1" x14ac:dyDescent="0.6">
      <c r="C15" s="113"/>
      <c r="D15" s="177" t="s">
        <v>764</v>
      </c>
      <c r="E15" s="15"/>
      <c r="F15" s="15"/>
      <c r="G15" s="15"/>
      <c r="H15" s="15"/>
      <c r="I15" s="54"/>
      <c r="J15" s="54"/>
      <c r="K15" s="15"/>
      <c r="L15" s="15"/>
      <c r="M15" s="74"/>
      <c r="N15" s="15"/>
      <c r="O15" s="15"/>
      <c r="P15" s="15"/>
      <c r="Q15" s="15"/>
      <c r="R15" s="15"/>
    </row>
    <row r="16" spans="1:20" ht="15" customHeight="1" thickBot="1" x14ac:dyDescent="0.4">
      <c r="A16" s="55"/>
      <c r="B16" s="55"/>
      <c r="C16" s="114"/>
      <c r="D16" s="888"/>
      <c r="E16" s="889"/>
      <c r="F16" s="860"/>
      <c r="G16" s="330"/>
      <c r="H16" s="330"/>
      <c r="I16" s="330"/>
      <c r="J16" s="330"/>
      <c r="K16" s="330"/>
      <c r="L16" s="330"/>
      <c r="M16" s="330"/>
      <c r="N16" s="330"/>
      <c r="O16" s="330"/>
      <c r="P16" s="330"/>
      <c r="Q16" s="330"/>
      <c r="R16" s="890"/>
      <c r="S16" s="76"/>
      <c r="T16" s="17"/>
    </row>
    <row r="17" spans="1:20" ht="58.15" customHeight="1" x14ac:dyDescent="0.35">
      <c r="A17" s="55"/>
      <c r="B17" s="55"/>
      <c r="C17" s="114"/>
      <c r="D17" s="331"/>
      <c r="E17" s="508"/>
      <c r="F17" s="509"/>
      <c r="G17" s="508"/>
      <c r="H17" s="1262" t="s">
        <v>765</v>
      </c>
      <c r="I17" s="1267" t="s">
        <v>858</v>
      </c>
      <c r="J17" s="1268"/>
      <c r="K17" s="1268"/>
      <c r="L17" s="1268"/>
      <c r="M17" s="1268"/>
      <c r="N17" s="1268"/>
      <c r="O17" s="1268"/>
      <c r="P17" s="1268"/>
      <c r="Q17" s="1268"/>
      <c r="R17" s="901"/>
      <c r="S17" s="510"/>
      <c r="T17" s="17"/>
    </row>
    <row r="18" spans="1:20" ht="58.15" customHeight="1" x14ac:dyDescent="0.45">
      <c r="A18" s="16"/>
      <c r="B18" s="70"/>
      <c r="C18" s="122" t="s">
        <v>732</v>
      </c>
      <c r="D18" s="511" t="s">
        <v>726</v>
      </c>
      <c r="E18" s="252" t="s">
        <v>742</v>
      </c>
      <c r="F18" s="252" t="s">
        <v>735</v>
      </c>
      <c r="G18" s="118" t="s">
        <v>766</v>
      </c>
      <c r="H18" s="1263"/>
      <c r="I18" s="347" t="s">
        <v>854</v>
      </c>
      <c r="J18" s="118" t="s">
        <v>855</v>
      </c>
      <c r="K18" s="118" t="s">
        <v>927</v>
      </c>
      <c r="L18" s="118" t="s">
        <v>856</v>
      </c>
      <c r="M18" s="118" t="s">
        <v>857</v>
      </c>
      <c r="N18" s="118" t="s">
        <v>928</v>
      </c>
      <c r="O18" s="118" t="s">
        <v>864</v>
      </c>
      <c r="P18" s="118" t="s">
        <v>865</v>
      </c>
      <c r="Q18" s="118" t="s">
        <v>929</v>
      </c>
      <c r="R18" s="900" t="s">
        <v>852</v>
      </c>
      <c r="S18" s="333" t="s">
        <v>756</v>
      </c>
      <c r="T18" s="17"/>
    </row>
    <row r="19" spans="1:20" ht="19.5" customHeight="1" x14ac:dyDescent="0.45">
      <c r="A19" s="16"/>
      <c r="B19" s="16" t="s">
        <v>406</v>
      </c>
      <c r="C19" s="125">
        <f>_xlfn.LET(
 _xlpm.allBlank, IF((($G19="")*($H19="")*($I19="")*($J19="")*($K19="")*($L19="")*($M19="")*($N19="")*($O19="")*($P19="")*($Q19="")*($R19="")*($S19=""))=0, 2, 1),
 _xlpm.allNONblank, IF((($G19&lt;&gt;"")*($H19&lt;&gt;"")*($I19&lt;&gt;"")*($J19&lt;&gt;"")*($K19&lt;&gt;"")*($L19&lt;&gt;"")*($M19&lt;&gt;"")*($N19&lt;&gt;"")*($O19&lt;&gt;"")*($P19&lt;&gt;"")*($Q19&lt;&gt;"")*($R19&lt;&gt;""))=0, 3, 1),
 IF($D19="", _xlpm.allBlank, _xlpm.allNONblank)
)</f>
        <v>1</v>
      </c>
      <c r="D19" s="242" t="str" cm="1">
        <f t="array" ref="D19">_xlfn.LET(
  _xlpm.AEs_CG_table, '1) Identify Affiliated Entities'!$D$62:$F$82,
  _xlpm.AE_type, '1) Identify Affiliated Entities'!$F$62:$F$82,
  _xlpm.noBlanks_array,
    _xlfn._xlws.FILTER(_xlpm.AEs_CG_table, ('1) Identify Affiliated Entities'!$D$62:$D$82&lt;&gt;"") *
                             (_xlpm.AE_type="SEI"),""),
  _xlpm.noBlanks_array
)</f>
        <v/>
      </c>
      <c r="E19" s="62"/>
      <c r="F19" s="512"/>
      <c r="G19" s="513"/>
      <c r="H19" s="513"/>
      <c r="I19" s="513"/>
      <c r="J19" s="513"/>
      <c r="K19" s="513"/>
      <c r="L19" s="513"/>
      <c r="M19" s="513"/>
      <c r="N19" s="513"/>
      <c r="O19" s="513"/>
      <c r="P19" s="513"/>
      <c r="Q19" s="513"/>
      <c r="R19" s="817"/>
      <c r="S19" s="514"/>
      <c r="T19" s="17"/>
    </row>
    <row r="20" spans="1:20" ht="19.5" customHeight="1" x14ac:dyDescent="0.45">
      <c r="A20" s="16"/>
      <c r="B20" s="16" t="s">
        <v>406</v>
      </c>
      <c r="C20" s="125">
        <f t="shared" ref="C20:C33" si="0">_xlfn.LET(
 _xlpm.allBlank, IF((($G20="")*($H20="")*($I20="")*($J20="")*($K20="")*($L20="")*($M20="")*($N20="")*($O20="")*($P20="")*($Q20="")*($R20="")*($S20=""))=0, 2, 1),
 _xlpm.allNONblank, IF((($G20&lt;&gt;"")*($H20&lt;&gt;"")*($I20&lt;&gt;"")*($J20&lt;&gt;"")*($K20&lt;&gt;"")*($L20&lt;&gt;"")*($M20&lt;&gt;"")*($N20&lt;&gt;"")*($O20&lt;&gt;"")*($P20&lt;&gt;"")*($Q20&lt;&gt;"")*($R20&lt;&gt;""))=0, 3, 1),
 IF($D20="", _xlpm.allBlank, _xlpm.allNONblank)
)</f>
        <v>1</v>
      </c>
      <c r="D20" s="240"/>
      <c r="E20" s="515"/>
      <c r="F20" s="515"/>
      <c r="G20" s="516"/>
      <c r="H20" s="516"/>
      <c r="I20" s="516"/>
      <c r="J20" s="516"/>
      <c r="K20" s="516"/>
      <c r="L20" s="516"/>
      <c r="M20" s="516"/>
      <c r="N20" s="516"/>
      <c r="O20" s="516"/>
      <c r="P20" s="516"/>
      <c r="Q20" s="516"/>
      <c r="R20" s="818"/>
      <c r="S20" s="517"/>
      <c r="T20" s="17"/>
    </row>
    <row r="21" spans="1:20" ht="19.5" customHeight="1" x14ac:dyDescent="0.45">
      <c r="A21" s="16"/>
      <c r="B21" s="16" t="s">
        <v>406</v>
      </c>
      <c r="C21" s="125">
        <f t="shared" si="0"/>
        <v>1</v>
      </c>
      <c r="D21" s="242"/>
      <c r="E21" s="512"/>
      <c r="F21" s="512"/>
      <c r="G21" s="513"/>
      <c r="H21" s="513"/>
      <c r="I21" s="513"/>
      <c r="J21" s="513"/>
      <c r="K21" s="513"/>
      <c r="L21" s="513"/>
      <c r="M21" s="513"/>
      <c r="N21" s="513"/>
      <c r="O21" s="513"/>
      <c r="P21" s="513"/>
      <c r="Q21" s="513"/>
      <c r="R21" s="817"/>
      <c r="S21" s="514"/>
      <c r="T21" s="17"/>
    </row>
    <row r="22" spans="1:20" ht="19.5" customHeight="1" x14ac:dyDescent="0.45">
      <c r="A22" s="16"/>
      <c r="B22" s="16" t="s">
        <v>406</v>
      </c>
      <c r="C22" s="125">
        <f t="shared" si="0"/>
        <v>1</v>
      </c>
      <c r="D22" s="240"/>
      <c r="E22" s="515"/>
      <c r="F22" s="515"/>
      <c r="G22" s="516"/>
      <c r="H22" s="516"/>
      <c r="I22" s="516"/>
      <c r="J22" s="516"/>
      <c r="K22" s="516"/>
      <c r="L22" s="516"/>
      <c r="M22" s="516"/>
      <c r="N22" s="516"/>
      <c r="O22" s="516"/>
      <c r="P22" s="516"/>
      <c r="Q22" s="516"/>
      <c r="R22" s="818"/>
      <c r="S22" s="517"/>
      <c r="T22" s="17"/>
    </row>
    <row r="23" spans="1:20" ht="19.5" customHeight="1" x14ac:dyDescent="0.45">
      <c r="A23" s="16"/>
      <c r="B23" s="16" t="s">
        <v>406</v>
      </c>
      <c r="C23" s="125">
        <f t="shared" si="0"/>
        <v>1</v>
      </c>
      <c r="D23" s="242"/>
      <c r="E23" s="512"/>
      <c r="F23" s="512"/>
      <c r="G23" s="513"/>
      <c r="H23" s="513"/>
      <c r="I23" s="513"/>
      <c r="J23" s="513"/>
      <c r="K23" s="513"/>
      <c r="L23" s="513"/>
      <c r="M23" s="513"/>
      <c r="N23" s="513"/>
      <c r="O23" s="513"/>
      <c r="P23" s="513"/>
      <c r="Q23" s="513"/>
      <c r="R23" s="817"/>
      <c r="S23" s="514"/>
      <c r="T23" s="17"/>
    </row>
    <row r="24" spans="1:20" ht="19.5" customHeight="1" outlineLevel="1" x14ac:dyDescent="0.45">
      <c r="A24" s="16"/>
      <c r="B24" s="16" t="s">
        <v>406</v>
      </c>
      <c r="C24" s="125">
        <f t="shared" si="0"/>
        <v>1</v>
      </c>
      <c r="D24" s="240"/>
      <c r="E24" s="515"/>
      <c r="F24" s="515"/>
      <c r="G24" s="516"/>
      <c r="H24" s="516"/>
      <c r="I24" s="516"/>
      <c r="J24" s="516"/>
      <c r="K24" s="516"/>
      <c r="L24" s="516"/>
      <c r="M24" s="516"/>
      <c r="N24" s="516"/>
      <c r="O24" s="516"/>
      <c r="P24" s="516"/>
      <c r="Q24" s="516"/>
      <c r="R24" s="818"/>
      <c r="S24" s="517"/>
      <c r="T24" s="17"/>
    </row>
    <row r="25" spans="1:20" ht="19.5" customHeight="1" outlineLevel="1" x14ac:dyDescent="0.45">
      <c r="A25" s="16"/>
      <c r="B25" s="16" t="s">
        <v>406</v>
      </c>
      <c r="C25" s="125">
        <f t="shared" si="0"/>
        <v>1</v>
      </c>
      <c r="D25" s="242"/>
      <c r="E25" s="512"/>
      <c r="F25" s="512"/>
      <c r="G25" s="513"/>
      <c r="H25" s="513"/>
      <c r="I25" s="513"/>
      <c r="J25" s="513"/>
      <c r="K25" s="513"/>
      <c r="L25" s="513"/>
      <c r="M25" s="513"/>
      <c r="N25" s="513"/>
      <c r="O25" s="513"/>
      <c r="P25" s="513"/>
      <c r="Q25" s="513"/>
      <c r="R25" s="817"/>
      <c r="S25" s="514"/>
      <c r="T25" s="17"/>
    </row>
    <row r="26" spans="1:20" ht="19.5" customHeight="1" outlineLevel="1" x14ac:dyDescent="0.45">
      <c r="A26" s="16"/>
      <c r="B26" s="16" t="s">
        <v>406</v>
      </c>
      <c r="C26" s="125">
        <f t="shared" si="0"/>
        <v>1</v>
      </c>
      <c r="D26" s="240"/>
      <c r="E26" s="515"/>
      <c r="F26" s="515"/>
      <c r="G26" s="516"/>
      <c r="H26" s="516"/>
      <c r="I26" s="516"/>
      <c r="J26" s="516"/>
      <c r="K26" s="516"/>
      <c r="L26" s="516"/>
      <c r="M26" s="516"/>
      <c r="N26" s="516"/>
      <c r="O26" s="516"/>
      <c r="P26" s="516"/>
      <c r="Q26" s="516"/>
      <c r="R26" s="818"/>
      <c r="S26" s="517"/>
      <c r="T26" s="17"/>
    </row>
    <row r="27" spans="1:20" ht="19.5" customHeight="1" outlineLevel="1" x14ac:dyDescent="0.45">
      <c r="A27" s="16"/>
      <c r="B27" s="16" t="s">
        <v>406</v>
      </c>
      <c r="C27" s="125">
        <f t="shared" si="0"/>
        <v>1</v>
      </c>
      <c r="D27" s="242"/>
      <c r="E27" s="512"/>
      <c r="F27" s="512"/>
      <c r="G27" s="513"/>
      <c r="H27" s="513"/>
      <c r="I27" s="513"/>
      <c r="J27" s="513"/>
      <c r="K27" s="513"/>
      <c r="L27" s="513"/>
      <c r="M27" s="513"/>
      <c r="N27" s="513"/>
      <c r="O27" s="513"/>
      <c r="P27" s="513"/>
      <c r="Q27" s="513"/>
      <c r="R27" s="817"/>
      <c r="S27" s="514"/>
      <c r="T27" s="17"/>
    </row>
    <row r="28" spans="1:20" ht="19.5" customHeight="1" outlineLevel="1" x14ac:dyDescent="0.45">
      <c r="A28" s="16"/>
      <c r="B28" s="16" t="s">
        <v>406</v>
      </c>
      <c r="C28" s="125">
        <f t="shared" si="0"/>
        <v>1</v>
      </c>
      <c r="D28" s="240"/>
      <c r="E28" s="515"/>
      <c r="F28" s="515"/>
      <c r="G28" s="516"/>
      <c r="H28" s="516"/>
      <c r="I28" s="516"/>
      <c r="J28" s="516"/>
      <c r="K28" s="516"/>
      <c r="L28" s="516"/>
      <c r="M28" s="516"/>
      <c r="N28" s="516"/>
      <c r="O28" s="516"/>
      <c r="P28" s="516"/>
      <c r="Q28" s="516"/>
      <c r="R28" s="818"/>
      <c r="S28" s="517"/>
      <c r="T28" s="17"/>
    </row>
    <row r="29" spans="1:20" ht="19.5" customHeight="1" outlineLevel="1" x14ac:dyDescent="0.45">
      <c r="A29" s="16"/>
      <c r="B29" s="16" t="s">
        <v>406</v>
      </c>
      <c r="C29" s="125">
        <f t="shared" si="0"/>
        <v>1</v>
      </c>
      <c r="D29" s="242"/>
      <c r="E29" s="512"/>
      <c r="F29" s="512"/>
      <c r="G29" s="513"/>
      <c r="H29" s="513"/>
      <c r="I29" s="513"/>
      <c r="J29" s="513"/>
      <c r="K29" s="513"/>
      <c r="L29" s="513"/>
      <c r="M29" s="513"/>
      <c r="N29" s="513"/>
      <c r="O29" s="513"/>
      <c r="P29" s="513"/>
      <c r="Q29" s="513"/>
      <c r="R29" s="817"/>
      <c r="S29" s="514"/>
      <c r="T29" s="17"/>
    </row>
    <row r="30" spans="1:20" ht="19.5" customHeight="1" outlineLevel="1" x14ac:dyDescent="0.45">
      <c r="A30" s="16"/>
      <c r="B30" s="16" t="s">
        <v>406</v>
      </c>
      <c r="C30" s="125">
        <f t="shared" si="0"/>
        <v>1</v>
      </c>
      <c r="D30" s="240"/>
      <c r="E30" s="515"/>
      <c r="F30" s="515"/>
      <c r="G30" s="516"/>
      <c r="H30" s="516"/>
      <c r="I30" s="516"/>
      <c r="J30" s="516"/>
      <c r="K30" s="516"/>
      <c r="L30" s="516"/>
      <c r="M30" s="516"/>
      <c r="N30" s="516"/>
      <c r="O30" s="516"/>
      <c r="P30" s="516"/>
      <c r="Q30" s="516"/>
      <c r="R30" s="818"/>
      <c r="S30" s="517"/>
      <c r="T30" s="17"/>
    </row>
    <row r="31" spans="1:20" ht="19.5" customHeight="1" outlineLevel="1" x14ac:dyDescent="0.45">
      <c r="A31" s="16"/>
      <c r="B31" s="16" t="s">
        <v>406</v>
      </c>
      <c r="C31" s="125">
        <f t="shared" si="0"/>
        <v>1</v>
      </c>
      <c r="D31" s="242"/>
      <c r="E31" s="512"/>
      <c r="F31" s="512"/>
      <c r="G31" s="513"/>
      <c r="H31" s="513"/>
      <c r="I31" s="513"/>
      <c r="J31" s="513"/>
      <c r="K31" s="513"/>
      <c r="L31" s="513"/>
      <c r="M31" s="513"/>
      <c r="N31" s="513"/>
      <c r="O31" s="513"/>
      <c r="P31" s="513"/>
      <c r="Q31" s="513"/>
      <c r="R31" s="817"/>
      <c r="S31" s="514"/>
      <c r="T31" s="17"/>
    </row>
    <row r="32" spans="1:20" ht="19.5" customHeight="1" outlineLevel="1" x14ac:dyDescent="0.45">
      <c r="A32" s="16"/>
      <c r="B32" s="16" t="s">
        <v>406</v>
      </c>
      <c r="C32" s="125">
        <f t="shared" si="0"/>
        <v>1</v>
      </c>
      <c r="D32" s="240"/>
      <c r="E32" s="515"/>
      <c r="F32" s="515"/>
      <c r="G32" s="516"/>
      <c r="H32" s="516"/>
      <c r="I32" s="516"/>
      <c r="J32" s="516"/>
      <c r="K32" s="516"/>
      <c r="L32" s="516"/>
      <c r="M32" s="516"/>
      <c r="N32" s="516"/>
      <c r="O32" s="516"/>
      <c r="P32" s="516"/>
      <c r="Q32" s="516"/>
      <c r="R32" s="818"/>
      <c r="S32" s="517"/>
      <c r="T32" s="342"/>
    </row>
    <row r="33" spans="1:21" ht="19.5" customHeight="1" outlineLevel="1" thickBot="1" x14ac:dyDescent="0.5">
      <c r="A33" s="16"/>
      <c r="B33" s="16" t="s">
        <v>406</v>
      </c>
      <c r="C33" s="125">
        <f t="shared" si="0"/>
        <v>1</v>
      </c>
      <c r="D33" s="631"/>
      <c r="E33" s="632"/>
      <c r="F33" s="632"/>
      <c r="G33" s="633"/>
      <c r="H33" s="633"/>
      <c r="I33" s="633"/>
      <c r="J33" s="633"/>
      <c r="K33" s="633"/>
      <c r="L33" s="633"/>
      <c r="M33" s="633"/>
      <c r="N33" s="633"/>
      <c r="O33" s="633"/>
      <c r="P33" s="633"/>
      <c r="Q33" s="633"/>
      <c r="R33" s="819"/>
      <c r="S33" s="634"/>
      <c r="T33" s="342"/>
    </row>
    <row r="34" spans="1:21" ht="18.75" customHeight="1" x14ac:dyDescent="0.35">
      <c r="C34" s="125"/>
      <c r="D34" s="799"/>
      <c r="E34" s="800"/>
      <c r="F34" s="800"/>
      <c r="G34" s="800"/>
      <c r="H34" s="800"/>
      <c r="I34" s="800"/>
      <c r="J34" s="800"/>
      <c r="K34" s="800"/>
      <c r="L34" s="800"/>
      <c r="M34" s="800"/>
      <c r="N34" s="800"/>
      <c r="O34" s="800"/>
      <c r="P34" s="800"/>
      <c r="Q34" s="801"/>
      <c r="R34" s="820"/>
      <c r="S34" s="802"/>
      <c r="T34" s="114"/>
      <c r="U34" s="17"/>
    </row>
    <row r="35" spans="1:21" ht="44.65" customHeight="1" thickBot="1" x14ac:dyDescent="0.6">
      <c r="C35" s="125"/>
      <c r="D35" s="177" t="s">
        <v>767</v>
      </c>
      <c r="E35" s="15"/>
      <c r="F35" s="15"/>
      <c r="G35" s="54"/>
      <c r="H35" s="54"/>
      <c r="I35" s="15"/>
      <c r="J35" s="15"/>
      <c r="K35" s="74"/>
      <c r="L35" s="15"/>
      <c r="M35" s="74"/>
      <c r="N35" s="114"/>
      <c r="O35" s="17"/>
      <c r="P35" s="19"/>
      <c r="Q35" s="15"/>
      <c r="R35" s="15"/>
    </row>
    <row r="36" spans="1:21" ht="15" customHeight="1" thickBot="1" x14ac:dyDescent="0.4">
      <c r="A36" s="55"/>
      <c r="B36" s="55"/>
      <c r="C36" s="125"/>
      <c r="D36" s="888"/>
      <c r="E36" s="889"/>
      <c r="F36" s="860"/>
      <c r="G36" s="330"/>
      <c r="H36" s="330"/>
      <c r="I36" s="330"/>
      <c r="J36" s="330"/>
      <c r="K36" s="330"/>
      <c r="L36" s="330"/>
      <c r="M36" s="330"/>
      <c r="N36" s="330"/>
      <c r="O36" s="330"/>
      <c r="P36" s="330"/>
      <c r="Q36" s="904"/>
      <c r="R36" s="903"/>
      <c r="S36" s="108"/>
      <c r="T36" s="17"/>
    </row>
    <row r="37" spans="1:21" ht="56.65" customHeight="1" x14ac:dyDescent="0.45">
      <c r="A37" s="55"/>
      <c r="B37" s="55"/>
      <c r="C37" s="125"/>
      <c r="D37" s="331"/>
      <c r="E37" s="508"/>
      <c r="F37" s="509"/>
      <c r="G37" s="1195" t="s">
        <v>936</v>
      </c>
      <c r="H37" s="1267" t="s">
        <v>866</v>
      </c>
      <c r="I37" s="1268"/>
      <c r="J37" s="1268"/>
      <c r="K37" s="1268"/>
      <c r="L37" s="1268"/>
      <c r="M37" s="1268"/>
      <c r="N37" s="1268"/>
      <c r="O37" s="1268"/>
      <c r="P37" s="1269"/>
      <c r="Q37" s="347"/>
      <c r="R37" s="527"/>
      <c r="S37" s="351"/>
      <c r="T37" s="17"/>
    </row>
    <row r="38" spans="1:21" s="51" customFormat="1" ht="56.65" customHeight="1" thickBot="1" x14ac:dyDescent="0.5">
      <c r="A38" s="178"/>
      <c r="B38" s="178"/>
      <c r="C38" s="179"/>
      <c r="D38" s="332" t="s">
        <v>726</v>
      </c>
      <c r="E38" s="118" t="s">
        <v>742</v>
      </c>
      <c r="F38" s="118" t="s">
        <v>735</v>
      </c>
      <c r="G38" s="1264"/>
      <c r="H38" s="347" t="s">
        <v>854</v>
      </c>
      <c r="I38" s="118" t="s">
        <v>855</v>
      </c>
      <c r="J38" s="118" t="s">
        <v>927</v>
      </c>
      <c r="K38" s="118" t="s">
        <v>856</v>
      </c>
      <c r="L38" s="118" t="s">
        <v>857</v>
      </c>
      <c r="M38" s="118" t="s">
        <v>928</v>
      </c>
      <c r="N38" s="118" t="s">
        <v>864</v>
      </c>
      <c r="O38" s="118" t="s">
        <v>865</v>
      </c>
      <c r="P38" s="118" t="s">
        <v>929</v>
      </c>
      <c r="Q38" s="902" t="s">
        <v>853</v>
      </c>
      <c r="R38" s="333" t="s">
        <v>756</v>
      </c>
      <c r="S38" s="176"/>
    </row>
    <row r="39" spans="1:21" ht="19.5" customHeight="1" x14ac:dyDescent="0.45">
      <c r="A39" s="16"/>
      <c r="B39" s="16" t="s">
        <v>410</v>
      </c>
      <c r="C39" s="125">
        <f>_xlfn.LET(
 _xlpm.allBlank, IF((($G39="")*($H39="")*($I39="")*($J39="")*($K39="")*($L39="")*($M39="")*($N39="")*($O39="")*($P39="")*($Q39="")*($R39=""))=0, 2, 1),
 _xlpm.allNONblank, IF((($G39&lt;&gt;"")*($H39&lt;&gt;"")*($I39&lt;&gt;"")*($J39&lt;&gt;"")*($K39&lt;&gt;"")*($L39&lt;&gt;"")*($M39&lt;&gt;"")*($N39&lt;&gt;"")*($O39&lt;&gt;"")*($P39&lt;&gt;"")*($Q39&lt;&gt;""))=0, 3, 1),
 IF($D39="", _xlpm.allBlank, _xlpm.allNONblank)
)</f>
        <v>1</v>
      </c>
      <c r="D39" s="236" t="str" cm="1">
        <f t="array" ref="D39">_xlfn.LET(
  _xlpm.AEs_CG_table, '1) Identify Affiliated Entities'!$D$62:$F$82,
  _xlpm.AE_type, '1) Identify Affiliated Entities'!$F$62:$F$82,
  _xlpm.noBlanks_array,
    _xlfn._xlws.FILTER(_xlpm.AEs_CG_table, ('1) Identify Affiliated Entities'!$D$62:$D$82&lt;&gt;"") *
                             (_xlpm.AE_type="MSO"),""),
  _xlpm.noBlanks_array
)</f>
        <v/>
      </c>
      <c r="E39" s="483"/>
      <c r="F39" s="237"/>
      <c r="G39" s="238"/>
      <c r="H39" s="238"/>
      <c r="I39" s="238"/>
      <c r="J39" s="238"/>
      <c r="K39" s="238"/>
      <c r="L39" s="238"/>
      <c r="M39" s="238"/>
      <c r="N39" s="238"/>
      <c r="O39" s="238"/>
      <c r="P39" s="238"/>
      <c r="Q39" s="821"/>
      <c r="R39" s="239"/>
      <c r="S39" s="17"/>
    </row>
    <row r="40" spans="1:21" ht="19.5" customHeight="1" x14ac:dyDescent="0.45">
      <c r="A40" s="16"/>
      <c r="B40" s="16" t="s">
        <v>410</v>
      </c>
      <c r="C40" s="125">
        <f t="shared" ref="C40:C53" si="1">_xlfn.LET(
 _xlpm.allBlank, IF((($G40="")*($H40="")*($I40="")*($J40="")*($K40="")*($L40="")*($M40="")*($N40="")*($O40="")*($P40="")*($Q40="")*($R40=""))=0, 2, 1),
 _xlpm.allNONblank, IF((($G40&lt;&gt;"")*($H40&lt;&gt;"")*($I40&lt;&gt;"")*($J40&lt;&gt;"")*($K40&lt;&gt;"")*($L40&lt;&gt;"")*($M40&lt;&gt;"")*($N40&lt;&gt;"")*($O40&lt;&gt;"")*($P40&lt;&gt;"")*($Q40&lt;&gt;""))=0, 3, 1),
 IF($D40="", _xlpm.allBlank, _xlpm.allNONblank)
)</f>
        <v>1</v>
      </c>
      <c r="D40" s="240"/>
      <c r="E40" s="107"/>
      <c r="F40" s="528"/>
      <c r="G40" s="516"/>
      <c r="H40" s="516"/>
      <c r="I40" s="516"/>
      <c r="J40" s="516"/>
      <c r="K40" s="516"/>
      <c r="L40" s="516"/>
      <c r="M40" s="516"/>
      <c r="N40" s="516"/>
      <c r="O40" s="516"/>
      <c r="P40" s="516"/>
      <c r="Q40" s="822"/>
      <c r="R40" s="241"/>
      <c r="S40" s="17"/>
    </row>
    <row r="41" spans="1:21" ht="19.5" customHeight="1" x14ac:dyDescent="0.45">
      <c r="A41" s="16"/>
      <c r="B41" s="16" t="s">
        <v>410</v>
      </c>
      <c r="C41" s="125">
        <f t="shared" si="1"/>
        <v>1</v>
      </c>
      <c r="D41" s="242"/>
      <c r="E41" s="106"/>
      <c r="F41" s="529"/>
      <c r="G41" s="513"/>
      <c r="H41" s="513"/>
      <c r="I41" s="513"/>
      <c r="J41" s="513"/>
      <c r="K41" s="513"/>
      <c r="L41" s="513"/>
      <c r="M41" s="513"/>
      <c r="N41" s="513"/>
      <c r="O41" s="513"/>
      <c r="P41" s="513"/>
      <c r="Q41" s="823"/>
      <c r="R41" s="243"/>
      <c r="S41" s="17"/>
    </row>
    <row r="42" spans="1:21" ht="19.5" customHeight="1" x14ac:dyDescent="0.45">
      <c r="A42" s="16"/>
      <c r="B42" s="16" t="s">
        <v>410</v>
      </c>
      <c r="C42" s="125">
        <f t="shared" si="1"/>
        <v>1</v>
      </c>
      <c r="D42" s="240"/>
      <c r="E42" s="107"/>
      <c r="F42" s="528"/>
      <c r="G42" s="516"/>
      <c r="H42" s="516"/>
      <c r="I42" s="516"/>
      <c r="J42" s="516"/>
      <c r="K42" s="516"/>
      <c r="L42" s="516"/>
      <c r="M42" s="516"/>
      <c r="N42" s="516"/>
      <c r="O42" s="516"/>
      <c r="P42" s="516"/>
      <c r="Q42" s="822"/>
      <c r="R42" s="241"/>
      <c r="S42" s="17"/>
    </row>
    <row r="43" spans="1:21" ht="19.5" customHeight="1" x14ac:dyDescent="0.45">
      <c r="A43" s="16"/>
      <c r="B43" s="16" t="s">
        <v>410</v>
      </c>
      <c r="C43" s="125">
        <f t="shared" si="1"/>
        <v>1</v>
      </c>
      <c r="D43" s="242"/>
      <c r="E43" s="106"/>
      <c r="F43" s="529"/>
      <c r="G43" s="513"/>
      <c r="H43" s="513"/>
      <c r="I43" s="513"/>
      <c r="J43" s="513"/>
      <c r="K43" s="513"/>
      <c r="L43" s="513"/>
      <c r="M43" s="513"/>
      <c r="N43" s="513"/>
      <c r="O43" s="513"/>
      <c r="P43" s="513"/>
      <c r="Q43" s="823"/>
      <c r="R43" s="243"/>
      <c r="S43" s="17"/>
    </row>
    <row r="44" spans="1:21" ht="19.5" customHeight="1" outlineLevel="1" x14ac:dyDescent="0.35">
      <c r="A44" s="16"/>
      <c r="B44" s="16" t="s">
        <v>410</v>
      </c>
      <c r="C44" s="125">
        <f t="shared" si="1"/>
        <v>1</v>
      </c>
      <c r="D44" s="240"/>
      <c r="E44" s="528"/>
      <c r="F44" s="528"/>
      <c r="G44" s="516"/>
      <c r="H44" s="516"/>
      <c r="I44" s="516"/>
      <c r="J44" s="516"/>
      <c r="K44" s="516"/>
      <c r="L44" s="516"/>
      <c r="M44" s="516"/>
      <c r="N44" s="516"/>
      <c r="O44" s="516"/>
      <c r="P44" s="516"/>
      <c r="Q44" s="822"/>
      <c r="R44" s="241"/>
      <c r="S44" s="17"/>
    </row>
    <row r="45" spans="1:21" ht="19.5" customHeight="1" outlineLevel="1" x14ac:dyDescent="0.35">
      <c r="A45" s="16"/>
      <c r="B45" s="16" t="s">
        <v>410</v>
      </c>
      <c r="C45" s="125">
        <f t="shared" si="1"/>
        <v>1</v>
      </c>
      <c r="D45" s="242"/>
      <c r="E45" s="529"/>
      <c r="F45" s="529"/>
      <c r="G45" s="513"/>
      <c r="H45" s="513"/>
      <c r="I45" s="513"/>
      <c r="J45" s="513"/>
      <c r="K45" s="513"/>
      <c r="L45" s="513"/>
      <c r="M45" s="513"/>
      <c r="N45" s="513"/>
      <c r="O45" s="513"/>
      <c r="P45" s="513"/>
      <c r="Q45" s="823"/>
      <c r="R45" s="243"/>
      <c r="S45" s="17"/>
    </row>
    <row r="46" spans="1:21" ht="19.5" customHeight="1" outlineLevel="1" x14ac:dyDescent="0.35">
      <c r="A46" s="16"/>
      <c r="B46" s="16" t="s">
        <v>410</v>
      </c>
      <c r="C46" s="125">
        <f t="shared" si="1"/>
        <v>1</v>
      </c>
      <c r="D46" s="240"/>
      <c r="E46" s="528"/>
      <c r="F46" s="528"/>
      <c r="G46" s="516"/>
      <c r="H46" s="516"/>
      <c r="I46" s="516"/>
      <c r="J46" s="516"/>
      <c r="K46" s="516"/>
      <c r="L46" s="516"/>
      <c r="M46" s="516"/>
      <c r="N46" s="516"/>
      <c r="O46" s="516"/>
      <c r="P46" s="516"/>
      <c r="Q46" s="822"/>
      <c r="R46" s="241"/>
      <c r="S46" s="17"/>
    </row>
    <row r="47" spans="1:21" ht="19.5" customHeight="1" outlineLevel="1" x14ac:dyDescent="0.35">
      <c r="A47" s="16"/>
      <c r="B47" s="16" t="s">
        <v>410</v>
      </c>
      <c r="C47" s="125">
        <f t="shared" si="1"/>
        <v>1</v>
      </c>
      <c r="D47" s="242"/>
      <c r="E47" s="529"/>
      <c r="F47" s="529"/>
      <c r="G47" s="513"/>
      <c r="H47" s="513"/>
      <c r="I47" s="513"/>
      <c r="J47" s="513"/>
      <c r="K47" s="513"/>
      <c r="L47" s="513"/>
      <c r="M47" s="513"/>
      <c r="N47" s="513"/>
      <c r="O47" s="513"/>
      <c r="P47" s="513"/>
      <c r="Q47" s="823"/>
      <c r="R47" s="243"/>
      <c r="S47" s="17"/>
    </row>
    <row r="48" spans="1:21" ht="19.5" customHeight="1" outlineLevel="1" x14ac:dyDescent="0.35">
      <c r="A48" s="16"/>
      <c r="B48" s="16" t="s">
        <v>410</v>
      </c>
      <c r="C48" s="125">
        <f t="shared" si="1"/>
        <v>1</v>
      </c>
      <c r="D48" s="240"/>
      <c r="E48" s="528"/>
      <c r="F48" s="528"/>
      <c r="G48" s="516"/>
      <c r="H48" s="516"/>
      <c r="I48" s="516"/>
      <c r="J48" s="516"/>
      <c r="K48" s="516"/>
      <c r="L48" s="516"/>
      <c r="M48" s="516"/>
      <c r="N48" s="516"/>
      <c r="O48" s="516"/>
      <c r="P48" s="516"/>
      <c r="Q48" s="822"/>
      <c r="R48" s="241"/>
      <c r="S48" s="17"/>
    </row>
    <row r="49" spans="1:19" ht="19.5" customHeight="1" outlineLevel="1" x14ac:dyDescent="0.35">
      <c r="A49" s="16"/>
      <c r="B49" s="16" t="s">
        <v>410</v>
      </c>
      <c r="C49" s="125">
        <f t="shared" si="1"/>
        <v>1</v>
      </c>
      <c r="D49" s="242"/>
      <c r="E49" s="529"/>
      <c r="F49" s="529"/>
      <c r="G49" s="513"/>
      <c r="H49" s="513"/>
      <c r="I49" s="513"/>
      <c r="J49" s="513"/>
      <c r="K49" s="513"/>
      <c r="L49" s="513"/>
      <c r="M49" s="513"/>
      <c r="N49" s="513"/>
      <c r="O49" s="513"/>
      <c r="P49" s="513"/>
      <c r="Q49" s="823"/>
      <c r="R49" s="243"/>
      <c r="S49" s="17"/>
    </row>
    <row r="50" spans="1:19" ht="19.5" customHeight="1" outlineLevel="1" x14ac:dyDescent="0.35">
      <c r="A50" s="16"/>
      <c r="B50" s="16" t="s">
        <v>410</v>
      </c>
      <c r="C50" s="125">
        <f t="shared" si="1"/>
        <v>1</v>
      </c>
      <c r="D50" s="240"/>
      <c r="E50" s="528"/>
      <c r="F50" s="528"/>
      <c r="G50" s="516"/>
      <c r="H50" s="516"/>
      <c r="I50" s="516"/>
      <c r="J50" s="516"/>
      <c r="K50" s="516"/>
      <c r="L50" s="516"/>
      <c r="M50" s="516"/>
      <c r="N50" s="516"/>
      <c r="O50" s="516"/>
      <c r="P50" s="516"/>
      <c r="Q50" s="822"/>
      <c r="R50" s="241"/>
      <c r="S50" s="17"/>
    </row>
    <row r="51" spans="1:19" ht="19.5" customHeight="1" outlineLevel="1" x14ac:dyDescent="0.35">
      <c r="A51" s="16"/>
      <c r="B51" s="16" t="s">
        <v>410</v>
      </c>
      <c r="C51" s="125">
        <f t="shared" si="1"/>
        <v>1</v>
      </c>
      <c r="D51" s="242"/>
      <c r="E51" s="529"/>
      <c r="F51" s="529"/>
      <c r="G51" s="513"/>
      <c r="H51" s="513"/>
      <c r="I51" s="513"/>
      <c r="J51" s="513"/>
      <c r="K51" s="513"/>
      <c r="L51" s="513"/>
      <c r="M51" s="513"/>
      <c r="N51" s="513"/>
      <c r="O51" s="513"/>
      <c r="P51" s="513"/>
      <c r="Q51" s="823"/>
      <c r="R51" s="243"/>
      <c r="S51" s="17"/>
    </row>
    <row r="52" spans="1:19" ht="19.5" customHeight="1" outlineLevel="1" x14ac:dyDescent="0.35">
      <c r="A52" s="16"/>
      <c r="B52" s="16" t="s">
        <v>410</v>
      </c>
      <c r="C52" s="125">
        <f t="shared" si="1"/>
        <v>1</v>
      </c>
      <c r="D52" s="240"/>
      <c r="E52" s="528"/>
      <c r="F52" s="528"/>
      <c r="G52" s="516"/>
      <c r="H52" s="516"/>
      <c r="I52" s="516"/>
      <c r="J52" s="516"/>
      <c r="K52" s="516"/>
      <c r="L52" s="516"/>
      <c r="M52" s="516"/>
      <c r="N52" s="516"/>
      <c r="O52" s="516"/>
      <c r="P52" s="516"/>
      <c r="Q52" s="822"/>
      <c r="R52" s="241"/>
      <c r="S52" s="17"/>
    </row>
    <row r="53" spans="1:19" ht="19.5" customHeight="1" outlineLevel="1" thickBot="1" x14ac:dyDescent="0.4">
      <c r="A53" s="16"/>
      <c r="B53" s="16" t="s">
        <v>410</v>
      </c>
      <c r="C53" s="125">
        <f t="shared" si="1"/>
        <v>1</v>
      </c>
      <c r="D53" s="334"/>
      <c r="E53" s="335"/>
      <c r="F53" s="335"/>
      <c r="G53" s="336"/>
      <c r="H53" s="336"/>
      <c r="I53" s="336"/>
      <c r="J53" s="336"/>
      <c r="K53" s="336"/>
      <c r="L53" s="336"/>
      <c r="M53" s="336"/>
      <c r="N53" s="336"/>
      <c r="O53" s="336"/>
      <c r="P53" s="336"/>
      <c r="Q53" s="824"/>
      <c r="R53" s="337"/>
      <c r="S53" s="17"/>
    </row>
    <row r="54" spans="1:19" ht="18.75" customHeight="1" x14ac:dyDescent="0.35">
      <c r="C54" s="125"/>
      <c r="D54" s="803"/>
      <c r="E54" s="804"/>
      <c r="F54" s="804"/>
      <c r="G54" s="804"/>
      <c r="H54" s="804"/>
      <c r="I54" s="804"/>
      <c r="J54" s="804"/>
      <c r="K54" s="825"/>
      <c r="L54" s="801"/>
      <c r="M54" s="19"/>
    </row>
    <row r="55" spans="1:19" ht="40.5" customHeight="1" thickBot="1" x14ac:dyDescent="0.6">
      <c r="C55" s="125"/>
      <c r="D55" s="177" t="s">
        <v>768</v>
      </c>
      <c r="E55" s="15"/>
      <c r="F55" s="15"/>
      <c r="G55" s="54"/>
      <c r="H55" s="54"/>
      <c r="I55" s="15"/>
      <c r="J55" s="54"/>
      <c r="K55" s="61"/>
      <c r="L55" s="15"/>
      <c r="M55" s="15"/>
    </row>
    <row r="56" spans="1:19" ht="15" customHeight="1" thickBot="1" x14ac:dyDescent="0.4">
      <c r="A56" s="55"/>
      <c r="B56" s="55"/>
      <c r="C56" s="125"/>
      <c r="D56" s="886"/>
      <c r="E56" s="887"/>
      <c r="F56" s="860"/>
      <c r="G56" s="893"/>
      <c r="H56" s="352"/>
      <c r="I56" s="644"/>
      <c r="J56" s="644"/>
      <c r="K56" s="892"/>
      <c r="L56" s="643"/>
      <c r="M56" s="891"/>
      <c r="N56" s="17"/>
    </row>
    <row r="57" spans="1:19" ht="15" customHeight="1" x14ac:dyDescent="0.35">
      <c r="A57" s="55"/>
      <c r="B57" s="55"/>
      <c r="C57" s="125"/>
      <c r="D57" s="645"/>
      <c r="E57" s="646"/>
      <c r="F57" s="647"/>
      <c r="G57" s="647"/>
      <c r="H57" s="647"/>
      <c r="I57" s="646"/>
      <c r="J57" s="646"/>
      <c r="K57" s="646"/>
      <c r="L57" s="647"/>
      <c r="M57" s="648"/>
      <c r="N57" s="17"/>
    </row>
    <row r="58" spans="1:19" s="51" customFormat="1" ht="105" customHeight="1" thickBot="1" x14ac:dyDescent="0.5">
      <c r="A58" s="178"/>
      <c r="B58" s="178"/>
      <c r="C58" s="179"/>
      <c r="D58" s="649" t="s">
        <v>726</v>
      </c>
      <c r="E58" s="344" t="s">
        <v>742</v>
      </c>
      <c r="F58" s="344" t="s">
        <v>735</v>
      </c>
      <c r="G58" s="344" t="s">
        <v>937</v>
      </c>
      <c r="H58" s="344" t="s">
        <v>897</v>
      </c>
      <c r="I58" s="344" t="s">
        <v>769</v>
      </c>
      <c r="J58" s="344" t="s">
        <v>770</v>
      </c>
      <c r="K58" s="344" t="s">
        <v>771</v>
      </c>
      <c r="L58" s="344" t="s">
        <v>772</v>
      </c>
      <c r="M58" s="650" t="s">
        <v>756</v>
      </c>
      <c r="N58" s="180"/>
    </row>
    <row r="59" spans="1:19" ht="18.5" x14ac:dyDescent="0.35">
      <c r="A59" s="16"/>
      <c r="B59" s="16" t="s">
        <v>773</v>
      </c>
      <c r="C59" s="125">
        <f>_xlfn.LET(
 _xlpm.allBlank, IF((($G59="")*($H59="")*($I59="")*($J59="")*($K59="")*($L59="")*($M59=""))=0, 2, 1),
 _xlpm.allNONblank, IF((($G59&lt;&gt;"")*($H59&lt;&gt;"")*($I59&lt;&gt;"")*($J59&lt;&gt;"")*($K59&lt;&gt;"")*($L59&lt;&gt;""))=0, 3, 1),
 IF($D59="", _xlpm.allBlank, _xlpm.allNONblank)
)</f>
        <v>1</v>
      </c>
      <c r="D59" s="495" t="str" cm="1">
        <f t="array" ref="D59">_xlfn.LET(
  _xlpm.AEs_CG_table, '1) Identify Affiliated Entities'!$D$62:$F$82,
  _xlpm.AE_type, '1) Identify Affiliated Entities'!$F$62:$F$82,
  _xlpm.noBlanks_array,
    _xlfn._xlws.FILTER(_xlpm.AEs_CG_table, ('1) Identify Affiliated Entities'!$D$62:$D$82&lt;&gt;"") *
                             (_xlpm.AE_type="RE/REIT"),""),
  _xlpm.noBlanks_array
)</f>
        <v/>
      </c>
      <c r="E59" s="496"/>
      <c r="F59" s="496"/>
      <c r="G59" s="497"/>
      <c r="H59" s="497"/>
      <c r="I59" s="497"/>
      <c r="J59" s="497"/>
      <c r="K59" s="497"/>
      <c r="L59" s="497"/>
      <c r="M59" s="498"/>
      <c r="N59" s="17"/>
    </row>
    <row r="60" spans="1:19" ht="18.5" x14ac:dyDescent="0.35">
      <c r="A60" s="16"/>
      <c r="B60" s="16" t="s">
        <v>773</v>
      </c>
      <c r="C60" s="125">
        <f t="shared" ref="C60:C73" si="2">_xlfn.LET(
 _xlpm.allBlank, IF((($G60="")*($H60="")*($I60="")*($J60="")*($K60="")*($L60="")*($M60=""))=0, 2, 1),
 _xlpm.allNONblank, IF((($G60&lt;&gt;"")*($H60&lt;&gt;"")*($I60&lt;&gt;"")*($J60&lt;&gt;"")*($K60&lt;&gt;"")*($L60&lt;&gt;""))=0, 3, 1),
 IF($D60="", _xlpm.allBlank, _xlpm.allNONblank)
)</f>
        <v>1</v>
      </c>
      <c r="D60" s="491"/>
      <c r="E60" s="492"/>
      <c r="F60" s="492"/>
      <c r="G60" s="493"/>
      <c r="H60" s="493"/>
      <c r="I60" s="493"/>
      <c r="J60" s="493"/>
      <c r="K60" s="493"/>
      <c r="L60" s="493"/>
      <c r="M60" s="494"/>
      <c r="N60" s="17"/>
    </row>
    <row r="61" spans="1:19" ht="18.5" x14ac:dyDescent="0.35">
      <c r="A61" s="16"/>
      <c r="B61" s="16" t="s">
        <v>773</v>
      </c>
      <c r="C61" s="125">
        <f t="shared" si="2"/>
        <v>1</v>
      </c>
      <c r="D61" s="495"/>
      <c r="E61" s="496"/>
      <c r="F61" s="496"/>
      <c r="G61" s="497"/>
      <c r="H61" s="497"/>
      <c r="I61" s="497"/>
      <c r="J61" s="497"/>
      <c r="K61" s="497"/>
      <c r="L61" s="497"/>
      <c r="M61" s="498"/>
      <c r="N61" s="17"/>
    </row>
    <row r="62" spans="1:19" ht="18.5" x14ac:dyDescent="0.35">
      <c r="A62" s="16"/>
      <c r="B62" s="16" t="s">
        <v>773</v>
      </c>
      <c r="C62" s="125">
        <f t="shared" si="2"/>
        <v>1</v>
      </c>
      <c r="D62" s="491"/>
      <c r="E62" s="492"/>
      <c r="F62" s="492"/>
      <c r="G62" s="493"/>
      <c r="H62" s="493"/>
      <c r="I62" s="493"/>
      <c r="J62" s="493"/>
      <c r="K62" s="493"/>
      <c r="L62" s="493"/>
      <c r="M62" s="494"/>
      <c r="N62" s="17"/>
    </row>
    <row r="63" spans="1:19" ht="18.5" x14ac:dyDescent="0.35">
      <c r="A63" s="16"/>
      <c r="B63" s="16" t="s">
        <v>773</v>
      </c>
      <c r="C63" s="125">
        <f t="shared" si="2"/>
        <v>1</v>
      </c>
      <c r="D63" s="499"/>
      <c r="E63" s="496"/>
      <c r="F63" s="496"/>
      <c r="G63" s="497"/>
      <c r="H63" s="497"/>
      <c r="I63" s="497"/>
      <c r="J63" s="497"/>
      <c r="K63" s="497"/>
      <c r="L63" s="497"/>
      <c r="M63" s="498"/>
      <c r="N63" s="17"/>
    </row>
    <row r="64" spans="1:19" ht="18.5" outlineLevel="1" x14ac:dyDescent="0.35">
      <c r="A64" s="16"/>
      <c r="B64" s="16" t="s">
        <v>773</v>
      </c>
      <c r="C64" s="125">
        <f t="shared" si="2"/>
        <v>1</v>
      </c>
      <c r="D64" s="500"/>
      <c r="E64" s="492"/>
      <c r="F64" s="492"/>
      <c r="G64" s="493"/>
      <c r="H64" s="493"/>
      <c r="I64" s="493"/>
      <c r="J64" s="493"/>
      <c r="K64" s="493"/>
      <c r="L64" s="484"/>
      <c r="M64" s="501"/>
      <c r="N64" s="17"/>
    </row>
    <row r="65" spans="1:16" ht="18.5" outlineLevel="1" x14ac:dyDescent="0.35">
      <c r="A65" s="16"/>
      <c r="B65" s="16" t="s">
        <v>773</v>
      </c>
      <c r="C65" s="125">
        <f t="shared" si="2"/>
        <v>1</v>
      </c>
      <c r="D65" s="499"/>
      <c r="E65" s="496"/>
      <c r="F65" s="496"/>
      <c r="G65" s="497"/>
      <c r="H65" s="497"/>
      <c r="I65" s="497"/>
      <c r="J65" s="497"/>
      <c r="K65" s="497"/>
      <c r="L65" s="635"/>
      <c r="M65" s="636"/>
      <c r="N65" s="17"/>
    </row>
    <row r="66" spans="1:16" ht="18.5" outlineLevel="1" x14ac:dyDescent="0.35">
      <c r="A66" s="16"/>
      <c r="B66" s="16" t="s">
        <v>773</v>
      </c>
      <c r="C66" s="125">
        <f t="shared" si="2"/>
        <v>1</v>
      </c>
      <c r="D66" s="500"/>
      <c r="E66" s="492"/>
      <c r="F66" s="492"/>
      <c r="G66" s="493"/>
      <c r="H66" s="493"/>
      <c r="I66" s="493"/>
      <c r="J66" s="493"/>
      <c r="K66" s="493"/>
      <c r="L66" s="484"/>
      <c r="M66" s="501"/>
      <c r="N66" s="17"/>
    </row>
    <row r="67" spans="1:16" ht="18.5" outlineLevel="1" x14ac:dyDescent="0.35">
      <c r="A67" s="16"/>
      <c r="B67" s="16" t="s">
        <v>773</v>
      </c>
      <c r="C67" s="125">
        <f t="shared" si="2"/>
        <v>1</v>
      </c>
      <c r="D67" s="499"/>
      <c r="E67" s="496"/>
      <c r="F67" s="496"/>
      <c r="G67" s="497"/>
      <c r="H67" s="497"/>
      <c r="I67" s="497"/>
      <c r="J67" s="497"/>
      <c r="K67" s="497"/>
      <c r="L67" s="635"/>
      <c r="M67" s="636"/>
      <c r="N67" s="17"/>
    </row>
    <row r="68" spans="1:16" ht="18.5" outlineLevel="1" x14ac:dyDescent="0.35">
      <c r="A68" s="16"/>
      <c r="B68" s="16" t="s">
        <v>773</v>
      </c>
      <c r="C68" s="125">
        <f t="shared" si="2"/>
        <v>1</v>
      </c>
      <c r="D68" s="500"/>
      <c r="E68" s="492"/>
      <c r="F68" s="492"/>
      <c r="G68" s="493"/>
      <c r="H68" s="493"/>
      <c r="I68" s="493"/>
      <c r="J68" s="493"/>
      <c r="K68" s="493"/>
      <c r="L68" s="484"/>
      <c r="M68" s="501"/>
      <c r="N68" s="17"/>
    </row>
    <row r="69" spans="1:16" ht="18.5" outlineLevel="1" x14ac:dyDescent="0.35">
      <c r="A69" s="16"/>
      <c r="B69" s="16" t="s">
        <v>773</v>
      </c>
      <c r="C69" s="125">
        <f t="shared" si="2"/>
        <v>1</v>
      </c>
      <c r="D69" s="499"/>
      <c r="E69" s="496"/>
      <c r="F69" s="496"/>
      <c r="G69" s="497"/>
      <c r="H69" s="497"/>
      <c r="I69" s="497"/>
      <c r="J69" s="497"/>
      <c r="K69" s="497"/>
      <c r="L69" s="485"/>
      <c r="M69" s="502"/>
      <c r="N69" s="17"/>
    </row>
    <row r="70" spans="1:16" ht="18.5" outlineLevel="1" x14ac:dyDescent="0.35">
      <c r="A70" s="16"/>
      <c r="B70" s="16" t="s">
        <v>773</v>
      </c>
      <c r="C70" s="125">
        <f t="shared" si="2"/>
        <v>1</v>
      </c>
      <c r="D70" s="500"/>
      <c r="E70" s="492"/>
      <c r="F70" s="492"/>
      <c r="G70" s="493"/>
      <c r="H70" s="493"/>
      <c r="I70" s="493"/>
      <c r="J70" s="493"/>
      <c r="K70" s="493"/>
      <c r="L70" s="484"/>
      <c r="M70" s="501"/>
      <c r="N70" s="17"/>
    </row>
    <row r="71" spans="1:16" ht="18.5" outlineLevel="1" x14ac:dyDescent="0.35">
      <c r="A71" s="16"/>
      <c r="B71" s="16" t="s">
        <v>773</v>
      </c>
      <c r="C71" s="125">
        <f t="shared" si="2"/>
        <v>1</v>
      </c>
      <c r="D71" s="499"/>
      <c r="E71" s="496"/>
      <c r="F71" s="496"/>
      <c r="G71" s="497"/>
      <c r="H71" s="497"/>
      <c r="I71" s="497"/>
      <c r="J71" s="497"/>
      <c r="K71" s="497"/>
      <c r="L71" s="485"/>
      <c r="M71" s="502"/>
      <c r="N71" s="17"/>
    </row>
    <row r="72" spans="1:16" ht="18.5" outlineLevel="1" x14ac:dyDescent="0.35">
      <c r="A72" s="16"/>
      <c r="B72" s="16" t="s">
        <v>773</v>
      </c>
      <c r="C72" s="125">
        <f t="shared" si="2"/>
        <v>1</v>
      </c>
      <c r="D72" s="500"/>
      <c r="E72" s="492"/>
      <c r="F72" s="492"/>
      <c r="G72" s="493"/>
      <c r="H72" s="493"/>
      <c r="I72" s="493"/>
      <c r="J72" s="493"/>
      <c r="K72" s="493"/>
      <c r="L72" s="484"/>
      <c r="M72" s="501"/>
      <c r="N72" s="17"/>
    </row>
    <row r="73" spans="1:16" ht="19" outlineLevel="1" thickBot="1" x14ac:dyDescent="0.4">
      <c r="A73" s="16"/>
      <c r="B73" s="16" t="s">
        <v>773</v>
      </c>
      <c r="C73" s="125">
        <f t="shared" si="2"/>
        <v>1</v>
      </c>
      <c r="D73" s="503"/>
      <c r="E73" s="504"/>
      <c r="F73" s="504"/>
      <c r="G73" s="505"/>
      <c r="H73" s="505"/>
      <c r="I73" s="505"/>
      <c r="J73" s="505"/>
      <c r="K73" s="505"/>
      <c r="L73" s="506"/>
      <c r="M73" s="507"/>
      <c r="N73" s="17"/>
    </row>
    <row r="74" spans="1:16" s="109" customFormat="1" ht="18.75" customHeight="1" x14ac:dyDescent="0.35">
      <c r="D74" s="812"/>
      <c r="E74" s="813"/>
      <c r="F74" s="813"/>
      <c r="G74" s="812"/>
      <c r="H74" s="814"/>
      <c r="I74" s="815"/>
      <c r="J74" s="815"/>
      <c r="K74" s="815"/>
      <c r="L74" s="815"/>
      <c r="M74" s="816"/>
    </row>
    <row r="75" spans="1:16" ht="18.75" customHeight="1" thickBot="1" x14ac:dyDescent="0.4">
      <c r="C75" s="805"/>
      <c r="D75" s="114"/>
      <c r="E75" s="114"/>
      <c r="F75" s="114"/>
      <c r="G75" s="114"/>
      <c r="H75" s="808"/>
      <c r="I75" s="809"/>
      <c r="J75" s="810"/>
      <c r="K75" s="810"/>
      <c r="L75" s="810"/>
      <c r="M75" s="811"/>
      <c r="N75" s="806"/>
      <c r="O75" s="659"/>
      <c r="P75" s="112"/>
    </row>
    <row r="76" spans="1:16" ht="40.5" customHeight="1" thickBot="1" x14ac:dyDescent="0.4">
      <c r="C76" s="112"/>
      <c r="D76" s="1245" t="s">
        <v>774</v>
      </c>
      <c r="E76" s="1246"/>
      <c r="F76" s="1247"/>
      <c r="G76" s="19"/>
      <c r="H76" s="807"/>
      <c r="I76" s="182" t="s">
        <v>775</v>
      </c>
      <c r="J76" s="488"/>
      <c r="K76" s="488"/>
      <c r="L76" s="488"/>
      <c r="M76" s="489"/>
      <c r="N76" s="17"/>
    </row>
    <row r="77" spans="1:16" ht="45" customHeight="1" thickBot="1" x14ac:dyDescent="0.4">
      <c r="C77" s="113"/>
      <c r="D77" s="1242" t="s">
        <v>894</v>
      </c>
      <c r="E77" s="1243"/>
      <c r="F77" s="1244"/>
      <c r="G77" s="15"/>
      <c r="H77" s="522"/>
      <c r="I77" s="579" t="str">
        <f>_xlfn.LET(
_xlpm.perfect, AND(_backend_mechanics!P42, (_ref_data!C3&lt;&gt;"")),
IF(_xlpm.perfect,"✅","⚠️"))</f>
        <v>⚠️</v>
      </c>
      <c r="J77" s="1265" t="str">
        <f>_xlfn.LET(
_xlpm.no_HHS_selected, _backend_mechanics!P40,
_xlpm.no_AEs_to_Report, _ref_data!R18=0,
_xlpm.perfect, _backend_mechanics!P42,
_xlpm.missingHCEs, _backend_mechanics!P43,
_xlpm.blankFields, _backend_mechanics!P44,
_xlpm.no_HHS_msg, "Error: Please navigate to tab 0a (''Instructions &amp; HHS Info'') and select a HHS from the dropdown menu.",
_xlpm.no_AEs_msg, "The information provided on Tab 1 indicates that this HHS has no Affiliated Entities to report. If this is correct, please navigate to Tab 4 and add a diagram of the HHS's organizational chart.",
_xlpm.perf_msg, "All required SEI, MSO, and RE fields complete.",
 _xlpm.missHCEs_msg, "Error: one or more rows with no HCE name in column D have completed field(s) in columns E-M. Please review your responses on this tab, or return to Tab 1 to identify another Financial Arrangement.",
 _xlpm.blankFlds_msg, "Error: one or more rows have missing mandatory fields. Please review your responses on this tab.",
 _xlpm.blkANDmiss_msg, _xlfn._LONGTEXT("Multiple errors: 
(1) One or more rows with no HCE name in column D have completed fields in columns E-M. Review your responses on this tab, or return to Tab 1 to edit Financial Arrangement identifications if necessary.
(2) One or more rows have missing m","andatory fields. Please review your responses on this tab."),
IF(_xlpm.no_HHS_selected, _xlpm.no_HHS_msg,
  IF(_xlpm.no_AEs_to_Report, _xlpm.no_AEs_msg,
  IF(_xlpm.perfect, _xlpm.perf_msg,
  IF(_xlpm.missingHCEs, _xlpm.missHCEs_msg,
  IF(_xlpm.blankFields, _xlpm.blankFlds_msg,
  IF(_xlpm.missingHCEs * _xlpm.blankFields, _xlpm.blkANDmiss_msg,
  "UNKNOWN")))))))</f>
        <v>Error: Please navigate to tab 0a (''Instructions &amp; HHS Info'') and select a HHS from the dropdown menu.</v>
      </c>
      <c r="K77" s="1265"/>
      <c r="L77" s="1265"/>
      <c r="M77" s="1266"/>
      <c r="N77" s="17"/>
    </row>
    <row r="78" spans="1:16" ht="15" customHeight="1" thickBot="1" x14ac:dyDescent="0.4">
      <c r="A78" s="141"/>
      <c r="B78" s="141"/>
      <c r="C78" s="134"/>
      <c r="D78" s="1253"/>
      <c r="E78" s="1254"/>
      <c r="F78" s="702"/>
      <c r="G78" s="703"/>
      <c r="H78" s="523"/>
      <c r="I78" s="349"/>
      <c r="J78" s="1251" t="str">
        <f>_xlfn.LET(
_xlpm.noHHS, _ref_data!C3="",
_xlpm.no_AEs_to_Report, (_ref_data!$R$18=0),
_xlpm.y_count, _backend_mechanics!P47,
_xlpm.tot_chks, _backend_mechanics!P46,
_xlpm.num_HCEs, _ref_data!C5,
_xlpm.errs,_backend_mechanics!P45,
_xlpm.no_AEs_yesChecked_msg, "Tab 1 indicates there are no Affiliated Entities to report, but the 'Yes' box(es) checked in the 'Board Member Affiliations' table to the left indicate otherwise. Please review selections.",
_xlpm.anyBlank_message,"Please select ""Yes"" or ""No"" for every Health Care Entity listed in the 'Board Member Affiliations' table to the left.",
_xlpm.all_No_message,"No Board Member affiliations reported. No additional reporting required.",
_xlpm.any_yes_message,"Please click the button below to provide details about any and all Board member-AE relationships in Tab 4.",
_xlpm.error_message,"Error: Please review selections. Select only ""Yes"" OR ""No"" for each HCE in the 'Board Member Affiliations' table to the left.",
IF(_xlpm.noHHS, "",
IF(_xlpm.errs&gt;0, _xlpm.error_message,
IF(_xlpm.tot_chks &lt; _xlpm.num_HCEs, _xlpm.anyBlank_message,
IF(AND(_xlpm.no_AEs_to_Report, _xlpm.y_count&gt;0), _xlpm.no_AEs_yesChecked_msg,
IF(AND(_xlpm.no_AEs_to_Report, _xlpm.y_count=0, _ref_data!$C$3 &lt;&gt; ""), "If this HHS does have Affiliated Entities to report, please return to Tab 1 to report these.",
IF(_xlpm.no_AEs_to_Report, "",
IF(_xlpm.num_HCEs=0,"",
IF(_xlpm.y_count &gt; 0,_xlpm.any_yes_message,
_xlpm.all_No_message)
))))))))</f>
        <v/>
      </c>
      <c r="K78" s="1251"/>
      <c r="L78" s="1251"/>
      <c r="M78" s="1252"/>
      <c r="N78" s="17"/>
    </row>
    <row r="79" spans="1:16" s="51" customFormat="1" ht="38.25" customHeight="1" thickBot="1" x14ac:dyDescent="0.5">
      <c r="A79" s="181"/>
      <c r="B79" s="181"/>
      <c r="C79" s="524" t="s">
        <v>776</v>
      </c>
      <c r="D79" s="1255" t="s">
        <v>726</v>
      </c>
      <c r="E79" s="1256"/>
      <c r="F79" s="704" t="s">
        <v>727</v>
      </c>
      <c r="G79" s="701" t="s">
        <v>728</v>
      </c>
      <c r="H79" s="180"/>
      <c r="I79" s="290" t="str">
        <f>IF($J$78="","",
IF($J$78="If this HHS does have Affiliated Entities to report, please return to Tab 1 to report these.", "",
IF($J$78="Tab 1 indicates there are no Affiliated Entities to report, but the 'Yes' box(es) checked in the 'Board Member Affiliations' table to the left indicate otherwise. Please review selections.","",
IF($J$78="Error: Please review selections. Select only ""Yes"" OR ""No"" for each HCE in the 'Board Member Affiliations' table to the left.","⚠️",
IF($J$78="Please select ""Yes"" or ""No"" for every Health Care Entity listed in the table to the left.","⚠️",
IF($J$78="No Board Member affiliations reported; leave Tab 4 blank.","🛑","✅"))))))</f>
        <v/>
      </c>
      <c r="J79" s="1260"/>
      <c r="K79" s="1260"/>
      <c r="L79" s="1260"/>
      <c r="M79" s="1261"/>
      <c r="N79" s="180"/>
    </row>
    <row r="80" spans="1:16" s="671" customFormat="1" ht="23.65" customHeight="1" thickBot="1" x14ac:dyDescent="0.4">
      <c r="A80" s="665"/>
      <c r="B80" s="666"/>
      <c r="C80" s="525">
        <f>_xlfn.LET(
_xlpm.blankHCE,($D80=""),
_xlpm.y,($F80=TRUE)*1,
_xlpm.n,($G80=TRUE)*1,
IF(AND(_xlpm.blankHCE,_xlpm.y=0,_xlpm.n=0),0,
IF(AND(_xlpm.y,_xlpm.n),99,
IF(AND(_xlpm.blankHCE,_xlpm.y+_xlpm.n&gt;0),-99,
IF(_xlpm.y,1,
IF(_xlpm.n,2,
-1))))))</f>
        <v>-1</v>
      </c>
      <c r="D80" s="667" t="str" cm="1">
        <f t="array" ref="D80">_xlfn._xlws.FILTER(_ref_data!$L$19:$L$68,(_ref_data!$L$19:$L$68&lt;&gt;""), "(No HHS selected.)")</f>
        <v>(No HHS selected.)</v>
      </c>
      <c r="E80" s="668"/>
      <c r="F80" s="669" t="b">
        <v>0</v>
      </c>
      <c r="G80" s="670" t="b">
        <v>0</v>
      </c>
      <c r="I80" s="672"/>
      <c r="J80" s="672"/>
      <c r="K80" s="672"/>
      <c r="L80" s="673"/>
      <c r="M80" s="672"/>
      <c r="N80" s="674"/>
    </row>
    <row r="81" spans="1:22" s="681" customFormat="1" ht="23.65" hidden="1" customHeight="1" x14ac:dyDescent="0.35">
      <c r="A81" s="675"/>
      <c r="B81" s="676"/>
      <c r="C81" s="525">
        <f t="shared" ref="C81:C125" si="3">_xlfn.LET(
_xlpm.blankHCE,($D81=""),
_xlpm.y,($F81=TRUE)*1,
_xlpm.n,($G81=TRUE)*1,
IF(AND(_xlpm.blankHCE,_xlpm.y=0,_xlpm.n=0),0,
IF(AND(_xlpm.y,_xlpm.n),99,
IF(AND(_xlpm.blankHCE,_xlpm.y+_xlpm.n&gt;0),-99,
IF(_xlpm.y,1,
IF(_xlpm.n,2,
-1))))))</f>
        <v>0</v>
      </c>
      <c r="D81" s="677"/>
      <c r="E81" s="678"/>
      <c r="F81" s="679" t="b">
        <v>0</v>
      </c>
      <c r="G81" s="680" t="b">
        <v>0</v>
      </c>
      <c r="I81" s="526"/>
      <c r="J81" s="526"/>
      <c r="K81" s="526"/>
      <c r="L81" s="526"/>
      <c r="M81" s="525"/>
      <c r="N81" s="682"/>
      <c r="O81" s="683"/>
      <c r="P81" s="683"/>
      <c r="Q81" s="683"/>
      <c r="R81" s="683"/>
      <c r="S81" s="683"/>
      <c r="T81" s="683"/>
      <c r="U81" s="683"/>
      <c r="V81" s="683"/>
    </row>
    <row r="82" spans="1:22" s="681" customFormat="1" ht="23.65" hidden="1" customHeight="1" x14ac:dyDescent="0.35">
      <c r="A82" s="675"/>
      <c r="B82" s="676"/>
      <c r="C82" s="525">
        <f t="shared" si="3"/>
        <v>0</v>
      </c>
      <c r="D82" s="667"/>
      <c r="E82" s="668"/>
      <c r="F82" s="669" t="b">
        <v>0</v>
      </c>
      <c r="G82" s="670" t="b">
        <v>0</v>
      </c>
      <c r="I82" s="60"/>
      <c r="J82" s="60"/>
      <c r="M82" s="684"/>
      <c r="N82" s="682"/>
      <c r="O82" s="683"/>
      <c r="P82" s="683"/>
      <c r="Q82" s="683"/>
      <c r="R82" s="683"/>
      <c r="S82" s="683"/>
      <c r="T82" s="683"/>
      <c r="U82" s="683"/>
      <c r="V82" s="683"/>
    </row>
    <row r="83" spans="1:22" s="681" customFormat="1" ht="23.65" hidden="1" customHeight="1" x14ac:dyDescent="0.35">
      <c r="A83" s="675"/>
      <c r="B83" s="676"/>
      <c r="C83" s="525">
        <f t="shared" si="3"/>
        <v>0</v>
      </c>
      <c r="D83" s="677"/>
      <c r="E83" s="678"/>
      <c r="F83" s="679" t="b">
        <v>0</v>
      </c>
      <c r="G83" s="680" t="b">
        <v>0</v>
      </c>
      <c r="I83" s="685"/>
      <c r="J83" s="685"/>
      <c r="K83" s="686"/>
      <c r="L83" s="687"/>
      <c r="M83" s="682"/>
      <c r="N83" s="682"/>
      <c r="O83" s="683"/>
      <c r="P83" s="683"/>
      <c r="Q83" s="683"/>
      <c r="R83" s="683"/>
      <c r="S83" s="683"/>
      <c r="T83" s="683"/>
      <c r="U83" s="683"/>
      <c r="V83" s="683"/>
    </row>
    <row r="84" spans="1:22" s="681" customFormat="1" ht="23.65" hidden="1" customHeight="1" x14ac:dyDescent="0.35">
      <c r="A84" s="688"/>
      <c r="B84" s="676"/>
      <c r="C84" s="525">
        <f t="shared" si="3"/>
        <v>0</v>
      </c>
      <c r="D84" s="667"/>
      <c r="E84" s="668"/>
      <c r="F84" s="669" t="b">
        <v>0</v>
      </c>
      <c r="G84" s="670" t="b">
        <v>0</v>
      </c>
      <c r="I84" s="689"/>
      <c r="J84" s="682"/>
      <c r="K84" s="682"/>
      <c r="L84" s="687"/>
    </row>
    <row r="85" spans="1:22" s="681" customFormat="1" ht="23.65" hidden="1" customHeight="1" x14ac:dyDescent="0.35">
      <c r="A85" s="690"/>
      <c r="B85" s="691"/>
      <c r="C85" s="525">
        <f t="shared" si="3"/>
        <v>0</v>
      </c>
      <c r="D85" s="677"/>
      <c r="E85" s="678"/>
      <c r="F85" s="679" t="b">
        <v>0</v>
      </c>
      <c r="G85" s="680" t="b">
        <v>0</v>
      </c>
      <c r="I85" s="692"/>
      <c r="J85" s="692"/>
      <c r="K85" s="693"/>
      <c r="L85" s="694"/>
      <c r="M85" s="687"/>
    </row>
    <row r="86" spans="1:22" s="681" customFormat="1" ht="23.65" hidden="1" customHeight="1" x14ac:dyDescent="0.35">
      <c r="A86" s="690"/>
      <c r="B86" s="691"/>
      <c r="C86" s="525">
        <f t="shared" si="3"/>
        <v>0</v>
      </c>
      <c r="D86" s="667"/>
      <c r="E86" s="668"/>
      <c r="F86" s="669" t="b">
        <v>0</v>
      </c>
      <c r="G86" s="670" t="b">
        <v>0</v>
      </c>
      <c r="I86" s="692"/>
      <c r="J86" s="682"/>
      <c r="K86" s="682"/>
      <c r="L86" s="687"/>
    </row>
    <row r="87" spans="1:22" s="681" customFormat="1" ht="23.65" hidden="1" customHeight="1" x14ac:dyDescent="0.35">
      <c r="A87" s="690"/>
      <c r="B87" s="691"/>
      <c r="C87" s="525">
        <f t="shared" si="3"/>
        <v>0</v>
      </c>
      <c r="D87" s="677"/>
      <c r="E87" s="678"/>
      <c r="F87" s="679" t="b">
        <v>0</v>
      </c>
      <c r="G87" s="680" t="b">
        <v>0</v>
      </c>
      <c r="I87" s="692"/>
      <c r="J87" s="682"/>
      <c r="K87" s="682"/>
      <c r="L87" s="687"/>
    </row>
    <row r="88" spans="1:22" s="681" customFormat="1" ht="23.65" hidden="1" customHeight="1" x14ac:dyDescent="0.35">
      <c r="A88" s="690"/>
      <c r="B88" s="691"/>
      <c r="C88" s="525">
        <f t="shared" si="3"/>
        <v>0</v>
      </c>
      <c r="D88" s="667"/>
      <c r="E88" s="668"/>
      <c r="F88" s="669" t="b">
        <v>0</v>
      </c>
      <c r="G88" s="670" t="b">
        <v>0</v>
      </c>
      <c r="I88" s="689"/>
      <c r="J88" s="695"/>
      <c r="K88" s="674"/>
      <c r="L88" s="687"/>
    </row>
    <row r="89" spans="1:22" s="681" customFormat="1" ht="23.65" hidden="1" customHeight="1" x14ac:dyDescent="0.35">
      <c r="A89" s="690"/>
      <c r="B89" s="691"/>
      <c r="C89" s="525">
        <f t="shared" si="3"/>
        <v>0</v>
      </c>
      <c r="D89" s="677"/>
      <c r="E89" s="678"/>
      <c r="F89" s="679" t="b">
        <v>0</v>
      </c>
      <c r="G89" s="680" t="b">
        <v>0</v>
      </c>
      <c r="I89" s="689"/>
      <c r="J89" s="695"/>
      <c r="K89" s="674"/>
      <c r="L89" s="687"/>
    </row>
    <row r="90" spans="1:22" s="681" customFormat="1" ht="23.65" hidden="1" customHeight="1" x14ac:dyDescent="0.35">
      <c r="A90" s="690"/>
      <c r="B90" s="691"/>
      <c r="C90" s="525">
        <f t="shared" si="3"/>
        <v>0</v>
      </c>
      <c r="D90" s="667"/>
      <c r="E90" s="668"/>
      <c r="F90" s="669" t="b">
        <v>0</v>
      </c>
      <c r="G90" s="670" t="b">
        <v>0</v>
      </c>
      <c r="I90" s="689"/>
      <c r="J90" s="682"/>
      <c r="K90" s="682"/>
      <c r="L90" s="687"/>
    </row>
    <row r="91" spans="1:22" s="681" customFormat="1" ht="23.65" hidden="1" customHeight="1" x14ac:dyDescent="0.35">
      <c r="A91" s="690"/>
      <c r="B91" s="691"/>
      <c r="C91" s="525">
        <f t="shared" si="3"/>
        <v>0</v>
      </c>
      <c r="D91" s="677"/>
      <c r="E91" s="678"/>
      <c r="F91" s="679" t="b">
        <v>0</v>
      </c>
      <c r="G91" s="680" t="b">
        <v>0</v>
      </c>
      <c r="I91" s="689"/>
      <c r="J91" s="682"/>
      <c r="K91" s="682"/>
      <c r="L91" s="687"/>
    </row>
    <row r="92" spans="1:22" s="681" customFormat="1" ht="23.65" hidden="1" customHeight="1" x14ac:dyDescent="0.35">
      <c r="A92" s="690"/>
      <c r="B92" s="691"/>
      <c r="C92" s="525">
        <f t="shared" si="3"/>
        <v>0</v>
      </c>
      <c r="D92" s="667"/>
      <c r="E92" s="668"/>
      <c r="F92" s="669" t="b">
        <v>0</v>
      </c>
      <c r="G92" s="670" t="b">
        <v>0</v>
      </c>
      <c r="I92" s="689"/>
      <c r="J92" s="682"/>
      <c r="K92" s="682"/>
      <c r="L92" s="687"/>
    </row>
    <row r="93" spans="1:22" s="681" customFormat="1" ht="23.65" hidden="1" customHeight="1" x14ac:dyDescent="0.35">
      <c r="A93" s="690"/>
      <c r="B93" s="691"/>
      <c r="C93" s="525">
        <f t="shared" si="3"/>
        <v>0</v>
      </c>
      <c r="D93" s="677"/>
      <c r="E93" s="678"/>
      <c r="F93" s="679" t="b">
        <v>0</v>
      </c>
      <c r="G93" s="680" t="b">
        <v>0</v>
      </c>
      <c r="I93" s="689"/>
      <c r="J93" s="682"/>
      <c r="K93" s="682"/>
      <c r="L93" s="687"/>
    </row>
    <row r="94" spans="1:22" s="681" customFormat="1" ht="23.65" hidden="1" customHeight="1" x14ac:dyDescent="0.35">
      <c r="A94" s="690"/>
      <c r="B94" s="691"/>
      <c r="C94" s="525">
        <f t="shared" si="3"/>
        <v>0</v>
      </c>
      <c r="D94" s="667"/>
      <c r="E94" s="668"/>
      <c r="F94" s="669" t="b">
        <v>0</v>
      </c>
      <c r="G94" s="670" t="b">
        <v>0</v>
      </c>
      <c r="I94" s="689"/>
      <c r="J94" s="682"/>
      <c r="K94" s="682"/>
      <c r="L94" s="687"/>
    </row>
    <row r="95" spans="1:22" s="681" customFormat="1" ht="23.65" hidden="1" customHeight="1" x14ac:dyDescent="0.35">
      <c r="A95" s="690"/>
      <c r="B95" s="691"/>
      <c r="C95" s="525">
        <f t="shared" si="3"/>
        <v>0</v>
      </c>
      <c r="D95" s="677"/>
      <c r="E95" s="678"/>
      <c r="F95" s="679" t="b">
        <v>0</v>
      </c>
      <c r="G95" s="680" t="b">
        <v>0</v>
      </c>
      <c r="I95" s="689"/>
      <c r="J95" s="682"/>
      <c r="K95" s="682"/>
      <c r="L95" s="687"/>
    </row>
    <row r="96" spans="1:22" s="681" customFormat="1" ht="23.65" hidden="1" customHeight="1" x14ac:dyDescent="0.35">
      <c r="A96" s="690"/>
      <c r="B96" s="691"/>
      <c r="C96" s="525">
        <f t="shared" si="3"/>
        <v>0</v>
      </c>
      <c r="D96" s="667"/>
      <c r="E96" s="668"/>
      <c r="F96" s="669" t="b">
        <v>0</v>
      </c>
      <c r="G96" s="670" t="b">
        <v>0</v>
      </c>
      <c r="I96" s="689"/>
      <c r="J96" s="682"/>
      <c r="K96" s="682"/>
      <c r="L96" s="687"/>
    </row>
    <row r="97" spans="1:12" s="681" customFormat="1" ht="23.65" hidden="1" customHeight="1" x14ac:dyDescent="0.35">
      <c r="A97" s="690"/>
      <c r="B97" s="691"/>
      <c r="C97" s="525">
        <f t="shared" si="3"/>
        <v>0</v>
      </c>
      <c r="D97" s="677"/>
      <c r="E97" s="678"/>
      <c r="F97" s="679" t="b">
        <v>0</v>
      </c>
      <c r="G97" s="680" t="b">
        <v>0</v>
      </c>
      <c r="I97" s="689"/>
      <c r="J97" s="682"/>
      <c r="K97" s="682"/>
      <c r="L97" s="687"/>
    </row>
    <row r="98" spans="1:12" s="681" customFormat="1" ht="23.65" hidden="1" customHeight="1" x14ac:dyDescent="0.35">
      <c r="A98" s="690"/>
      <c r="B98" s="691"/>
      <c r="C98" s="525">
        <f t="shared" si="3"/>
        <v>0</v>
      </c>
      <c r="D98" s="667"/>
      <c r="E98" s="668"/>
      <c r="F98" s="669" t="b">
        <v>0</v>
      </c>
      <c r="G98" s="670" t="b">
        <v>0</v>
      </c>
      <c r="I98" s="689"/>
      <c r="J98" s="682"/>
      <c r="K98" s="682"/>
      <c r="L98" s="687"/>
    </row>
    <row r="99" spans="1:12" s="681" customFormat="1" ht="23.65" hidden="1" customHeight="1" x14ac:dyDescent="0.35">
      <c r="A99" s="690"/>
      <c r="B99" s="691"/>
      <c r="C99" s="525">
        <f t="shared" si="3"/>
        <v>0</v>
      </c>
      <c r="D99" s="677"/>
      <c r="E99" s="678"/>
      <c r="F99" s="679" t="b">
        <v>0</v>
      </c>
      <c r="G99" s="680" t="b">
        <v>0</v>
      </c>
      <c r="I99" s="689"/>
      <c r="J99" s="682"/>
      <c r="K99" s="682"/>
      <c r="L99" s="687"/>
    </row>
    <row r="100" spans="1:12" s="681" customFormat="1" ht="23.65" hidden="1" customHeight="1" x14ac:dyDescent="0.35">
      <c r="A100" s="690"/>
      <c r="B100" s="691"/>
      <c r="C100" s="525">
        <f t="shared" si="3"/>
        <v>0</v>
      </c>
      <c r="D100" s="667"/>
      <c r="E100" s="668"/>
      <c r="F100" s="669" t="b">
        <v>0</v>
      </c>
      <c r="G100" s="670" t="b">
        <v>0</v>
      </c>
      <c r="I100" s="689"/>
      <c r="J100" s="682"/>
      <c r="K100" s="682"/>
      <c r="L100" s="687"/>
    </row>
    <row r="101" spans="1:12" s="681" customFormat="1" ht="23.65" hidden="1" customHeight="1" x14ac:dyDescent="0.35">
      <c r="A101" s="690"/>
      <c r="B101" s="691"/>
      <c r="C101" s="525">
        <f t="shared" si="3"/>
        <v>0</v>
      </c>
      <c r="D101" s="677"/>
      <c r="E101" s="678"/>
      <c r="F101" s="679" t="b">
        <v>0</v>
      </c>
      <c r="G101" s="680" t="b">
        <v>0</v>
      </c>
      <c r="I101" s="689"/>
      <c r="J101" s="682"/>
      <c r="K101" s="682"/>
      <c r="L101" s="687"/>
    </row>
    <row r="102" spans="1:12" s="681" customFormat="1" ht="23.65" hidden="1" customHeight="1" x14ac:dyDescent="0.35">
      <c r="A102" s="690"/>
      <c r="B102" s="691"/>
      <c r="C102" s="525">
        <f t="shared" si="3"/>
        <v>0</v>
      </c>
      <c r="D102" s="667"/>
      <c r="E102" s="668"/>
      <c r="F102" s="669" t="b">
        <v>0</v>
      </c>
      <c r="G102" s="670" t="b">
        <v>0</v>
      </c>
      <c r="I102" s="689"/>
      <c r="J102" s="682"/>
      <c r="K102" s="682"/>
      <c r="L102" s="687"/>
    </row>
    <row r="103" spans="1:12" s="681" customFormat="1" ht="23.65" hidden="1" customHeight="1" x14ac:dyDescent="0.35">
      <c r="A103" s="690"/>
      <c r="B103" s="691"/>
      <c r="C103" s="525">
        <f t="shared" si="3"/>
        <v>0</v>
      </c>
      <c r="D103" s="677"/>
      <c r="E103" s="678"/>
      <c r="F103" s="679" t="b">
        <v>0</v>
      </c>
      <c r="G103" s="680" t="b">
        <v>0</v>
      </c>
      <c r="I103" s="689"/>
      <c r="J103" s="682"/>
      <c r="K103" s="682"/>
      <c r="L103" s="687"/>
    </row>
    <row r="104" spans="1:12" s="681" customFormat="1" ht="23.65" hidden="1" customHeight="1" x14ac:dyDescent="0.35">
      <c r="A104" s="690"/>
      <c r="B104" s="691"/>
      <c r="C104" s="525">
        <f t="shared" si="3"/>
        <v>0</v>
      </c>
      <c r="D104" s="667"/>
      <c r="E104" s="668"/>
      <c r="F104" s="669" t="b">
        <v>0</v>
      </c>
      <c r="G104" s="670" t="b">
        <v>0</v>
      </c>
      <c r="I104" s="689"/>
      <c r="J104" s="682"/>
      <c r="K104" s="682"/>
      <c r="L104" s="687"/>
    </row>
    <row r="105" spans="1:12" s="681" customFormat="1" ht="23.65" hidden="1" customHeight="1" x14ac:dyDescent="0.35">
      <c r="A105" s="690"/>
      <c r="B105" s="691"/>
      <c r="C105" s="525">
        <f t="shared" si="3"/>
        <v>0</v>
      </c>
      <c r="D105" s="677"/>
      <c r="E105" s="678"/>
      <c r="F105" s="679" t="b">
        <v>0</v>
      </c>
      <c r="G105" s="680" t="b">
        <v>0</v>
      </c>
      <c r="I105" s="689"/>
      <c r="J105" s="682"/>
      <c r="K105" s="682"/>
      <c r="L105" s="687"/>
    </row>
    <row r="106" spans="1:12" s="681" customFormat="1" ht="23.65" hidden="1" customHeight="1" x14ac:dyDescent="0.35">
      <c r="A106" s="690"/>
      <c r="B106" s="691"/>
      <c r="C106" s="525">
        <f t="shared" si="3"/>
        <v>0</v>
      </c>
      <c r="D106" s="667"/>
      <c r="E106" s="668"/>
      <c r="F106" s="669" t="b">
        <v>0</v>
      </c>
      <c r="G106" s="670" t="b">
        <v>0</v>
      </c>
      <c r="I106" s="689"/>
      <c r="J106" s="682"/>
      <c r="K106" s="682"/>
      <c r="L106" s="687"/>
    </row>
    <row r="107" spans="1:12" s="681" customFormat="1" ht="23.65" hidden="1" customHeight="1" x14ac:dyDescent="0.35">
      <c r="A107" s="690"/>
      <c r="B107" s="691"/>
      <c r="C107" s="525">
        <f t="shared" si="3"/>
        <v>0</v>
      </c>
      <c r="D107" s="677"/>
      <c r="E107" s="678"/>
      <c r="F107" s="679" t="b">
        <v>0</v>
      </c>
      <c r="G107" s="680" t="b">
        <v>0</v>
      </c>
      <c r="I107" s="689"/>
      <c r="J107" s="682"/>
      <c r="K107" s="682"/>
      <c r="L107" s="687"/>
    </row>
    <row r="108" spans="1:12" s="681" customFormat="1" ht="23.65" hidden="1" customHeight="1" x14ac:dyDescent="0.35">
      <c r="A108" s="690"/>
      <c r="B108" s="691"/>
      <c r="C108" s="525">
        <f t="shared" si="3"/>
        <v>0</v>
      </c>
      <c r="D108" s="667"/>
      <c r="E108" s="668"/>
      <c r="F108" s="669" t="b">
        <v>0</v>
      </c>
      <c r="G108" s="670" t="b">
        <v>0</v>
      </c>
      <c r="I108" s="689"/>
      <c r="J108" s="682"/>
      <c r="K108" s="682"/>
      <c r="L108" s="687"/>
    </row>
    <row r="109" spans="1:12" s="681" customFormat="1" ht="23.65" hidden="1" customHeight="1" x14ac:dyDescent="0.35">
      <c r="A109" s="690"/>
      <c r="B109" s="691"/>
      <c r="C109" s="525">
        <f t="shared" si="3"/>
        <v>0</v>
      </c>
      <c r="D109" s="677"/>
      <c r="E109" s="678"/>
      <c r="F109" s="679" t="b">
        <v>0</v>
      </c>
      <c r="G109" s="680" t="b">
        <v>0</v>
      </c>
      <c r="I109" s="689"/>
      <c r="J109" s="682"/>
      <c r="K109" s="682"/>
      <c r="L109" s="687"/>
    </row>
    <row r="110" spans="1:12" s="681" customFormat="1" ht="23.65" hidden="1" customHeight="1" x14ac:dyDescent="0.35">
      <c r="A110" s="690"/>
      <c r="B110" s="691"/>
      <c r="C110" s="525">
        <f t="shared" si="3"/>
        <v>0</v>
      </c>
      <c r="D110" s="667"/>
      <c r="E110" s="668"/>
      <c r="F110" s="669" t="b">
        <v>0</v>
      </c>
      <c r="G110" s="670" t="b">
        <v>0</v>
      </c>
      <c r="I110" s="689"/>
      <c r="J110" s="682"/>
      <c r="K110" s="682"/>
      <c r="L110" s="687"/>
    </row>
    <row r="111" spans="1:12" s="681" customFormat="1" ht="23.65" hidden="1" customHeight="1" x14ac:dyDescent="0.35">
      <c r="A111" s="690"/>
      <c r="B111" s="691"/>
      <c r="C111" s="525">
        <f t="shared" si="3"/>
        <v>0</v>
      </c>
      <c r="D111" s="677"/>
      <c r="E111" s="678"/>
      <c r="F111" s="679" t="b">
        <v>0</v>
      </c>
      <c r="G111" s="680" t="b">
        <v>0</v>
      </c>
      <c r="I111" s="689"/>
      <c r="J111" s="682"/>
      <c r="K111" s="682"/>
      <c r="L111" s="687"/>
    </row>
    <row r="112" spans="1:12" s="681" customFormat="1" ht="23.65" hidden="1" customHeight="1" x14ac:dyDescent="0.35">
      <c r="A112" s="690"/>
      <c r="B112" s="691"/>
      <c r="C112" s="525">
        <f t="shared" si="3"/>
        <v>0</v>
      </c>
      <c r="D112" s="667"/>
      <c r="E112" s="668"/>
      <c r="F112" s="669" t="b">
        <v>0</v>
      </c>
      <c r="G112" s="670" t="b">
        <v>0</v>
      </c>
      <c r="I112" s="689"/>
      <c r="J112" s="682"/>
      <c r="K112" s="682"/>
      <c r="L112" s="687"/>
    </row>
    <row r="113" spans="1:13" s="681" customFormat="1" ht="23.65" hidden="1" customHeight="1" x14ac:dyDescent="0.35">
      <c r="A113" s="690"/>
      <c r="B113" s="691"/>
      <c r="C113" s="525">
        <f t="shared" si="3"/>
        <v>0</v>
      </c>
      <c r="D113" s="677"/>
      <c r="E113" s="678"/>
      <c r="F113" s="679" t="b">
        <v>0</v>
      </c>
      <c r="G113" s="680" t="b">
        <v>0</v>
      </c>
      <c r="I113" s="689"/>
      <c r="J113" s="682"/>
      <c r="K113" s="682"/>
      <c r="L113" s="687"/>
    </row>
    <row r="114" spans="1:13" s="681" customFormat="1" ht="23.65" hidden="1" customHeight="1" x14ac:dyDescent="0.35">
      <c r="A114" s="690"/>
      <c r="B114" s="691"/>
      <c r="C114" s="525">
        <f t="shared" si="3"/>
        <v>0</v>
      </c>
      <c r="D114" s="667"/>
      <c r="E114" s="668"/>
      <c r="F114" s="669" t="b">
        <v>0</v>
      </c>
      <c r="G114" s="670" t="b">
        <v>0</v>
      </c>
      <c r="I114" s="689"/>
      <c r="J114" s="682"/>
      <c r="K114" s="682"/>
      <c r="L114" s="687"/>
    </row>
    <row r="115" spans="1:13" s="681" customFormat="1" ht="23.65" hidden="1" customHeight="1" x14ac:dyDescent="0.35">
      <c r="A115" s="690"/>
      <c r="B115" s="691"/>
      <c r="C115" s="525">
        <f t="shared" si="3"/>
        <v>0</v>
      </c>
      <c r="D115" s="677"/>
      <c r="E115" s="678"/>
      <c r="F115" s="679" t="b">
        <v>0</v>
      </c>
      <c r="G115" s="680" t="b">
        <v>0</v>
      </c>
      <c r="I115" s="689"/>
      <c r="J115" s="682"/>
      <c r="K115" s="682"/>
      <c r="L115" s="687"/>
    </row>
    <row r="116" spans="1:13" s="681" customFormat="1" ht="23.65" hidden="1" customHeight="1" x14ac:dyDescent="0.35">
      <c r="A116" s="690"/>
      <c r="B116" s="691"/>
      <c r="C116" s="525">
        <f t="shared" si="3"/>
        <v>0</v>
      </c>
      <c r="D116" s="667"/>
      <c r="E116" s="668"/>
      <c r="F116" s="669" t="b">
        <v>0</v>
      </c>
      <c r="G116" s="670" t="b">
        <v>0</v>
      </c>
      <c r="I116" s="689"/>
      <c r="J116" s="682"/>
      <c r="K116" s="682"/>
      <c r="L116" s="687"/>
    </row>
    <row r="117" spans="1:13" s="681" customFormat="1" ht="23.65" hidden="1" customHeight="1" x14ac:dyDescent="0.35">
      <c r="A117" s="690"/>
      <c r="B117" s="691"/>
      <c r="C117" s="525">
        <f t="shared" si="3"/>
        <v>0</v>
      </c>
      <c r="D117" s="677"/>
      <c r="E117" s="678"/>
      <c r="F117" s="679" t="b">
        <v>0</v>
      </c>
      <c r="G117" s="680" t="b">
        <v>0</v>
      </c>
      <c r="I117" s="689"/>
      <c r="J117" s="682"/>
      <c r="K117" s="682"/>
      <c r="L117" s="687"/>
    </row>
    <row r="118" spans="1:13" s="681" customFormat="1" ht="23.65" hidden="1" customHeight="1" x14ac:dyDescent="0.35">
      <c r="A118" s="690"/>
      <c r="B118" s="691"/>
      <c r="C118" s="525">
        <f t="shared" si="3"/>
        <v>0</v>
      </c>
      <c r="D118" s="667"/>
      <c r="E118" s="668"/>
      <c r="F118" s="669" t="b">
        <v>0</v>
      </c>
      <c r="G118" s="670" t="b">
        <v>0</v>
      </c>
      <c r="I118" s="689"/>
      <c r="J118" s="682"/>
      <c r="K118" s="682"/>
      <c r="L118" s="687"/>
    </row>
    <row r="119" spans="1:13" s="681" customFormat="1" ht="23.65" hidden="1" customHeight="1" x14ac:dyDescent="0.35">
      <c r="A119" s="690"/>
      <c r="B119" s="691"/>
      <c r="C119" s="525">
        <f t="shared" si="3"/>
        <v>0</v>
      </c>
      <c r="D119" s="677"/>
      <c r="E119" s="678"/>
      <c r="F119" s="679" t="b">
        <v>0</v>
      </c>
      <c r="G119" s="680" t="b">
        <v>0</v>
      </c>
      <c r="I119" s="689"/>
      <c r="J119" s="682"/>
      <c r="K119" s="682"/>
      <c r="L119" s="687"/>
    </row>
    <row r="120" spans="1:13" s="681" customFormat="1" ht="23.65" hidden="1" customHeight="1" x14ac:dyDescent="0.35">
      <c r="A120" s="690"/>
      <c r="B120" s="691"/>
      <c r="C120" s="525">
        <f t="shared" si="3"/>
        <v>0</v>
      </c>
      <c r="D120" s="667"/>
      <c r="E120" s="668"/>
      <c r="F120" s="669" t="b">
        <v>0</v>
      </c>
      <c r="G120" s="670" t="b">
        <v>0</v>
      </c>
      <c r="I120" s="689"/>
      <c r="J120" s="682"/>
      <c r="K120" s="682"/>
      <c r="L120" s="687"/>
    </row>
    <row r="121" spans="1:13" s="681" customFormat="1" ht="23.65" hidden="1" customHeight="1" x14ac:dyDescent="0.35">
      <c r="A121" s="690"/>
      <c r="B121" s="691"/>
      <c r="C121" s="525">
        <f t="shared" si="3"/>
        <v>0</v>
      </c>
      <c r="D121" s="677"/>
      <c r="E121" s="678"/>
      <c r="F121" s="679" t="b">
        <v>0</v>
      </c>
      <c r="G121" s="680" t="b">
        <v>0</v>
      </c>
      <c r="I121" s="689"/>
      <c r="J121" s="682"/>
      <c r="K121" s="682"/>
      <c r="L121" s="687"/>
    </row>
    <row r="122" spans="1:13" s="681" customFormat="1" ht="23.65" hidden="1" customHeight="1" x14ac:dyDescent="0.35">
      <c r="A122" s="690"/>
      <c r="B122" s="691"/>
      <c r="C122" s="525">
        <f t="shared" si="3"/>
        <v>0</v>
      </c>
      <c r="D122" s="667"/>
      <c r="E122" s="668"/>
      <c r="F122" s="669" t="b">
        <v>0</v>
      </c>
      <c r="G122" s="670" t="b">
        <v>0</v>
      </c>
      <c r="I122" s="689"/>
      <c r="J122" s="682"/>
      <c r="K122" s="682"/>
      <c r="L122" s="687"/>
    </row>
    <row r="123" spans="1:13" s="681" customFormat="1" ht="23.65" hidden="1" customHeight="1" x14ac:dyDescent="0.35">
      <c r="A123" s="690"/>
      <c r="B123" s="691"/>
      <c r="C123" s="525">
        <f t="shared" si="3"/>
        <v>0</v>
      </c>
      <c r="D123" s="677"/>
      <c r="E123" s="678"/>
      <c r="F123" s="679" t="b">
        <v>0</v>
      </c>
      <c r="G123" s="680" t="b">
        <v>0</v>
      </c>
      <c r="I123" s="689"/>
      <c r="J123" s="682"/>
      <c r="K123" s="682"/>
      <c r="L123" s="687"/>
    </row>
    <row r="124" spans="1:13" s="681" customFormat="1" ht="23.65" hidden="1" customHeight="1" x14ac:dyDescent="0.35">
      <c r="A124" s="690"/>
      <c r="B124" s="691"/>
      <c r="C124" s="525">
        <f t="shared" si="3"/>
        <v>0</v>
      </c>
      <c r="D124" s="667"/>
      <c r="E124" s="668"/>
      <c r="F124" s="669" t="b">
        <v>0</v>
      </c>
      <c r="G124" s="670" t="b">
        <v>0</v>
      </c>
      <c r="I124" s="689"/>
      <c r="J124" s="682"/>
      <c r="K124" s="682"/>
      <c r="L124" s="687"/>
    </row>
    <row r="125" spans="1:13" s="681" customFormat="1" ht="23.65" hidden="1" customHeight="1" thickBot="1" x14ac:dyDescent="0.4">
      <c r="A125" s="690"/>
      <c r="B125" s="696"/>
      <c r="C125" s="525">
        <f t="shared" si="3"/>
        <v>0</v>
      </c>
      <c r="D125" s="697"/>
      <c r="E125" s="698"/>
      <c r="F125" s="699" t="b">
        <v>0</v>
      </c>
      <c r="G125" s="700" t="b">
        <v>0</v>
      </c>
      <c r="I125" s="689"/>
      <c r="J125" s="682"/>
      <c r="K125" s="682"/>
      <c r="L125" s="687"/>
    </row>
    <row r="126" spans="1:13" ht="17.649999999999999" customHeight="1" x14ac:dyDescent="0.35">
      <c r="A126" s="134"/>
      <c r="B126" s="346"/>
      <c r="C126" s="134"/>
      <c r="D126" s="661"/>
      <c r="E126" s="662"/>
      <c r="F126" s="663"/>
      <c r="G126" s="664"/>
      <c r="H126" s="490"/>
      <c r="I126" s="292"/>
      <c r="J126" s="132"/>
      <c r="K126" s="154"/>
      <c r="L126" s="154"/>
      <c r="M126" s="171"/>
    </row>
    <row r="127" spans="1:13" ht="19.149999999999999" hidden="1" customHeight="1" thickBot="1" x14ac:dyDescent="0.4">
      <c r="A127" s="735"/>
      <c r="B127" s="134"/>
      <c r="C127" s="134"/>
      <c r="D127" s="1248" t="s">
        <v>370</v>
      </c>
      <c r="E127" s="744"/>
      <c r="F127" s="744"/>
      <c r="G127" s="744"/>
      <c r="H127" s="745"/>
      <c r="I127" s="293"/>
      <c r="J127" s="132"/>
      <c r="K127" s="154"/>
      <c r="L127" s="154"/>
      <c r="M127" s="171"/>
    </row>
    <row r="128" spans="1:13" ht="19.149999999999999" hidden="1" customHeight="1" thickBot="1" x14ac:dyDescent="0.4">
      <c r="A128" s="131"/>
      <c r="B128" s="736"/>
      <c r="C128" s="149"/>
      <c r="D128" s="1249"/>
      <c r="E128" s="746"/>
      <c r="F128" s="746"/>
      <c r="G128" s="746"/>
      <c r="H128" s="747"/>
      <c r="I128" s="291"/>
      <c r="J128" s="291"/>
      <c r="K128" s="154"/>
      <c r="L128" s="154"/>
      <c r="M128" s="171"/>
    </row>
    <row r="129" spans="1:13" ht="21.5" hidden="1" thickBot="1" x14ac:dyDescent="0.4">
      <c r="A129" s="133"/>
      <c r="B129" s="77"/>
      <c r="C129" s="150"/>
      <c r="D129" s="739"/>
      <c r="E129" s="142"/>
      <c r="F129" s="142"/>
      <c r="G129" s="142"/>
      <c r="H129" s="740"/>
      <c r="I129" s="291"/>
      <c r="J129" s="291"/>
      <c r="K129" s="154"/>
      <c r="L129" s="154"/>
      <c r="M129" s="171"/>
    </row>
    <row r="130" spans="1:13" s="134" customFormat="1" ht="31.5" hidden="1" customHeight="1" x14ac:dyDescent="0.35">
      <c r="D130" s="1250" t="s">
        <v>777</v>
      </c>
      <c r="E130" s="1251" t="s">
        <v>778</v>
      </c>
      <c r="F130" s="1251"/>
      <c r="G130" s="1251"/>
      <c r="H130" s="1252"/>
      <c r="I130" s="291"/>
      <c r="J130" s="291"/>
      <c r="K130" s="291"/>
      <c r="L130" s="291"/>
      <c r="M130" s="291"/>
    </row>
    <row r="131" spans="1:13" s="134" customFormat="1" ht="24.75" hidden="1" customHeight="1" x14ac:dyDescent="0.35">
      <c r="D131" s="1250"/>
      <c r="E131" s="1251"/>
      <c r="F131" s="1251"/>
      <c r="G131" s="1251"/>
      <c r="H131" s="1252"/>
      <c r="I131" s="291"/>
      <c r="J131" s="291"/>
      <c r="K131" s="291"/>
      <c r="L131" s="291"/>
      <c r="M131" s="291"/>
    </row>
    <row r="132" spans="1:13" s="134" customFormat="1" ht="24.75" hidden="1" customHeight="1" thickBot="1" x14ac:dyDescent="0.4">
      <c r="D132" s="741"/>
      <c r="E132" s="742"/>
      <c r="F132" s="742"/>
      <c r="G132" s="742"/>
      <c r="H132" s="743"/>
      <c r="I132" s="291"/>
      <c r="J132" s="291"/>
      <c r="K132" s="291"/>
      <c r="L132" s="291"/>
      <c r="M132" s="291"/>
    </row>
    <row r="133" spans="1:13" s="134" customFormat="1" ht="24.75" customHeight="1" x14ac:dyDescent="0.35">
      <c r="D133" s="738"/>
      <c r="E133" s="143"/>
      <c r="F133" s="143"/>
      <c r="G133" s="143"/>
      <c r="H133" s="143"/>
      <c r="I133" s="291"/>
      <c r="J133" s="291"/>
      <c r="K133" s="291"/>
      <c r="L133" s="291"/>
      <c r="M133" s="291"/>
    </row>
    <row r="134" spans="1:13" s="134" customFormat="1" ht="24.75" customHeight="1" x14ac:dyDescent="0.35">
      <c r="D134" s="660"/>
      <c r="E134" s="139"/>
      <c r="F134" s="139"/>
      <c r="G134" s="139"/>
      <c r="H134" s="139"/>
      <c r="I134" s="291"/>
      <c r="J134" s="291"/>
      <c r="K134" s="291"/>
      <c r="L134" s="291"/>
      <c r="M134" s="291"/>
    </row>
    <row r="135" spans="1:13" s="134" customFormat="1" ht="24.75" customHeight="1" x14ac:dyDescent="0.35">
      <c r="I135" s="291"/>
      <c r="J135" s="291"/>
      <c r="K135" s="291"/>
      <c r="L135" s="291"/>
      <c r="M135" s="291"/>
    </row>
    <row r="136" spans="1:13" s="134" customFormat="1" x14ac:dyDescent="0.35">
      <c r="I136" s="291"/>
      <c r="J136" s="291"/>
      <c r="K136" s="291"/>
      <c r="L136" s="291"/>
      <c r="M136" s="291"/>
    </row>
    <row r="137" spans="1:13" s="134" customFormat="1" x14ac:dyDescent="0.35">
      <c r="I137" s="291"/>
      <c r="J137" s="291"/>
      <c r="K137" s="291"/>
      <c r="L137" s="291"/>
      <c r="M137" s="291"/>
    </row>
    <row r="138" spans="1:13" x14ac:dyDescent="0.35">
      <c r="D138" s="269"/>
      <c r="E138" s="140"/>
      <c r="F138" s="140"/>
      <c r="G138" s="140"/>
      <c r="H138" s="140"/>
      <c r="I138" s="146"/>
      <c r="J138" s="146"/>
      <c r="K138" s="140"/>
      <c r="L138" s="140"/>
    </row>
    <row r="139" spans="1:13" x14ac:dyDescent="0.35">
      <c r="D139" s="269"/>
      <c r="E139" s="140"/>
      <c r="F139" s="140"/>
      <c r="G139" s="140"/>
      <c r="H139" s="140"/>
      <c r="I139" s="146"/>
      <c r="J139" s="146"/>
      <c r="K139" s="140"/>
      <c r="L139" s="140"/>
    </row>
    <row r="140" spans="1:13" x14ac:dyDescent="0.35">
      <c r="D140" s="269"/>
      <c r="E140" s="140"/>
      <c r="F140" s="140"/>
      <c r="G140" s="140"/>
      <c r="H140" s="140"/>
      <c r="I140" s="146"/>
      <c r="J140" s="146"/>
      <c r="K140" s="140"/>
      <c r="L140" s="140"/>
    </row>
    <row r="141" spans="1:13" x14ac:dyDescent="0.35">
      <c r="D141" s="269"/>
      <c r="E141" s="140"/>
      <c r="F141" s="140"/>
      <c r="G141" s="140"/>
      <c r="H141" s="140"/>
      <c r="I141" s="146"/>
      <c r="J141" s="146"/>
      <c r="K141" s="140"/>
      <c r="L141" s="140"/>
    </row>
    <row r="142" spans="1:13" x14ac:dyDescent="0.35">
      <c r="D142" s="269"/>
      <c r="E142" s="140"/>
      <c r="F142" s="140"/>
      <c r="G142" s="140"/>
      <c r="H142" s="140"/>
      <c r="I142" s="146"/>
      <c r="J142" s="146"/>
      <c r="K142" s="140"/>
      <c r="L142" s="140"/>
    </row>
    <row r="143" spans="1:13" x14ac:dyDescent="0.35">
      <c r="D143" s="269"/>
      <c r="E143" s="140"/>
      <c r="F143" s="140"/>
      <c r="G143" s="140"/>
      <c r="H143" s="140"/>
      <c r="I143" s="146"/>
      <c r="J143" s="146"/>
      <c r="K143" s="140"/>
      <c r="L143" s="140"/>
    </row>
    <row r="144" spans="1:13" x14ac:dyDescent="0.35">
      <c r="D144" s="269"/>
      <c r="E144" s="140"/>
      <c r="F144" s="140"/>
      <c r="G144" s="140"/>
      <c r="H144" s="140"/>
      <c r="I144" s="146"/>
      <c r="J144" s="146"/>
      <c r="K144" s="140"/>
      <c r="L144" s="140"/>
    </row>
    <row r="145" spans="4:12" x14ac:dyDescent="0.35">
      <c r="D145" s="269"/>
      <c r="E145" s="140"/>
      <c r="F145" s="140"/>
      <c r="G145" s="140"/>
      <c r="H145" s="140"/>
      <c r="I145" s="146"/>
      <c r="J145" s="146"/>
      <c r="K145" s="140"/>
      <c r="L145" s="140"/>
    </row>
    <row r="146" spans="4:12" x14ac:dyDescent="0.35">
      <c r="D146" s="269"/>
      <c r="E146" s="140"/>
      <c r="F146" s="140"/>
      <c r="G146" s="140"/>
      <c r="H146" s="140"/>
      <c r="I146" s="146"/>
      <c r="J146" s="146"/>
      <c r="K146" s="140"/>
      <c r="L146" s="140"/>
    </row>
    <row r="147" spans="4:12" x14ac:dyDescent="0.35">
      <c r="D147" s="269"/>
      <c r="E147" s="140"/>
      <c r="F147" s="140"/>
      <c r="G147" s="140"/>
      <c r="H147" s="140"/>
      <c r="I147" s="146"/>
      <c r="J147" s="146"/>
      <c r="K147" s="140"/>
      <c r="L147" s="140"/>
    </row>
    <row r="148" spans="4:12" x14ac:dyDescent="0.35">
      <c r="D148" s="269"/>
      <c r="E148" s="140"/>
      <c r="F148" s="140"/>
      <c r="G148" s="140"/>
      <c r="H148" s="140"/>
      <c r="I148" s="146"/>
      <c r="J148" s="146"/>
      <c r="K148" s="140"/>
      <c r="L148" s="140"/>
    </row>
    <row r="149" spans="4:12" x14ac:dyDescent="0.35">
      <c r="D149" s="269"/>
      <c r="E149" s="140"/>
      <c r="F149" s="140"/>
      <c r="G149" s="140"/>
      <c r="H149" s="140"/>
      <c r="I149" s="146"/>
      <c r="J149" s="146"/>
      <c r="K149" s="140"/>
      <c r="L149" s="140"/>
    </row>
    <row r="150" spans="4:12" x14ac:dyDescent="0.35">
      <c r="D150" s="269"/>
      <c r="E150" s="140"/>
      <c r="F150" s="140"/>
      <c r="G150" s="140"/>
      <c r="H150" s="140"/>
      <c r="I150" s="146"/>
      <c r="J150" s="146"/>
      <c r="K150" s="140"/>
      <c r="L150" s="140"/>
    </row>
    <row r="151" spans="4:12" x14ac:dyDescent="0.35">
      <c r="D151" s="269"/>
      <c r="E151" s="140"/>
      <c r="F151" s="140"/>
      <c r="G151" s="140"/>
      <c r="H151" s="140"/>
      <c r="I151" s="146"/>
      <c r="J151" s="146"/>
      <c r="K151" s="140"/>
      <c r="L151" s="140"/>
    </row>
    <row r="152" spans="4:12" x14ac:dyDescent="0.35">
      <c r="D152" s="269"/>
      <c r="E152" s="140"/>
      <c r="F152" s="140"/>
      <c r="G152" s="140"/>
      <c r="H152" s="140"/>
      <c r="I152" s="146"/>
      <c r="J152" s="146"/>
      <c r="K152" s="140"/>
      <c r="L152" s="140"/>
    </row>
    <row r="153" spans="4:12" x14ac:dyDescent="0.35">
      <c r="D153" s="269"/>
      <c r="E153" s="140"/>
      <c r="F153" s="140"/>
      <c r="G153" s="140"/>
      <c r="H153" s="140"/>
      <c r="I153" s="146"/>
      <c r="J153" s="146"/>
      <c r="K153" s="140"/>
      <c r="L153" s="140"/>
    </row>
  </sheetData>
  <sheetProtection algorithmName="SHA-512" hashValue="2N5pnbb8gmoWEY5tL0FKc9ngN2cdVQaYqmp1Kx1DJe+o17GRQeMAgA9ASsAOHBST8ks2Zhhyd/B6YpItYHHHXw==" saltValue="4o0/KH5HmsTsEYxhwjZHng==" spinCount="100000" sheet="1" objects="1" scenarios="1"/>
  <dataConsolidate/>
  <mergeCells count="18">
    <mergeCell ref="J78:M79"/>
    <mergeCell ref="H17:H18"/>
    <mergeCell ref="G37:G38"/>
    <mergeCell ref="J77:M77"/>
    <mergeCell ref="I17:Q17"/>
    <mergeCell ref="H37:P37"/>
    <mergeCell ref="D3:H3"/>
    <mergeCell ref="D8:D9"/>
    <mergeCell ref="E8:I9"/>
    <mergeCell ref="I3:L3"/>
    <mergeCell ref="D2:L2"/>
    <mergeCell ref="D77:F77"/>
    <mergeCell ref="D76:F76"/>
    <mergeCell ref="D127:D128"/>
    <mergeCell ref="D130:D131"/>
    <mergeCell ref="E130:H131"/>
    <mergeCell ref="D78:E78"/>
    <mergeCell ref="D79:E79"/>
  </mergeCells>
  <dataValidations count="12">
    <dataValidation type="list" allowBlank="1" showInputMessage="1" showErrorMessage="1" sqref="H34 I34:O34" xr:uid="{B4479596-A774-4A51-97CD-A21B91938D6B}">
      <formula1>"Yes, No"</formula1>
    </dataValidation>
    <dataValidation type="decimal" allowBlank="1" showInputMessage="1" showErrorMessage="1" sqref="S34 K54" xr:uid="{AC35B28F-341D-40BF-8396-2B93C25D5859}">
      <formula1>0</formula1>
      <formula2>100</formula2>
    </dataValidation>
    <dataValidation type="list" allowBlank="1" showInputMessage="1" showErrorMessage="1" sqref="Q34" xr:uid="{364816B0-F0ED-416F-BF07-143141AC54E1}">
      <formula1>"Financial, Operational, Financial and operational, Other"</formula1>
    </dataValidation>
    <dataValidation type="whole" allowBlank="1" showInputMessage="1" showErrorMessage="1" errorTitle="Invalid NPI" error="Please enter a valid NPI (10 digits)." sqref="J59:J73 L75" xr:uid="{4AD306C0-957F-4A12-8451-B27CD9B778F4}">
      <formula1>1111111111</formula1>
      <formula2>9999999999</formula2>
    </dataValidation>
    <dataValidation type="list" allowBlank="1" showInputMessage="1" showErrorMessage="1" errorTitle="Yes or No" error="Please enter either &quot;Yes&quot; or &quot;No.&quot;" sqref="G59:G73 H19:Q33" xr:uid="{ADE5D214-373D-482E-BF8F-60E13B8FF4C9}">
      <formula1>"Yes,No"</formula1>
    </dataValidation>
    <dataValidation type="list" allowBlank="1" showDropDown="1" showInputMessage="1" showErrorMessage="1" errorTitle="T/F only" error="Please click the box to indicate either &quot;True&quot; or &quot;False.&quot;" sqref="F80:G84" xr:uid="{7962E0F7-2611-4562-A054-6B02FAD2E70A}">
      <formula1>"TRUE,FALSE"</formula1>
    </dataValidation>
    <dataValidation type="decimal" allowBlank="1" showInputMessage="1" showErrorMessage="1" errorTitle="Invalid percent" error="Please enter a valid percent out of 1. Exclude the '%' sign (e.g. .25)." sqref="R19:R33" xr:uid="{58422529-5CB2-4C04-9E99-9761EA664423}">
      <formula1>0</formula1>
      <formula2>1</formula2>
    </dataValidation>
    <dataValidation type="list" allowBlank="1" showInputMessage="1" showErrorMessage="1" sqref="H54" xr:uid="{2B94F352-E351-485D-ACCD-D0F531A18BCB}">
      <formula1>"Financial,Operational,Financial and Operational,Other"</formula1>
    </dataValidation>
    <dataValidation type="list" allowBlank="1" showDropDown="1" showInputMessage="1" showErrorMessage="1" sqref="F85:G127" xr:uid="{FBFAA9B4-0160-4F9A-9DE5-7314F002E24B}">
      <formula1>"TRUE,FALSE"</formula1>
    </dataValidation>
    <dataValidation type="list" allowBlank="1" showInputMessage="1" showErrorMessage="1" errorTitle="Enter I or II" error="Please enter either &quot;I&quot; or &quot;II.&quot; Refer to the &quot;0b) Definitions&quot; tab for explanations of Type I and Type II SEIs._x000a_" sqref="G19:G33" xr:uid="{CEBEC5D9-5ABA-4260-A6D4-5114115F2924}">
      <formula1>"I,II"</formula1>
    </dataValidation>
    <dataValidation type="list" allowBlank="1" showInputMessage="1" showErrorMessage="1" errorTitle="Yes or No" error="Please enter either &quot;Yes&quot; or &quot;No.&quot;" sqref="G39:J53 L39:P53 K39:K47 K49:K53 K48 K59:L73" xr:uid="{A76B176E-7E7F-42BA-9647-D9C7732F7518}">
      <formula1>"Yes, No"</formula1>
    </dataValidation>
    <dataValidation type="decimal" allowBlank="1" showInputMessage="1" showErrorMessage="1" errorTitle="Inavlid percent" error="Please enter a valid percent out of 1. Exclude the '%' sign (e.g. .25)." sqref="Q39:Q53" xr:uid="{546C8967-F1C9-481A-8337-AE33A458677A}">
      <formula1>0</formula1>
      <formula2>1</formula2>
    </dataValidation>
  </dataValidations>
  <hyperlinks>
    <hyperlink ref="D2:K2" location="'0b) Definitions'!A1" display="Quick Reference    (click here to see &quot;Definitions&quot; tab for more information)" xr:uid="{0F22E2FB-5784-4F94-9508-77793272CF62}"/>
  </hyperlinks>
  <pageMargins left="0.7" right="0.7" top="0.75" bottom="0.75" header="0.3" footer="0.3"/>
  <pageSetup scale="18" orientation="portrait" r:id="rId1"/>
  <headerFooter scaleWithDoc="0">
    <oddHeader>&amp;L&amp;"-,Italic"&amp;18&amp;K02-049"&amp;A" Tab</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8479" r:id="rId4" name="button_front">
              <controlPr defaultSize="0" autoFill="0" autoPict="0" macro="[0]!butnE_Click">
                <anchor moveWithCells="1" sizeWithCells="1">
                  <from>
                    <xdr:col>8</xdr:col>
                    <xdr:colOff>190500</xdr:colOff>
                    <xdr:row>79</xdr:row>
                    <xdr:rowOff>228600</xdr:rowOff>
                  </from>
                  <to>
                    <xdr:col>10</xdr:col>
                    <xdr:colOff>0</xdr:colOff>
                    <xdr:row>133</xdr:row>
                    <xdr:rowOff>82550</xdr:rowOff>
                  </to>
                </anchor>
              </controlPr>
            </control>
          </mc:Choice>
        </mc:AlternateContent>
        <mc:AlternateContent xmlns:mc="http://schemas.openxmlformats.org/markup-compatibility/2006">
          <mc:Choice Requires="x14">
            <control shapeId="18484" r:id="rId5" name="Button 52">
              <controlPr defaultSize="0" autoFill="0" autoPict="0" macro="[0]!butnD_Click">
                <anchor moveWithCells="1" sizeWithCells="1">
                  <from>
                    <xdr:col>3</xdr:col>
                    <xdr:colOff>196850</xdr:colOff>
                    <xdr:row>12</xdr:row>
                    <xdr:rowOff>171450</xdr:rowOff>
                  </from>
                  <to>
                    <xdr:col>4</xdr:col>
                    <xdr:colOff>285750</xdr:colOff>
                    <xdr:row>12</xdr:row>
                    <xdr:rowOff>793750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8717F-F791-4983-BE1A-4E78071F1175}">
  <sheetPr codeName="Sheet5">
    <pageSetUpPr fitToPage="1"/>
  </sheetPr>
  <dimension ref="A1:Q24"/>
  <sheetViews>
    <sheetView zoomScale="80" zoomScaleNormal="80" workbookViewId="0">
      <selection activeCell="D12" sqref="D12"/>
    </sheetView>
  </sheetViews>
  <sheetFormatPr defaultColWidth="9.1796875" defaultRowHeight="14.5" x14ac:dyDescent="0.35"/>
  <cols>
    <col min="1" max="1" width="9.1796875" style="109"/>
    <col min="2" max="2" width="18" style="109" hidden="1" customWidth="1"/>
    <col min="3" max="3" width="5.26953125" style="109" hidden="1" customWidth="1"/>
    <col min="4" max="4" width="29.7265625" style="109" customWidth="1"/>
    <col min="5" max="5" width="26.7265625" style="109" customWidth="1"/>
    <col min="6" max="7" width="30.81640625" style="109" customWidth="1"/>
    <col min="8" max="8" width="12.81640625" style="109" customWidth="1"/>
    <col min="9" max="9" width="19.453125" style="109" customWidth="1"/>
    <col min="10" max="10" width="17.54296875" style="109" customWidth="1"/>
    <col min="11" max="13" width="19.26953125" style="109" customWidth="1"/>
    <col min="14" max="14" width="51.81640625" style="109" customWidth="1"/>
    <col min="15" max="15" width="26.1796875" style="109" customWidth="1"/>
    <col min="16" max="16" width="38.1796875" style="109" customWidth="1"/>
    <col min="17" max="17" width="49.7265625" style="109" customWidth="1"/>
    <col min="18" max="18" width="48.81640625" style="109" customWidth="1"/>
    <col min="19" max="16384" width="9.1796875" style="109"/>
  </cols>
  <sheetData>
    <row r="1" spans="1:17" s="112" customFormat="1" x14ac:dyDescent="0.35">
      <c r="D1" s="62"/>
      <c r="E1" s="62"/>
      <c r="F1" s="62"/>
      <c r="G1" s="62"/>
      <c r="H1" s="62"/>
      <c r="I1" s="62"/>
      <c r="J1" s="62"/>
      <c r="K1" s="62"/>
      <c r="L1" s="62"/>
      <c r="M1" s="132"/>
      <c r="N1" s="154"/>
      <c r="O1" s="920"/>
      <c r="P1" s="921"/>
      <c r="Q1" s="922"/>
    </row>
    <row r="2" spans="1:17" s="112" customFormat="1" ht="15" thickBot="1" x14ac:dyDescent="0.4">
      <c r="B2" s="113"/>
      <c r="C2" s="113"/>
      <c r="D2" s="54"/>
      <c r="E2" s="54"/>
      <c r="F2" s="54"/>
      <c r="G2" s="54"/>
      <c r="H2" s="54"/>
      <c r="I2" s="54"/>
      <c r="J2" s="62"/>
      <c r="K2" s="54"/>
      <c r="L2" s="585"/>
      <c r="M2" s="586"/>
      <c r="N2" s="586"/>
      <c r="O2" s="923"/>
      <c r="P2" s="921"/>
      <c r="Q2" s="922"/>
    </row>
    <row r="3" spans="1:17" s="112" customFormat="1" ht="35.25" customHeight="1" thickBot="1" x14ac:dyDescent="0.4">
      <c r="A3" s="918"/>
      <c r="B3" s="114"/>
      <c r="C3" s="114"/>
      <c r="D3" s="110" t="s">
        <v>779</v>
      </c>
      <c r="E3" s="1270"/>
      <c r="F3" s="1270"/>
      <c r="G3" s="1270"/>
      <c r="H3" s="1270"/>
      <c r="I3" s="1271"/>
      <c r="J3" s="72"/>
      <c r="K3" s="155" t="s">
        <v>370</v>
      </c>
      <c r="L3" s="582"/>
      <c r="M3" s="583"/>
      <c r="N3" s="584"/>
      <c r="O3" s="151"/>
      <c r="P3" s="924"/>
      <c r="Q3" s="922"/>
    </row>
    <row r="4" spans="1:17" s="112" customFormat="1" ht="186" customHeight="1" thickBot="1" x14ac:dyDescent="0.4">
      <c r="A4" s="918"/>
      <c r="B4" s="114"/>
      <c r="C4" s="114"/>
      <c r="D4" s="111" t="s">
        <v>780</v>
      </c>
      <c r="E4" s="1272" t="s">
        <v>781</v>
      </c>
      <c r="F4" s="1238"/>
      <c r="G4" s="1238"/>
      <c r="H4" s="1238"/>
      <c r="I4" s="1259"/>
      <c r="J4" s="72"/>
      <c r="K4" s="156" t="str">
        <f>_xlfn.LET(
_xlpm.perfect,AND(($M$3=$P$3), ($P$3&lt;&gt;""), (COUNTIF(O:O, FALSE)=0)),
IF(_xlpm.perfect,"✅","⚠️"))</f>
        <v>⚠️</v>
      </c>
      <c r="L4" s="1273" t="str">
        <f>_xlfn.LET(
_xlpm.perfect, _backend_mechanics!P50,
_xlpm.no_input_yet,  _backend_mechanics!P53,
_xlpm.missingHCEs,  _backend_mechanics!P51,
_xlpm.blankFields,  _backend_mechanics!P52,
_xlpm.blanknMiss,AND(_xlpm.missingHCEs, _xlpm.blankFields),
_xlpm.perf_msg,"All fields complete; please proceed to Tab 4.",
_xlpm.noIn_yet_msg,"Please report all relevant relationships for the board of each entity selected on Tab 3. If a table on this tab reflects an entity that has no Board of Directors members with relationships to report, return to Tab 3 and review checkbox selections.",
_xlpm.missHCEs_msg,"Error: 
One or more rows with no Board Member indicated have completed field(s) in columns D-M. Please review your responses on this tab.",
_xlpm.blankFlds_msg,"Error: 
One or more rows have missing mandatory fields. Please review your responses on this tab.",
_xlpm.blkANDmiss_msg,"Multiple errors:
(1) One or more rows with no Board Member indicated have completed fields in columns D-M. Review your responses on this tab.
(2) One or more rows have missing mandatory fields. Please review your responses on this tab.",
IF(_xlpm.no_input_yet,_xlpm.noIn_yet_msg,
IF(_xlpm.perfect,_xlpm.perf_msg,
IF(_xlpm.blanknMiss,_xlpm.blkANDmiss_msg,
IF(_xlpm.missingHCEs,_xlpm.missHCEs_msg,
IF(_xlpm.blankFields,_xlpm.blankFlds_msg,
"UNKNOWN"))))))</f>
        <v>Please report all relevant relationships for the board of each entity selected on Tab 3. If a table on this tab reflects an entity that has no Board of Directors members with relationships to report, return to Tab 3 and review checkbox selections.</v>
      </c>
      <c r="M4" s="1274"/>
      <c r="N4" s="1275"/>
      <c r="O4" s="925"/>
      <c r="P4" s="920"/>
    </row>
    <row r="5" spans="1:17" s="112" customFormat="1" x14ac:dyDescent="0.35">
      <c r="B5" s="115"/>
      <c r="C5" s="115"/>
      <c r="D5" s="71"/>
      <c r="E5" s="71"/>
      <c r="F5" s="71"/>
      <c r="G5" s="71"/>
      <c r="H5" s="71"/>
      <c r="I5" s="71"/>
      <c r="J5" s="62"/>
      <c r="K5" s="71"/>
      <c r="L5" s="71"/>
      <c r="M5" s="71"/>
      <c r="N5" s="19"/>
      <c r="O5" s="920"/>
      <c r="P5" s="920"/>
    </row>
    <row r="6" spans="1:17" s="112" customFormat="1" x14ac:dyDescent="0.35">
      <c r="D6" s="13"/>
      <c r="E6" s="13"/>
      <c r="F6" s="13"/>
      <c r="G6" s="13"/>
      <c r="H6" s="13"/>
      <c r="I6" s="62"/>
      <c r="J6" s="62"/>
      <c r="K6" s="62"/>
      <c r="L6" s="62"/>
      <c r="M6" s="62"/>
      <c r="N6" s="13"/>
      <c r="O6" s="920"/>
      <c r="P6" s="920"/>
    </row>
    <row r="7" spans="1:17" s="112" customFormat="1" ht="44.65" customHeight="1" thickBot="1" x14ac:dyDescent="0.4">
      <c r="B7" s="113"/>
      <c r="C7" s="113"/>
      <c r="D7" s="78" t="s">
        <v>911</v>
      </c>
      <c r="E7" s="54"/>
      <c r="F7" s="54"/>
      <c r="G7" s="54"/>
      <c r="H7" s="54"/>
      <c r="I7" s="54"/>
      <c r="J7" s="54"/>
      <c r="K7" s="54"/>
      <c r="L7" s="54"/>
      <c r="M7" s="54"/>
      <c r="N7" s="15"/>
      <c r="O7" s="920"/>
      <c r="P7" s="920"/>
    </row>
    <row r="8" spans="1:17" s="112" customFormat="1" ht="10.5" customHeight="1" thickBot="1" x14ac:dyDescent="0.4">
      <c r="A8" s="918"/>
      <c r="B8" s="114"/>
      <c r="C8" s="114"/>
      <c r="D8" s="282"/>
      <c r="E8" s="283"/>
      <c r="F8" s="896"/>
      <c r="G8" s="284"/>
      <c r="H8" s="895"/>
      <c r="I8" s="894"/>
      <c r="J8" s="284"/>
      <c r="K8" s="284"/>
      <c r="L8" s="284"/>
      <c r="M8" s="897"/>
      <c r="N8" s="285"/>
      <c r="O8" s="926"/>
      <c r="P8" s="920"/>
      <c r="Q8" s="922"/>
    </row>
    <row r="9" spans="1:17" s="112" customFormat="1" ht="64.150000000000006" customHeight="1" x14ac:dyDescent="0.35">
      <c r="A9" s="918"/>
      <c r="B9" s="114"/>
      <c r="C9" s="114"/>
      <c r="D9" s="270"/>
      <c r="E9" s="271"/>
      <c r="F9" s="271"/>
      <c r="G9" s="271"/>
      <c r="H9" s="271"/>
      <c r="I9" s="271"/>
      <c r="J9" s="912"/>
      <c r="K9" s="913"/>
      <c r="L9" s="913"/>
      <c r="M9" s="913"/>
      <c r="N9" s="556"/>
      <c r="O9" s="926"/>
      <c r="P9" s="920"/>
      <c r="Q9" s="922"/>
    </row>
    <row r="10" spans="1:17" s="847" customFormat="1" ht="56.65" customHeight="1" thickBot="1" x14ac:dyDescent="0.5">
      <c r="A10" s="919"/>
      <c r="B10" s="116"/>
      <c r="C10" s="116"/>
      <c r="D10" s="272" t="s">
        <v>893</v>
      </c>
      <c r="E10" s="852" t="s">
        <v>782</v>
      </c>
      <c r="F10" s="79" t="s">
        <v>783</v>
      </c>
      <c r="G10" s="79" t="s">
        <v>784</v>
      </c>
      <c r="H10" s="79" t="s">
        <v>367</v>
      </c>
      <c r="I10" s="79" t="s">
        <v>735</v>
      </c>
      <c r="J10" s="914" t="s">
        <v>785</v>
      </c>
      <c r="K10" s="79" t="s">
        <v>786</v>
      </c>
      <c r="L10" s="79" t="s">
        <v>787</v>
      </c>
      <c r="M10" s="79" t="s">
        <v>788</v>
      </c>
      <c r="N10" s="234" t="s">
        <v>789</v>
      </c>
      <c r="O10" s="926"/>
      <c r="P10" s="920"/>
    </row>
    <row r="11" spans="1:17" s="112" customFormat="1" ht="20.25" customHeight="1" x14ac:dyDescent="0.45">
      <c r="A11" s="918"/>
      <c r="C11" s="114">
        <f>_xlfn.LET(
_xlpm.allBlank,IF((($D11="")*($E11="")*($F11="")*($G11="")*($H11="")*($I11="")*($J11="")*OR(($K11=""),($K11=FALSE))*OR(($L11=""),($L11=FALSE))*OR(($M11=""),($M11=FALSE))*($N11=""))=0,2,1),
_xlpm.atleast_1_chkbox,IF(($K11=FALSE)*($L11=FALSE)*($M11=FALSE)*($N11="")=0,10),
_xlpm.allNONblank,IF((($D11&lt;&gt;"")*($E11&lt;&gt;"")*($F11&lt;&gt;"")*($G11&lt;&gt;"")*($I11&lt;&gt;"")*($J11&lt;&gt;"")*_xlpm.atleast_1_chkbox)=0,3,1),
IF($D11="",_xlpm.allBlank,_xlpm.allNONblank)
)</f>
        <v>1</v>
      </c>
      <c r="D11" s="253"/>
      <c r="E11" s="161"/>
      <c r="F11" s="161"/>
      <c r="G11" s="161"/>
      <c r="H11" s="106" t="str">
        <f>_xlfn.LET(
_xlpm.row, MATCH(G11, _ref_data!$O$19:$O$68, 0),
_xlpm.ein, INDEX(_ref_data!$P$19:$P$68, _xlpm.row),
IF(G11="", "",
IF(_xlpm.ein="", "", _xlpm.ein)))</f>
        <v/>
      </c>
      <c r="I11" s="106" t="str">
        <f>_xlfn.LET(
_xlpm.row, MATCH(G11, _ref_data!$O$19:$O$68, 0),
_xlpm.ein, INDEX(_ref_data!$Q$19:$Q$68, _xlpm.row),
IF(G11="", "",
IF(_xlpm.ein="", "", _xlpm.ein)))</f>
        <v/>
      </c>
      <c r="J11" s="161"/>
      <c r="K11" s="254"/>
      <c r="L11" s="254"/>
      <c r="M11" s="255"/>
      <c r="N11" s="256"/>
      <c r="O11" s="926"/>
      <c r="P11" s="920"/>
    </row>
    <row r="12" spans="1:17" s="112" customFormat="1" ht="19.149999999999999" customHeight="1" x14ac:dyDescent="0.45">
      <c r="A12" s="918"/>
      <c r="C12" s="114">
        <f t="shared" ref="C12:C24" si="0">_xlfn.LET(
_xlpm.allBlank,IF((($D12="")*($E12="")*($F12="")*($G12="")*($H12="")*($I12="")*($J12="")*OR(($K12=""),($K12=FALSE))*OR(($L12=""),($L12=FALSE))*OR(($M12=""),($M12=FALSE))*($N12=""))=0,2,1),
_xlpm.atleast_1_chkbox,IF(($K12=FALSE)*($L12=FALSE)*($M12=FALSE)*($N12="")=0,10),
_xlpm.allNONblank,IF((($D12&lt;&gt;"")*($E12&lt;&gt;"")*($F12&lt;&gt;"")*($G12&lt;&gt;"")*($I12&lt;&gt;"")*($J12&lt;&gt;"")*_xlpm.atleast_1_chkbox)=0,3,1),
IF($D12="",_xlpm.allBlank,_xlpm.allNONblank)
)</f>
        <v>1</v>
      </c>
      <c r="D12" s="257"/>
      <c r="E12" s="162"/>
      <c r="F12" s="162"/>
      <c r="G12" s="162"/>
      <c r="H12" s="107" t="str">
        <f>_xlfn.LET(
_xlpm.row, MATCH(G12, _ref_data!$O$19:$O$68, 0),
_xlpm.ein, INDEX(_ref_data!$P$19:$P$68, _xlpm.row),
IF(G12="", "",
IF(_xlpm.ein="", "", _xlpm.ein)))</f>
        <v/>
      </c>
      <c r="I12" s="107" t="str">
        <f>_xlfn.LET(
_xlpm.row, MATCH(G12, _ref_data!$O$19:$O$68, 0),
_xlpm.ein, INDEX(_ref_data!$Q$19:$Q$68, _xlpm.row),
IF(G12="", "",
IF(_xlpm.ein="", "", _xlpm.ein)))</f>
        <v/>
      </c>
      <c r="J12" s="162"/>
      <c r="K12" s="258"/>
      <c r="L12" s="258"/>
      <c r="M12" s="259"/>
      <c r="N12" s="260"/>
      <c r="O12" s="926"/>
      <c r="P12" s="920"/>
    </row>
    <row r="13" spans="1:17" s="112" customFormat="1" ht="19.149999999999999" customHeight="1" x14ac:dyDescent="0.45">
      <c r="A13" s="918"/>
      <c r="C13" s="114">
        <f t="shared" si="0"/>
        <v>1</v>
      </c>
      <c r="D13" s="253"/>
      <c r="E13" s="161"/>
      <c r="F13" s="161"/>
      <c r="G13" s="161"/>
      <c r="H13" s="106" t="str">
        <f>_xlfn.LET(
_xlpm.row, MATCH(G13, _ref_data!$O$19:$O$68, 0),
_xlpm.ein, INDEX(_ref_data!$P$19:$P$68, _xlpm.row),
IF(G13="", "",
IF(_xlpm.ein="", "", _xlpm.ein)))</f>
        <v/>
      </c>
      <c r="I13" s="106" t="str">
        <f>_xlfn.LET(
_xlpm.row, MATCH(G13, _ref_data!$O$19:$O$68, 0),
_xlpm.ein, INDEX(_ref_data!$Q$19:$Q$68, _xlpm.row),
IF(G13="", "",
IF(_xlpm.ein="", "", _xlpm.ein)))</f>
        <v/>
      </c>
      <c r="J13" s="161"/>
      <c r="K13" s="254"/>
      <c r="L13" s="254"/>
      <c r="M13" s="255"/>
      <c r="N13" s="256"/>
      <c r="O13" s="926"/>
      <c r="P13" s="920"/>
    </row>
    <row r="14" spans="1:17" s="112" customFormat="1" ht="19.149999999999999" customHeight="1" x14ac:dyDescent="0.45">
      <c r="A14" s="918"/>
      <c r="C14" s="114">
        <f t="shared" si="0"/>
        <v>1</v>
      </c>
      <c r="D14" s="257"/>
      <c r="E14" s="162"/>
      <c r="F14" s="162"/>
      <c r="G14" s="162"/>
      <c r="H14" s="107" t="str">
        <f>_xlfn.LET(
_xlpm.row, MATCH(G14, _ref_data!$O$19:$O$68, 0),
_xlpm.ein, INDEX(_ref_data!$P$19:$P$68, _xlpm.row),
IF(G14="", "",
IF(_xlpm.ein="", "", _xlpm.ein)))</f>
        <v/>
      </c>
      <c r="I14" s="107" t="str">
        <f>_xlfn.LET(
_xlpm.row, MATCH(G14, _ref_data!$O$19:$O$68, 0),
_xlpm.ein, INDEX(_ref_data!$Q$19:$Q$68, _xlpm.row),
IF(G14="", "",
IF(_xlpm.ein="", "", _xlpm.ein)))</f>
        <v/>
      </c>
      <c r="J14" s="162"/>
      <c r="K14" s="258"/>
      <c r="L14" s="258"/>
      <c r="M14" s="259"/>
      <c r="N14" s="260"/>
      <c r="O14" s="926"/>
      <c r="P14" s="920"/>
    </row>
    <row r="15" spans="1:17" s="112" customFormat="1" ht="19.149999999999999" customHeight="1" x14ac:dyDescent="0.45">
      <c r="A15" s="918"/>
      <c r="C15" s="114">
        <f t="shared" si="0"/>
        <v>1</v>
      </c>
      <c r="D15" s="253"/>
      <c r="E15" s="161"/>
      <c r="F15" s="161"/>
      <c r="G15" s="161"/>
      <c r="H15" s="106" t="str">
        <f>_xlfn.LET(
_xlpm.row, MATCH(G15, _ref_data!$O$19:$O$68, 0),
_xlpm.ein, INDEX(_ref_data!$P$19:$P$68, _xlpm.row),
IF(G15="", "",
IF(_xlpm.ein="", "", _xlpm.ein)))</f>
        <v/>
      </c>
      <c r="I15" s="106" t="str">
        <f>_xlfn.LET(
_xlpm.row, MATCH(G15, _ref_data!$O$19:$O$68, 0),
_xlpm.ein, INDEX(_ref_data!$Q$19:$Q$68, _xlpm.row),
IF(G15="", "",
IF(_xlpm.ein="", "", _xlpm.ein)))</f>
        <v/>
      </c>
      <c r="J15" s="161"/>
      <c r="K15" s="254"/>
      <c r="L15" s="254"/>
      <c r="M15" s="255"/>
      <c r="N15" s="256"/>
      <c r="O15" s="926"/>
      <c r="P15" s="920"/>
    </row>
    <row r="16" spans="1:17" s="112" customFormat="1" ht="19.149999999999999" customHeight="1" x14ac:dyDescent="0.45">
      <c r="A16" s="918"/>
      <c r="C16" s="114">
        <f t="shared" si="0"/>
        <v>1</v>
      </c>
      <c r="D16" s="257"/>
      <c r="E16" s="162"/>
      <c r="F16" s="162"/>
      <c r="G16" s="162"/>
      <c r="H16" s="107" t="str">
        <f>_xlfn.LET(
_xlpm.row, MATCH(G16, _ref_data!$O$19:$O$68, 0),
_xlpm.ein, INDEX(_ref_data!$P$19:$P$68, _xlpm.row),
IF(G16="", "",
IF(_xlpm.ein="", "", _xlpm.ein)))</f>
        <v/>
      </c>
      <c r="I16" s="107" t="str">
        <f>_xlfn.LET(
_xlpm.row, MATCH(G16, _ref_data!$O$19:$O$68, 0),
_xlpm.ein, INDEX(_ref_data!$Q$19:$Q$68, _xlpm.row),
IF(G16="", "",
IF(_xlpm.ein="", "", _xlpm.ein)))</f>
        <v/>
      </c>
      <c r="J16" s="162"/>
      <c r="K16" s="258"/>
      <c r="L16" s="258"/>
      <c r="M16" s="259"/>
      <c r="N16" s="260"/>
      <c r="O16" s="926"/>
      <c r="P16" s="920"/>
    </row>
    <row r="17" spans="1:16" s="112" customFormat="1" ht="19.149999999999999" customHeight="1" x14ac:dyDescent="0.45">
      <c r="A17" s="918"/>
      <c r="C17" s="114">
        <f t="shared" si="0"/>
        <v>1</v>
      </c>
      <c r="D17" s="253"/>
      <c r="E17" s="161"/>
      <c r="F17" s="161"/>
      <c r="G17" s="161"/>
      <c r="H17" s="106" t="str">
        <f>_xlfn.LET(
_xlpm.row, MATCH(G17, _ref_data!$O$19:$O$68, 0),
_xlpm.ein, INDEX(_ref_data!$P$19:$P$68, _xlpm.row),
IF(G17="", "",
IF(_xlpm.ein="", "", _xlpm.ein)))</f>
        <v/>
      </c>
      <c r="I17" s="106" t="str">
        <f>_xlfn.LET(
_xlpm.row, MATCH(G17, _ref_data!$O$19:$O$68, 0),
_xlpm.ein, INDEX(_ref_data!$Q$19:$Q$68, _xlpm.row),
IF(G17="", "",
IF(_xlpm.ein="", "", _xlpm.ein)))</f>
        <v/>
      </c>
      <c r="J17" s="161"/>
      <c r="K17" s="254"/>
      <c r="L17" s="254"/>
      <c r="M17" s="255"/>
      <c r="N17" s="256"/>
      <c r="O17" s="926"/>
      <c r="P17" s="920"/>
    </row>
    <row r="18" spans="1:16" s="112" customFormat="1" ht="19.149999999999999" customHeight="1" x14ac:dyDescent="0.45">
      <c r="A18" s="918"/>
      <c r="C18" s="114">
        <f t="shared" si="0"/>
        <v>1</v>
      </c>
      <c r="D18" s="257"/>
      <c r="E18" s="162"/>
      <c r="F18" s="162"/>
      <c r="G18" s="162"/>
      <c r="H18" s="107" t="str">
        <f>_xlfn.LET(
_xlpm.row, MATCH(G18, _ref_data!$O$19:$O$68, 0),
_xlpm.ein, INDEX(_ref_data!$P$19:$P$68, _xlpm.row),
IF(G18="", "",
IF(_xlpm.ein="", "", _xlpm.ein)))</f>
        <v/>
      </c>
      <c r="I18" s="107" t="str">
        <f>_xlfn.LET(
_xlpm.row, MATCH(G18, _ref_data!$O$19:$O$68, 0),
_xlpm.ein, INDEX(_ref_data!$Q$19:$Q$68, _xlpm.row),
IF(G18="", "",
IF(_xlpm.ein="", "", _xlpm.ein)))</f>
        <v/>
      </c>
      <c r="J18" s="162"/>
      <c r="K18" s="258"/>
      <c r="L18" s="258"/>
      <c r="M18" s="259"/>
      <c r="N18" s="260"/>
      <c r="O18" s="926"/>
      <c r="P18" s="920"/>
    </row>
    <row r="19" spans="1:16" s="112" customFormat="1" ht="19.149999999999999" customHeight="1" x14ac:dyDescent="0.45">
      <c r="A19" s="918"/>
      <c r="C19" s="114">
        <f t="shared" si="0"/>
        <v>1</v>
      </c>
      <c r="D19" s="253"/>
      <c r="E19" s="161"/>
      <c r="F19" s="161"/>
      <c r="G19" s="161"/>
      <c r="H19" s="106" t="str">
        <f>_xlfn.LET(
_xlpm.row, MATCH(G19, _ref_data!$O$19:$O$68, 0),
_xlpm.ein, INDEX(_ref_data!$P$19:$P$68, _xlpm.row),
IF(G19="", "",
IF(_xlpm.ein="", "", _xlpm.ein)))</f>
        <v/>
      </c>
      <c r="I19" s="106" t="str">
        <f>_xlfn.LET(
_xlpm.row, MATCH(G19, _ref_data!$O$19:$O$68, 0),
_xlpm.ein, INDEX(_ref_data!$Q$19:$Q$68, _xlpm.row),
IF(G19="", "",
IF(_xlpm.ein="", "", _xlpm.ein)))</f>
        <v/>
      </c>
      <c r="J19" s="161"/>
      <c r="K19" s="254"/>
      <c r="L19" s="254"/>
      <c r="M19" s="255"/>
      <c r="N19" s="256"/>
      <c r="O19" s="926"/>
      <c r="P19" s="920"/>
    </row>
    <row r="20" spans="1:16" s="112" customFormat="1" ht="19.149999999999999" customHeight="1" x14ac:dyDescent="0.45">
      <c r="A20" s="918"/>
      <c r="C20" s="114">
        <f t="shared" si="0"/>
        <v>1</v>
      </c>
      <c r="D20" s="257"/>
      <c r="E20" s="162"/>
      <c r="F20" s="162"/>
      <c r="G20" s="162"/>
      <c r="H20" s="107" t="str">
        <f>_xlfn.LET(
_xlpm.row, MATCH(G20, _ref_data!$O$19:$O$68, 0),
_xlpm.ein, INDEX(_ref_data!$P$19:$P$68, _xlpm.row),
IF(G20="", "",
IF(_xlpm.ein="", "", _xlpm.ein)))</f>
        <v/>
      </c>
      <c r="I20" s="107" t="str">
        <f>_xlfn.LET(
_xlpm.row, MATCH(G20, _ref_data!$O$19:$O$68, 0),
_xlpm.ein, INDEX(_ref_data!$Q$19:$Q$68, _xlpm.row),
IF(G20="", "",
IF(_xlpm.ein="", "", _xlpm.ein)))</f>
        <v/>
      </c>
      <c r="J20" s="162"/>
      <c r="K20" s="258"/>
      <c r="L20" s="258"/>
      <c r="M20" s="259"/>
      <c r="N20" s="260"/>
      <c r="O20" s="926"/>
      <c r="P20" s="920"/>
    </row>
    <row r="21" spans="1:16" s="112" customFormat="1" ht="19.149999999999999" customHeight="1" x14ac:dyDescent="0.45">
      <c r="A21" s="918"/>
      <c r="C21" s="114">
        <f t="shared" si="0"/>
        <v>1</v>
      </c>
      <c r="D21" s="253"/>
      <c r="E21" s="161"/>
      <c r="F21" s="161"/>
      <c r="G21" s="161"/>
      <c r="H21" s="106" t="str">
        <f>_xlfn.LET(
_xlpm.row, MATCH(G21, _ref_data!$O$19:$O$68, 0),
_xlpm.ein, INDEX(_ref_data!$P$19:$P$68, _xlpm.row),
IF(G21="", "",
IF(_xlpm.ein="", "", _xlpm.ein)))</f>
        <v/>
      </c>
      <c r="I21" s="106" t="str">
        <f>_xlfn.LET(
_xlpm.row, MATCH(G21, _ref_data!$O$19:$O$68, 0),
_xlpm.ein, INDEX(_ref_data!$Q$19:$Q$68, _xlpm.row),
IF(G21="", "",
IF(_xlpm.ein="", "", _xlpm.ein)))</f>
        <v/>
      </c>
      <c r="J21" s="161"/>
      <c r="K21" s="254"/>
      <c r="L21" s="254"/>
      <c r="M21" s="255"/>
      <c r="N21" s="256"/>
      <c r="O21" s="926"/>
      <c r="P21" s="920"/>
    </row>
    <row r="22" spans="1:16" s="112" customFormat="1" ht="19.149999999999999" customHeight="1" x14ac:dyDescent="0.45">
      <c r="A22" s="918"/>
      <c r="C22" s="114">
        <f t="shared" si="0"/>
        <v>1</v>
      </c>
      <c r="D22" s="257"/>
      <c r="E22" s="162"/>
      <c r="F22" s="162"/>
      <c r="G22" s="162"/>
      <c r="H22" s="107" t="str">
        <f>_xlfn.LET(
_xlpm.row, MATCH(G22, _ref_data!$O$19:$O$68, 0),
_xlpm.ein, INDEX(_ref_data!$P$19:$P$68, _xlpm.row),
IF(G22="", "",
IF(_xlpm.ein="", "", _xlpm.ein)))</f>
        <v/>
      </c>
      <c r="I22" s="107" t="str">
        <f>_xlfn.LET(
_xlpm.row, MATCH(G22, _ref_data!$O$19:$O$68, 0),
_xlpm.ein, INDEX(_ref_data!$Q$19:$Q$68, _xlpm.row),
IF(G22="", "",
IF(_xlpm.ein="", "", _xlpm.ein)))</f>
        <v/>
      </c>
      <c r="J22" s="162"/>
      <c r="K22" s="258"/>
      <c r="L22" s="258"/>
      <c r="M22" s="259"/>
      <c r="N22" s="260"/>
      <c r="O22" s="926"/>
      <c r="P22" s="920"/>
    </row>
    <row r="23" spans="1:16" s="112" customFormat="1" ht="19.149999999999999" customHeight="1" x14ac:dyDescent="0.45">
      <c r="A23" s="918"/>
      <c r="C23" s="114">
        <f t="shared" si="0"/>
        <v>1</v>
      </c>
      <c r="D23" s="253"/>
      <c r="E23" s="161"/>
      <c r="F23" s="161"/>
      <c r="G23" s="161"/>
      <c r="H23" s="106" t="str">
        <f>_xlfn.LET(
_xlpm.row, MATCH(G23, _ref_data!$O$19:$O$68, 0),
_xlpm.ein, INDEX(_ref_data!$P$19:$P$68, _xlpm.row),
IF(G23="", "",
IF(_xlpm.ein="", "", _xlpm.ein)))</f>
        <v/>
      </c>
      <c r="I23" s="106" t="str">
        <f>_xlfn.LET(
_xlpm.row, MATCH(G23, _ref_data!$O$19:$O$68, 0),
_xlpm.ein, INDEX(_ref_data!$Q$19:$Q$68, _xlpm.row),
IF(G23="", "",
IF(_xlpm.ein="", "", _xlpm.ein)))</f>
        <v/>
      </c>
      <c r="J23" s="161"/>
      <c r="K23" s="254"/>
      <c r="L23" s="254"/>
      <c r="M23" s="261"/>
      <c r="N23" s="256"/>
      <c r="O23" s="927" t="s">
        <v>790</v>
      </c>
      <c r="P23" s="920"/>
    </row>
    <row r="24" spans="1:16" s="112" customFormat="1" ht="19.149999999999999" customHeight="1" x14ac:dyDescent="0.45">
      <c r="A24" s="918"/>
      <c r="C24" s="114">
        <f t="shared" si="0"/>
        <v>1</v>
      </c>
      <c r="D24" s="262"/>
      <c r="E24" s="263"/>
      <c r="F24" s="263"/>
      <c r="G24" s="263"/>
      <c r="H24" s="264" t="str">
        <f>_xlfn.LET(
_xlpm.row, MATCH(G24, _ref_data!$O$19:$O$68, 0),
_xlpm.ein, INDEX(_ref_data!$P$19:$P$68, _xlpm.row),
IF(G24="", "",
IF(_xlpm.ein="", "", _xlpm.ein)))</f>
        <v/>
      </c>
      <c r="I24" s="264" t="str">
        <f>_xlfn.LET(
_xlpm.row, MATCH(G24, _ref_data!$O$19:$O$68, 0),
_xlpm.ein, INDEX(_ref_data!$Q$19:$Q$68, _xlpm.row),
IF(G24="", "",
IF(_xlpm.ein="", "", _xlpm.ein)))</f>
        <v/>
      </c>
      <c r="J24" s="263"/>
      <c r="K24" s="265"/>
      <c r="L24" s="265"/>
      <c r="M24" s="266"/>
      <c r="N24" s="267"/>
      <c r="O24" s="927" t="b" cm="1">
        <f t="array" ref="O24">AND(C11:C24=1, COUNTBLANK(D11:D24)&lt;14)</f>
        <v>0</v>
      </c>
      <c r="P24" s="920"/>
    </row>
  </sheetData>
  <dataConsolidate/>
  <mergeCells count="3">
    <mergeCell ref="E3:I3"/>
    <mergeCell ref="E4:I4"/>
    <mergeCell ref="L4:N4"/>
  </mergeCells>
  <phoneticPr fontId="9" type="noConversion"/>
  <dataValidations count="4">
    <dataValidation type="list" allowBlank="1" showDropDown="1" showInputMessage="1" showErrorMessage="1" errorTitle="T/F only" error="Please click the box to indicate either &quot;True&quot; or &quot;False.&quot;" sqref="K11:M24" xr:uid="{4078784C-DEC0-485D-A25B-0E2C54C902CE}">
      <formula1>"TRUE,FALSE"</formula1>
    </dataValidation>
    <dataValidation type="list" allowBlank="1" showInputMessage="1" showErrorMessage="1" sqref="F11:F24" xr:uid="{155FA132-826F-47F2-BDC4-A7D4CC2415E3}">
      <formula1>"New member, Ongoing member, Term ended this year"</formula1>
    </dataValidation>
    <dataValidation allowBlank="1" showInputMessage="1" showErrorMessage="1" sqref="H11:I24" xr:uid="{352ED41E-9DCD-470C-A2B8-CA44170ACA7C}"/>
    <dataValidation type="list" allowBlank="1" showInputMessage="1" showErrorMessage="1" sqref="J11:J24" xr:uid="{12829D97-6E25-417A-A422-768A3BB2EFED}">
      <formula1>"Past,Current"</formula1>
    </dataValidation>
  </dataValidations>
  <pageMargins left="0.7" right="0.7" top="0.75" bottom="0.75" header="0.3" footer="0.3"/>
  <pageSetup scale="26" orientation="portrait" r:id="rId1"/>
  <headerFooter scaleWithDoc="0">
    <oddHeader>&amp;L&amp;"-,Italic"&amp;18&amp;K02-048"&amp;A" Tab</oddHead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errorTitle="Invalid AE name" error="Please enter the name of one of the Affiliated Entities reported on Tab 1. If you need to report a new Affiliated Entity, return to Tab 1 to do so." xr:uid="{05552C14-1C87-45F3-989B-57027EE1AD26}">
          <x14:formula1>
            <xm:f>_ref_data!$O$19:$O$68</xm:f>
          </x14:formula1>
          <xm:sqref>G11:G24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DA260-A087-4500-A796-7E83E00EF276}">
  <sheetPr codeName="Sheet8"/>
  <dimension ref="A1:R26"/>
  <sheetViews>
    <sheetView zoomScaleNormal="100" workbookViewId="0"/>
  </sheetViews>
  <sheetFormatPr defaultColWidth="9.1796875" defaultRowHeight="14.5" x14ac:dyDescent="0.35"/>
  <cols>
    <col min="1" max="1" width="9.1796875" style="13"/>
    <col min="2" max="16384" width="9.1796875" style="112"/>
  </cols>
  <sheetData>
    <row r="1" spans="1:18" s="13" customFormat="1" ht="15" thickBot="1" x14ac:dyDescent="0.4">
      <c r="B1" s="15"/>
      <c r="C1" s="15"/>
      <c r="D1" s="15"/>
      <c r="E1" s="15"/>
      <c r="F1" s="15"/>
      <c r="G1" s="15"/>
      <c r="H1" s="15"/>
      <c r="I1" s="15"/>
      <c r="J1" s="15"/>
      <c r="K1" s="15"/>
      <c r="L1" s="15"/>
      <c r="M1" s="15"/>
      <c r="N1" s="15"/>
      <c r="O1" s="15"/>
      <c r="P1" s="15"/>
      <c r="Q1" s="15"/>
    </row>
    <row r="2" spans="1:18" s="13" customFormat="1" ht="66.5" customHeight="1" thickBot="1" x14ac:dyDescent="0.4">
      <c r="B2" s="1276" t="s">
        <v>961</v>
      </c>
      <c r="C2" s="1277"/>
      <c r="D2" s="1277"/>
      <c r="E2" s="1277"/>
      <c r="F2" s="1277"/>
      <c r="G2" s="1277"/>
      <c r="H2" s="1277"/>
      <c r="I2" s="1277"/>
      <c r="J2" s="1277"/>
      <c r="K2" s="1277"/>
      <c r="L2" s="1277"/>
      <c r="M2" s="1277"/>
      <c r="N2" s="1277"/>
      <c r="O2" s="1277"/>
      <c r="P2" s="1277"/>
      <c r="Q2" s="1278"/>
      <c r="R2" s="17"/>
    </row>
    <row r="3" spans="1:18" x14ac:dyDescent="0.35">
      <c r="A3" s="16"/>
      <c r="B3" s="959"/>
      <c r="C3" s="960"/>
      <c r="D3" s="960"/>
      <c r="E3" s="960"/>
      <c r="F3" s="960"/>
      <c r="G3" s="960"/>
      <c r="H3" s="960"/>
      <c r="I3" s="960"/>
      <c r="J3" s="960"/>
      <c r="K3" s="960"/>
      <c r="L3" s="960"/>
      <c r="M3" s="960"/>
      <c r="N3" s="960"/>
      <c r="O3" s="960"/>
      <c r="P3" s="960"/>
      <c r="Q3" s="961"/>
      <c r="R3" s="120"/>
    </row>
    <row r="4" spans="1:18" x14ac:dyDescent="0.35">
      <c r="A4" s="16"/>
      <c r="B4" s="962"/>
      <c r="C4" s="364"/>
      <c r="D4" s="364"/>
      <c r="E4" s="364"/>
      <c r="F4" s="364"/>
      <c r="G4" s="364"/>
      <c r="H4" s="364"/>
      <c r="I4" s="364"/>
      <c r="J4" s="364"/>
      <c r="K4" s="364"/>
      <c r="L4" s="364"/>
      <c r="M4" s="364"/>
      <c r="N4" s="364"/>
      <c r="O4" s="364"/>
      <c r="P4" s="364"/>
      <c r="Q4" s="963"/>
      <c r="R4" s="120"/>
    </row>
    <row r="5" spans="1:18" x14ac:dyDescent="0.35">
      <c r="A5" s="16"/>
      <c r="B5" s="962"/>
      <c r="C5" s="364"/>
      <c r="D5" s="364"/>
      <c r="E5" s="364"/>
      <c r="F5" s="364"/>
      <c r="G5" s="364"/>
      <c r="H5" s="364"/>
      <c r="I5" s="364"/>
      <c r="J5" s="364"/>
      <c r="K5" s="364"/>
      <c r="L5" s="364"/>
      <c r="M5" s="364"/>
      <c r="N5" s="364"/>
      <c r="O5" s="364"/>
      <c r="P5" s="364"/>
      <c r="Q5" s="963"/>
      <c r="R5" s="120"/>
    </row>
    <row r="6" spans="1:18" x14ac:dyDescent="0.35">
      <c r="A6" s="16"/>
      <c r="B6" s="962"/>
      <c r="C6" s="364"/>
      <c r="D6" s="364"/>
      <c r="E6" s="364"/>
      <c r="F6" s="364"/>
      <c r="G6" s="364"/>
      <c r="H6" s="364"/>
      <c r="I6" s="364"/>
      <c r="J6" s="364"/>
      <c r="K6" s="364"/>
      <c r="L6" s="364"/>
      <c r="M6" s="364"/>
      <c r="N6" s="364"/>
      <c r="O6" s="364"/>
      <c r="P6" s="364"/>
      <c r="Q6" s="963"/>
      <c r="R6" s="120"/>
    </row>
    <row r="7" spans="1:18" x14ac:dyDescent="0.35">
      <c r="A7" s="16"/>
      <c r="B7" s="962"/>
      <c r="C7" s="364"/>
      <c r="D7" s="364"/>
      <c r="E7" s="364"/>
      <c r="F7" s="364"/>
      <c r="G7" s="364"/>
      <c r="H7" s="364"/>
      <c r="I7" s="364"/>
      <c r="J7" s="364"/>
      <c r="K7" s="364"/>
      <c r="L7" s="364"/>
      <c r="M7" s="364"/>
      <c r="N7" s="364"/>
      <c r="O7" s="364"/>
      <c r="P7" s="364"/>
      <c r="Q7" s="963"/>
      <c r="R7" s="120"/>
    </row>
    <row r="8" spans="1:18" x14ac:dyDescent="0.35">
      <c r="A8" s="16"/>
      <c r="B8" s="962"/>
      <c r="C8" s="364"/>
      <c r="D8" s="364"/>
      <c r="E8" s="364"/>
      <c r="F8" s="364"/>
      <c r="G8" s="364"/>
      <c r="H8" s="364"/>
      <c r="I8" s="364"/>
      <c r="J8" s="364"/>
      <c r="K8" s="364"/>
      <c r="L8" s="364"/>
      <c r="M8" s="364"/>
      <c r="N8" s="364"/>
      <c r="O8" s="364"/>
      <c r="P8" s="364"/>
      <c r="Q8" s="963"/>
      <c r="R8" s="120"/>
    </row>
    <row r="9" spans="1:18" x14ac:dyDescent="0.35">
      <c r="A9" s="16"/>
      <c r="B9" s="962"/>
      <c r="C9" s="364"/>
      <c r="D9" s="364"/>
      <c r="E9" s="364"/>
      <c r="F9" s="364"/>
      <c r="G9" s="364"/>
      <c r="H9" s="364"/>
      <c r="I9" s="364"/>
      <c r="J9" s="364"/>
      <c r="K9" s="364"/>
      <c r="L9" s="364"/>
      <c r="M9" s="364"/>
      <c r="N9" s="364"/>
      <c r="O9" s="364"/>
      <c r="P9" s="364"/>
      <c r="Q9" s="963"/>
      <c r="R9" s="120"/>
    </row>
    <row r="10" spans="1:18" x14ac:dyDescent="0.35">
      <c r="A10" s="16"/>
      <c r="B10" s="962"/>
      <c r="C10" s="364"/>
      <c r="D10" s="364"/>
      <c r="E10" s="364"/>
      <c r="F10" s="364"/>
      <c r="G10" s="364"/>
      <c r="H10" s="364"/>
      <c r="I10" s="364"/>
      <c r="J10" s="364"/>
      <c r="K10" s="364"/>
      <c r="L10" s="364"/>
      <c r="M10" s="364"/>
      <c r="N10" s="364"/>
      <c r="O10" s="364"/>
      <c r="P10" s="364"/>
      <c r="Q10" s="963"/>
      <c r="R10" s="120"/>
    </row>
    <row r="11" spans="1:18" x14ac:dyDescent="0.35">
      <c r="A11" s="16"/>
      <c r="B11" s="962"/>
      <c r="C11" s="364"/>
      <c r="D11" s="364"/>
      <c r="E11" s="364"/>
      <c r="F11" s="364"/>
      <c r="G11" s="364"/>
      <c r="H11" s="364"/>
      <c r="I11" s="364"/>
      <c r="J11" s="364"/>
      <c r="K11" s="364"/>
      <c r="L11" s="364"/>
      <c r="M11" s="364"/>
      <c r="N11" s="364"/>
      <c r="O11" s="364"/>
      <c r="P11" s="364"/>
      <c r="Q11" s="963"/>
      <c r="R11" s="120"/>
    </row>
    <row r="12" spans="1:18" x14ac:dyDescent="0.35">
      <c r="A12" s="16"/>
      <c r="B12" s="962"/>
      <c r="C12" s="364"/>
      <c r="D12" s="364"/>
      <c r="E12" s="364"/>
      <c r="F12" s="364"/>
      <c r="G12" s="364"/>
      <c r="H12" s="364"/>
      <c r="I12" s="364"/>
      <c r="J12" s="364"/>
      <c r="K12" s="364"/>
      <c r="L12" s="364"/>
      <c r="M12" s="364"/>
      <c r="N12" s="364"/>
      <c r="O12" s="364"/>
      <c r="P12" s="364"/>
      <c r="Q12" s="963"/>
      <c r="R12" s="120"/>
    </row>
    <row r="13" spans="1:18" x14ac:dyDescent="0.35">
      <c r="A13" s="16"/>
      <c r="B13" s="962"/>
      <c r="C13" s="364"/>
      <c r="D13" s="364"/>
      <c r="E13" s="364"/>
      <c r="F13" s="364"/>
      <c r="G13" s="364"/>
      <c r="H13" s="364"/>
      <c r="I13" s="364"/>
      <c r="J13" s="364"/>
      <c r="K13" s="364"/>
      <c r="L13" s="364"/>
      <c r="M13" s="364"/>
      <c r="N13" s="364"/>
      <c r="O13" s="364"/>
      <c r="P13" s="364"/>
      <c r="Q13" s="963"/>
      <c r="R13" s="120"/>
    </row>
    <row r="14" spans="1:18" x14ac:dyDescent="0.35">
      <c r="A14" s="16"/>
      <c r="B14" s="962"/>
      <c r="C14" s="364"/>
      <c r="D14" s="364"/>
      <c r="E14" s="364"/>
      <c r="F14" s="364"/>
      <c r="G14" s="364"/>
      <c r="H14" s="364"/>
      <c r="I14" s="364"/>
      <c r="J14" s="364"/>
      <c r="K14" s="364"/>
      <c r="L14" s="364"/>
      <c r="M14" s="364"/>
      <c r="N14" s="364"/>
      <c r="O14" s="364"/>
      <c r="P14" s="364"/>
      <c r="Q14" s="963"/>
      <c r="R14" s="120"/>
    </row>
    <row r="15" spans="1:18" x14ac:dyDescent="0.35">
      <c r="A15" s="16"/>
      <c r="B15" s="962"/>
      <c r="C15" s="364"/>
      <c r="D15" s="364"/>
      <c r="E15" s="364"/>
      <c r="F15" s="364"/>
      <c r="G15" s="364"/>
      <c r="H15" s="364"/>
      <c r="I15" s="364"/>
      <c r="J15" s="364"/>
      <c r="K15" s="364"/>
      <c r="L15" s="364"/>
      <c r="M15" s="364"/>
      <c r="N15" s="364"/>
      <c r="O15" s="364"/>
      <c r="P15" s="364"/>
      <c r="Q15" s="963"/>
      <c r="R15" s="120"/>
    </row>
    <row r="16" spans="1:18" x14ac:dyDescent="0.35">
      <c r="A16" s="16"/>
      <c r="B16" s="962"/>
      <c r="C16" s="364"/>
      <c r="D16" s="364"/>
      <c r="E16" s="364"/>
      <c r="F16" s="364"/>
      <c r="G16" s="364"/>
      <c r="H16" s="364"/>
      <c r="I16" s="364"/>
      <c r="J16" s="364"/>
      <c r="K16" s="364"/>
      <c r="L16" s="364"/>
      <c r="M16" s="364"/>
      <c r="N16" s="364"/>
      <c r="O16" s="364"/>
      <c r="P16" s="364"/>
      <c r="Q16" s="963"/>
      <c r="R16" s="120"/>
    </row>
    <row r="17" spans="1:18" x14ac:dyDescent="0.35">
      <c r="A17" s="16"/>
      <c r="B17" s="962"/>
      <c r="C17" s="364"/>
      <c r="D17" s="364"/>
      <c r="E17" s="364"/>
      <c r="F17" s="364"/>
      <c r="G17" s="364"/>
      <c r="H17" s="364"/>
      <c r="I17" s="364"/>
      <c r="J17" s="364"/>
      <c r="K17" s="364"/>
      <c r="L17" s="364"/>
      <c r="M17" s="364"/>
      <c r="N17" s="364"/>
      <c r="O17" s="364"/>
      <c r="P17" s="364"/>
      <c r="Q17" s="963"/>
      <c r="R17" s="120"/>
    </row>
    <row r="18" spans="1:18" x14ac:dyDescent="0.35">
      <c r="A18" s="16"/>
      <c r="B18" s="962"/>
      <c r="C18" s="364"/>
      <c r="D18" s="364"/>
      <c r="E18" s="364"/>
      <c r="F18" s="364"/>
      <c r="G18" s="364"/>
      <c r="H18" s="364"/>
      <c r="I18" s="364"/>
      <c r="J18" s="364"/>
      <c r="K18" s="364"/>
      <c r="L18" s="364"/>
      <c r="M18" s="364"/>
      <c r="N18" s="364"/>
      <c r="O18" s="364"/>
      <c r="P18" s="364"/>
      <c r="Q18" s="963"/>
      <c r="R18" s="120"/>
    </row>
    <row r="19" spans="1:18" x14ac:dyDescent="0.35">
      <c r="A19" s="16"/>
      <c r="B19" s="962"/>
      <c r="C19" s="364"/>
      <c r="D19" s="364"/>
      <c r="E19" s="364"/>
      <c r="F19" s="364"/>
      <c r="G19" s="364"/>
      <c r="H19" s="364"/>
      <c r="I19" s="364"/>
      <c r="J19" s="364"/>
      <c r="K19" s="364"/>
      <c r="L19" s="364"/>
      <c r="M19" s="364"/>
      <c r="N19" s="364"/>
      <c r="O19" s="364"/>
      <c r="P19" s="364"/>
      <c r="Q19" s="963"/>
      <c r="R19" s="120"/>
    </row>
    <row r="20" spans="1:18" x14ac:dyDescent="0.35">
      <c r="A20" s="16"/>
      <c r="B20" s="962"/>
      <c r="C20" s="364"/>
      <c r="D20" s="364"/>
      <c r="E20" s="364"/>
      <c r="F20" s="364"/>
      <c r="G20" s="364"/>
      <c r="H20" s="364"/>
      <c r="I20" s="364"/>
      <c r="J20" s="364"/>
      <c r="K20" s="364"/>
      <c r="L20" s="364"/>
      <c r="M20" s="364"/>
      <c r="N20" s="364"/>
      <c r="O20" s="364"/>
      <c r="P20" s="364"/>
      <c r="Q20" s="963"/>
      <c r="R20" s="120"/>
    </row>
    <row r="21" spans="1:18" x14ac:dyDescent="0.35">
      <c r="A21" s="16"/>
      <c r="B21" s="962"/>
      <c r="C21" s="364"/>
      <c r="D21" s="364"/>
      <c r="E21" s="364"/>
      <c r="F21" s="364"/>
      <c r="G21" s="364"/>
      <c r="H21" s="364"/>
      <c r="I21" s="364"/>
      <c r="J21" s="364"/>
      <c r="K21" s="364"/>
      <c r="L21" s="364"/>
      <c r="M21" s="364"/>
      <c r="N21" s="364"/>
      <c r="O21" s="364"/>
      <c r="P21" s="364"/>
      <c r="Q21" s="963"/>
      <c r="R21" s="120"/>
    </row>
    <row r="22" spans="1:18" x14ac:dyDescent="0.35">
      <c r="A22" s="16"/>
      <c r="B22" s="964"/>
      <c r="C22" s="965"/>
      <c r="D22" s="965"/>
      <c r="E22" s="965"/>
      <c r="F22" s="965"/>
      <c r="G22" s="965"/>
      <c r="H22" s="965"/>
      <c r="I22" s="965"/>
      <c r="J22" s="965"/>
      <c r="K22" s="965"/>
      <c r="L22" s="965"/>
      <c r="M22" s="965"/>
      <c r="N22" s="965"/>
      <c r="O22" s="965"/>
      <c r="P22" s="965"/>
      <c r="Q22" s="966"/>
      <c r="R22" s="120"/>
    </row>
    <row r="23" spans="1:18" x14ac:dyDescent="0.35">
      <c r="A23" s="16"/>
      <c r="B23" s="967"/>
      <c r="C23" s="968"/>
      <c r="D23" s="968"/>
      <c r="E23" s="968"/>
      <c r="F23" s="968"/>
      <c r="G23" s="968"/>
      <c r="H23" s="968"/>
      <c r="I23" s="968"/>
      <c r="J23" s="968"/>
      <c r="K23" s="968"/>
      <c r="L23" s="968"/>
      <c r="M23" s="968"/>
      <c r="N23" s="968"/>
      <c r="O23" s="968"/>
      <c r="P23" s="968"/>
      <c r="Q23" s="969"/>
      <c r="R23" s="120"/>
    </row>
    <row r="24" spans="1:18" x14ac:dyDescent="0.35">
      <c r="A24" s="16"/>
      <c r="B24" s="967"/>
      <c r="C24" s="968"/>
      <c r="D24" s="968"/>
      <c r="E24" s="968"/>
      <c r="F24" s="968"/>
      <c r="G24" s="968"/>
      <c r="H24" s="968"/>
      <c r="I24" s="968"/>
      <c r="J24" s="968"/>
      <c r="K24" s="968"/>
      <c r="L24" s="968"/>
      <c r="M24" s="968"/>
      <c r="N24" s="968"/>
      <c r="O24" s="968"/>
      <c r="P24" s="968"/>
      <c r="Q24" s="969"/>
      <c r="R24" s="120"/>
    </row>
    <row r="25" spans="1:18" x14ac:dyDescent="0.35">
      <c r="A25" s="16"/>
      <c r="B25" s="967"/>
      <c r="C25" s="968"/>
      <c r="D25" s="968"/>
      <c r="E25" s="968"/>
      <c r="F25" s="968"/>
      <c r="G25" s="968"/>
      <c r="H25" s="968"/>
      <c r="I25" s="968"/>
      <c r="J25" s="968"/>
      <c r="K25" s="968"/>
      <c r="L25" s="968"/>
      <c r="M25" s="968"/>
      <c r="N25" s="968"/>
      <c r="O25" s="968"/>
      <c r="P25" s="968"/>
      <c r="Q25" s="969"/>
      <c r="R25" s="120"/>
    </row>
    <row r="26" spans="1:18" ht="15" thickBot="1" x14ac:dyDescent="0.4">
      <c r="A26" s="16"/>
      <c r="B26" s="970"/>
      <c r="C26" s="971"/>
      <c r="D26" s="971"/>
      <c r="E26" s="971"/>
      <c r="F26" s="971"/>
      <c r="G26" s="971"/>
      <c r="H26" s="971"/>
      <c r="I26" s="971"/>
      <c r="J26" s="971"/>
      <c r="K26" s="971"/>
      <c r="L26" s="971"/>
      <c r="M26" s="971"/>
      <c r="N26" s="971"/>
      <c r="O26" s="971"/>
      <c r="P26" s="971"/>
      <c r="Q26" s="972"/>
      <c r="R26" s="120"/>
    </row>
  </sheetData>
  <sheetProtection algorithmName="SHA-512" hashValue="z7AL/nbGypd5BpE5+rn14nhD11UUwSQYz+katrNA8c+i+oWadhRbliPp9Wd7G+yZCl3xjquD1sjklSlm0PipgQ==" saltValue="eLCejJSrnrP0k/JQVBf41Q==" spinCount="100000" sheet="1" objects="1" scenarios="1"/>
  <mergeCells count="1">
    <mergeCell ref="B2:Q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C8E89A64D6F1B48A2697BA487F3607B" ma:contentTypeVersion="14" ma:contentTypeDescription="Create a new document." ma:contentTypeScope="" ma:versionID="ee4424860abeef7eabe331253effb42d">
  <xsd:schema xmlns:xsd="http://www.w3.org/2001/XMLSchema" xmlns:xs="http://www.w3.org/2001/XMLSchema" xmlns:p="http://schemas.microsoft.com/office/2006/metadata/properties" xmlns:ns2="446efc58-8a09-489a-bd71-d9c485eb08b3" xmlns:ns3="2266d1ff-ed7f-4f54-a3aa-41460bd214c7" targetNamespace="http://schemas.microsoft.com/office/2006/metadata/properties" ma:root="true" ma:fieldsID="c591e6d67cd29c17236ad0c821599d72" ns2:_="" ns3:_="">
    <xsd:import namespace="446efc58-8a09-489a-bd71-d9c485eb08b3"/>
    <xsd:import namespace="2266d1ff-ed7f-4f54-a3aa-41460bd214c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LengthInSeconds" minOccurs="0"/>
                <xsd:element ref="ns2:Not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6efc58-8a09-489a-bd71-d9c485eb08b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2a9506d4-cf35-41b9-9e25-5432453bcc6f"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Notes" ma:index="21" nillable="true" ma:displayName="Notes" ma:format="Dropdown" ma:internalName="Notes">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266d1ff-ed7f-4f54-a3aa-41460bd214c7"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46efc58-8a09-489a-bd71-d9c485eb08b3">
      <Terms xmlns="http://schemas.microsoft.com/office/infopath/2007/PartnerControls"/>
    </lcf76f155ced4ddcb4097134ff3c332f>
    <Notes xmlns="446efc58-8a09-489a-bd71-d9c485eb08b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C9A58B-B38C-46B6-A87F-3ED3EC0F70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6efc58-8a09-489a-bd71-d9c485eb08b3"/>
    <ds:schemaRef ds:uri="2266d1ff-ed7f-4f54-a3aa-41460bd214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FC43D7-3D76-4053-B86B-6913FA8E4DC1}">
  <ds:schemaRefs>
    <ds:schemaRef ds:uri="http://purl.org/dc/elements/1.1/"/>
    <ds:schemaRef ds:uri="2266d1ff-ed7f-4f54-a3aa-41460bd214c7"/>
    <ds:schemaRef ds:uri="http://purl.org/dc/dcmitype/"/>
    <ds:schemaRef ds:uri="446efc58-8a09-489a-bd71-d9c485eb08b3"/>
    <ds:schemaRef ds:uri="http://schemas.microsoft.com/office/infopath/2007/PartnerControls"/>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3557BA6B-40D9-4355-89CA-D737D8F2067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_extract</vt:lpstr>
      <vt:lpstr>_backend_mechanics</vt:lpstr>
      <vt:lpstr>_ref_data</vt:lpstr>
      <vt:lpstr>0a) Instructions &amp; HHS Info</vt:lpstr>
      <vt:lpstr>0b) Definitions</vt:lpstr>
      <vt:lpstr>1) Identify Affiliated Entities</vt:lpstr>
      <vt:lpstr>2) Financial Arrangements</vt:lpstr>
      <vt:lpstr>3) Corporate Governance</vt:lpstr>
      <vt:lpstr>3a) Board of Directors</vt:lpstr>
      <vt:lpstr>4) Organizational Chart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Garrett</dc:creator>
  <cp:keywords/>
  <dc:description/>
  <cp:lastModifiedBy>Katherine Garrett</cp:lastModifiedBy>
  <cp:revision/>
  <dcterms:created xsi:type="dcterms:W3CDTF">2025-10-24T19:26:59Z</dcterms:created>
  <dcterms:modified xsi:type="dcterms:W3CDTF">2026-09-29T19:50:57Z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0x010100DC8E89A64D6F1B48A2697BA487F3607B</vt:lpwstr>
  </property>
  <property fmtid="{D5CDD505-2E9C-101B-9397-08002B2CF9AE}" pid="3" name="MediaServiceImageTags">
    <vt:lpwstr/>
  </property>
</Properties>
</file>