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120" windowWidth="29040" windowHeight="16320" tabRatio="732"/>
  </bookViews>
  <sheets>
    <sheet name="Cover" sheetId="11" r:id="rId1"/>
    <sheet name="Table of Contents" sheetId="1" r:id="rId2"/>
    <sheet name="1. THCE Trends" sheetId="9" r:id="rId3"/>
    <sheet name="2. THCE Components" sheetId="7" r:id="rId4"/>
    <sheet name="3. Public Coverage" sheetId="8" r:id="rId5"/>
    <sheet name="4. Commercially Insured" sheetId="4" r:id="rId6"/>
    <sheet name="5. NCPHI" sheetId="5" r:id="rId7"/>
    <sheet name="6. NCPHI PMPM" sheetId="6" r:id="rId8"/>
    <sheet name="7. Rx Rebates" sheetId="10" r:id="rId9"/>
    <sheet name="8. What Changed" sheetId="12" r:id="rId10"/>
  </sheets>
  <calcPr calcId="145621"/>
</workbook>
</file>

<file path=xl/calcChain.xml><?xml version="1.0" encoding="utf-8"?>
<calcChain xmlns="http://schemas.openxmlformats.org/spreadsheetml/2006/main">
  <c r="U25" i="8" l="1"/>
  <c r="T25" i="8"/>
  <c r="S22" i="8"/>
  <c r="Q25" i="8"/>
  <c r="Q21" i="8"/>
  <c r="P16" i="8"/>
  <c r="P17" i="8"/>
  <c r="P18" i="8"/>
  <c r="P19" i="8"/>
  <c r="P20" i="8"/>
  <c r="P21" i="8"/>
  <c r="P25" i="8"/>
  <c r="O25" i="8"/>
  <c r="O21" i="8"/>
  <c r="M25" i="8"/>
  <c r="I25" i="8"/>
  <c r="E25" i="8"/>
  <c r="E21" i="8"/>
  <c r="E20" i="8"/>
  <c r="E19" i="8"/>
  <c r="E18" i="8"/>
  <c r="E16" i="8"/>
  <c r="L26" i="8"/>
  <c r="H26" i="8"/>
  <c r="D26" i="8"/>
  <c r="C26" i="8"/>
  <c r="K26" i="8"/>
  <c r="G26" i="8"/>
  <c r="E26" i="8"/>
  <c r="F52" i="6"/>
  <c r="G52" i="6"/>
  <c r="K9" i="5"/>
  <c r="K8" i="5"/>
  <c r="K7" i="5"/>
  <c r="K6" i="5"/>
  <c r="K5" i="5"/>
  <c r="H9" i="5"/>
  <c r="H8" i="5"/>
  <c r="H7" i="5"/>
  <c r="H6" i="5"/>
  <c r="H5" i="5"/>
  <c r="E9" i="5"/>
  <c r="E8" i="5"/>
  <c r="E7" i="5"/>
  <c r="E6" i="5"/>
  <c r="E5" i="5"/>
  <c r="O5" i="5"/>
  <c r="N5" i="5"/>
  <c r="M5" i="5"/>
  <c r="L5" i="5"/>
  <c r="V28" i="4"/>
  <c r="U28" i="4"/>
  <c r="T28" i="4"/>
  <c r="S28" i="4"/>
  <c r="R28" i="4"/>
  <c r="Q28" i="4"/>
  <c r="P28" i="4"/>
  <c r="V9" i="4"/>
  <c r="O28" i="4"/>
  <c r="E28" i="4"/>
  <c r="I28" i="4"/>
  <c r="M28" i="4"/>
  <c r="O15" i="4"/>
  <c r="P15" i="4"/>
  <c r="E15" i="4"/>
  <c r="Q15" i="4"/>
  <c r="R15" i="4"/>
  <c r="O8" i="8"/>
  <c r="P8" i="8"/>
  <c r="E8" i="8"/>
  <c r="I8" i="8"/>
  <c r="Q8" i="8"/>
  <c r="R8" i="8"/>
  <c r="S54" i="8"/>
  <c r="O54" i="8"/>
  <c r="O52" i="8"/>
  <c r="E9" i="8"/>
  <c r="E10" i="8"/>
  <c r="E11" i="8"/>
  <c r="E12" i="8"/>
  <c r="I7" i="8"/>
  <c r="M7" i="8"/>
  <c r="M8" i="8"/>
  <c r="I9" i="8"/>
  <c r="M9" i="8"/>
  <c r="I10" i="8"/>
  <c r="M10" i="8"/>
  <c r="I11" i="8"/>
  <c r="M11" i="8"/>
  <c r="I12" i="8"/>
  <c r="M12" i="8"/>
  <c r="I16" i="8"/>
  <c r="M16" i="8"/>
  <c r="I18" i="8"/>
  <c r="M18" i="8"/>
  <c r="I19" i="8"/>
  <c r="M19" i="8"/>
  <c r="I20" i="8"/>
  <c r="M20" i="8"/>
  <c r="I21" i="8"/>
  <c r="M21" i="8"/>
  <c r="I26" i="8"/>
  <c r="M26" i="8"/>
  <c r="E32" i="8"/>
  <c r="E31" i="8"/>
  <c r="E30" i="8"/>
  <c r="I7" i="7"/>
  <c r="H7" i="7"/>
  <c r="G7" i="7"/>
  <c r="I5" i="9"/>
  <c r="I6" i="9"/>
  <c r="I7" i="9"/>
  <c r="I8" i="9"/>
  <c r="I9" i="9"/>
  <c r="I10" i="9"/>
  <c r="F10" i="9"/>
  <c r="F9" i="9"/>
  <c r="F8" i="9"/>
  <c r="F7" i="9"/>
  <c r="F6" i="9"/>
  <c r="F5" i="9"/>
  <c r="E5" i="9"/>
  <c r="U26" i="8"/>
  <c r="T26" i="8"/>
  <c r="S26" i="8"/>
  <c r="Q26" i="8"/>
  <c r="P26" i="8"/>
  <c r="O26" i="8"/>
  <c r="U16" i="8"/>
  <c r="Q16" i="8"/>
  <c r="S16" i="8"/>
  <c r="T16" i="8"/>
  <c r="S17" i="8"/>
  <c r="T17" i="8"/>
  <c r="O16" i="8"/>
  <c r="O17" i="8"/>
  <c r="G71" i="6"/>
  <c r="F71" i="6"/>
  <c r="F28" i="6"/>
  <c r="G28" i="6"/>
  <c r="G60" i="6"/>
  <c r="F60" i="6"/>
  <c r="F53" i="6"/>
  <c r="G53" i="6"/>
  <c r="F43" i="6"/>
  <c r="G43" i="6"/>
  <c r="G70" i="6"/>
  <c r="F70" i="6"/>
  <c r="G69" i="6"/>
  <c r="F69" i="6"/>
  <c r="G68" i="6"/>
  <c r="F68" i="6"/>
  <c r="G67" i="6"/>
  <c r="F67" i="6"/>
  <c r="G66" i="6"/>
  <c r="F66" i="6"/>
  <c r="G65" i="6"/>
  <c r="F65" i="6"/>
  <c r="G64" i="6"/>
  <c r="F64" i="6"/>
  <c r="G63" i="6"/>
  <c r="F63" i="6"/>
  <c r="G62" i="6"/>
  <c r="F62" i="6"/>
  <c r="G61" i="6"/>
  <c r="F61" i="6"/>
  <c r="G59" i="6"/>
  <c r="F59" i="6"/>
  <c r="G58" i="6"/>
  <c r="F58" i="6"/>
  <c r="G57" i="6"/>
  <c r="F57" i="6"/>
  <c r="G56" i="6"/>
  <c r="F56" i="6"/>
  <c r="G55" i="6"/>
  <c r="F55" i="6"/>
  <c r="G54" i="6"/>
  <c r="F54" i="6"/>
  <c r="G51" i="6"/>
  <c r="F51" i="6"/>
  <c r="G50" i="6"/>
  <c r="F50" i="6"/>
  <c r="G49" i="6"/>
  <c r="F49" i="6"/>
  <c r="G48" i="6"/>
  <c r="F48" i="6"/>
  <c r="G47" i="6"/>
  <c r="F47" i="6"/>
  <c r="G46" i="6"/>
  <c r="F46" i="6"/>
  <c r="G45" i="6"/>
  <c r="F45" i="6"/>
  <c r="G44" i="6"/>
  <c r="F44" i="6"/>
  <c r="G42" i="6"/>
  <c r="F42" i="6"/>
  <c r="G41" i="6"/>
  <c r="F41" i="6"/>
  <c r="G40" i="6"/>
  <c r="F40" i="6"/>
  <c r="G39" i="6"/>
  <c r="F39" i="6"/>
  <c r="G38" i="6"/>
  <c r="F38" i="6"/>
  <c r="G37" i="6"/>
  <c r="F37" i="6"/>
  <c r="G36" i="6"/>
  <c r="F36" i="6"/>
  <c r="G35" i="6"/>
  <c r="F35" i="6"/>
  <c r="G34" i="6"/>
  <c r="F34" i="6"/>
  <c r="G33" i="6"/>
  <c r="F33" i="6"/>
  <c r="G32" i="6"/>
  <c r="F32" i="6"/>
  <c r="G31" i="6"/>
  <c r="F31" i="6"/>
  <c r="G30" i="6"/>
  <c r="F30" i="6"/>
  <c r="G29" i="6"/>
  <c r="F29" i="6"/>
  <c r="G27" i="6"/>
  <c r="F27" i="6"/>
  <c r="G26" i="6"/>
  <c r="F26" i="6"/>
  <c r="G25" i="6"/>
  <c r="F25" i="6"/>
  <c r="G24" i="6"/>
  <c r="F24" i="6"/>
  <c r="G23" i="6"/>
  <c r="F23" i="6"/>
  <c r="G22" i="6"/>
  <c r="F22" i="6"/>
  <c r="G21" i="6"/>
  <c r="F21" i="6"/>
  <c r="G20" i="6"/>
  <c r="F20" i="6"/>
  <c r="G19" i="6"/>
  <c r="F19" i="6"/>
  <c r="G18" i="6"/>
  <c r="F18" i="6"/>
  <c r="G17" i="6"/>
  <c r="F17" i="6"/>
  <c r="G16" i="6"/>
  <c r="F16" i="6"/>
  <c r="G15" i="6"/>
  <c r="F15" i="6"/>
  <c r="G14" i="6"/>
  <c r="F14" i="6"/>
  <c r="G13" i="6"/>
  <c r="F13" i="6"/>
  <c r="G12" i="6"/>
  <c r="F12" i="6"/>
  <c r="G11" i="6"/>
  <c r="F11" i="6"/>
  <c r="G10" i="6"/>
  <c r="F10" i="6"/>
  <c r="G9" i="6"/>
  <c r="F9" i="6"/>
  <c r="G8" i="6"/>
  <c r="F8" i="6"/>
  <c r="G7" i="6"/>
  <c r="F7" i="6"/>
  <c r="G6" i="6"/>
  <c r="F6" i="6"/>
  <c r="G5" i="6"/>
  <c r="F5" i="6"/>
  <c r="T7" i="4"/>
  <c r="V7" i="4"/>
  <c r="T8" i="4"/>
  <c r="V8" i="4"/>
  <c r="T9" i="4"/>
  <c r="T10" i="4"/>
  <c r="T11" i="4"/>
  <c r="V11" i="4"/>
  <c r="T12" i="4"/>
  <c r="V12" i="4"/>
  <c r="T13" i="4"/>
  <c r="V13" i="4"/>
  <c r="T14" i="4"/>
  <c r="V14" i="4"/>
  <c r="T15" i="4"/>
  <c r="V15" i="4"/>
  <c r="T16" i="4"/>
  <c r="V16" i="4"/>
  <c r="T17" i="4"/>
  <c r="V17" i="4"/>
  <c r="T18" i="4"/>
  <c r="V18" i="4"/>
  <c r="T19" i="4"/>
  <c r="V19" i="4"/>
  <c r="P7" i="4"/>
  <c r="R7" i="4"/>
  <c r="P8" i="4"/>
  <c r="R8" i="4"/>
  <c r="P9" i="4"/>
  <c r="R9" i="4"/>
  <c r="P10" i="4"/>
  <c r="P11" i="4"/>
  <c r="R11" i="4"/>
  <c r="P12" i="4"/>
  <c r="R12" i="4"/>
  <c r="P13" i="4"/>
  <c r="R13" i="4"/>
  <c r="P14" i="4"/>
  <c r="R14" i="4"/>
  <c r="P16" i="4"/>
  <c r="R16" i="4"/>
  <c r="P17" i="4"/>
  <c r="R17" i="4"/>
  <c r="P18" i="4"/>
  <c r="R18" i="4"/>
  <c r="P19" i="4"/>
  <c r="R19" i="4"/>
  <c r="M7" i="4"/>
  <c r="M8" i="4"/>
  <c r="M9" i="4"/>
  <c r="M10" i="4"/>
  <c r="M11" i="4"/>
  <c r="M12" i="4"/>
  <c r="M13" i="4"/>
  <c r="M14" i="4"/>
  <c r="M15" i="4"/>
  <c r="M16" i="4"/>
  <c r="M17" i="4"/>
  <c r="M18" i="4"/>
  <c r="M19" i="4"/>
  <c r="I15" i="4"/>
  <c r="E7" i="4"/>
  <c r="E9" i="4"/>
  <c r="E10" i="4"/>
  <c r="E11" i="4"/>
  <c r="E12" i="4"/>
  <c r="E13" i="4"/>
  <c r="E14" i="4"/>
  <c r="E16" i="4"/>
  <c r="E17" i="4"/>
  <c r="E18" i="4"/>
  <c r="E19" i="4"/>
  <c r="T8" i="8"/>
  <c r="V8" i="8"/>
  <c r="O8" i="4"/>
  <c r="O10" i="4"/>
  <c r="O19" i="4"/>
  <c r="S11" i="4"/>
  <c r="O13" i="4"/>
  <c r="S19" i="4"/>
  <c r="E8" i="4"/>
  <c r="O17" i="4"/>
  <c r="U15" i="4"/>
  <c r="O12" i="4"/>
  <c r="O9" i="4"/>
  <c r="O14" i="4"/>
  <c r="O11" i="4"/>
  <c r="O18" i="4"/>
  <c r="O16" i="4"/>
  <c r="O7" i="4"/>
  <c r="S17" i="4"/>
  <c r="S15" i="4"/>
  <c r="S13" i="4"/>
  <c r="S9" i="4"/>
  <c r="S7" i="4"/>
  <c r="S18" i="4"/>
  <c r="S16" i="4"/>
  <c r="S14" i="4"/>
  <c r="S12" i="4"/>
  <c r="S10" i="4"/>
  <c r="S8" i="4"/>
  <c r="O22" i="8"/>
  <c r="B11" i="9"/>
  <c r="G12" i="7"/>
  <c r="I15" i="7"/>
  <c r="F15" i="7"/>
  <c r="H15" i="7"/>
  <c r="G15" i="7"/>
  <c r="S8" i="8"/>
  <c r="E39" i="8"/>
  <c r="E40" i="8"/>
  <c r="E41" i="8"/>
  <c r="E42" i="8"/>
  <c r="E43" i="8"/>
  <c r="E38" i="8"/>
  <c r="I31" i="8"/>
  <c r="I32" i="8"/>
  <c r="I33" i="8"/>
  <c r="I34" i="8"/>
  <c r="E33" i="8"/>
  <c r="E34" i="8"/>
  <c r="I30" i="8"/>
  <c r="F12" i="9"/>
  <c r="E12" i="9"/>
  <c r="G14" i="7"/>
  <c r="F14" i="7"/>
  <c r="I14" i="7"/>
  <c r="H14" i="7"/>
  <c r="O49" i="8"/>
  <c r="M7" i="5"/>
  <c r="M8" i="5"/>
  <c r="E52" i="8"/>
  <c r="E7" i="8"/>
  <c r="E46" i="8"/>
  <c r="F56" i="7"/>
  <c r="E22" i="4"/>
  <c r="E6" i="4"/>
  <c r="E45" i="8"/>
  <c r="G56" i="7"/>
  <c r="E24" i="4"/>
  <c r="E26" i="4"/>
  <c r="E23" i="4"/>
  <c r="E27" i="4"/>
  <c r="E25" i="4"/>
  <c r="C26" i="7"/>
  <c r="P46" i="8"/>
  <c r="P45" i="8"/>
  <c r="I46" i="8"/>
  <c r="Q46" i="8"/>
  <c r="O46" i="8"/>
  <c r="M46" i="8"/>
  <c r="P15" i="8"/>
  <c r="T20" i="8"/>
  <c r="T15" i="8"/>
  <c r="T21" i="8"/>
  <c r="T18" i="8"/>
  <c r="T19" i="8"/>
  <c r="O23" i="8"/>
  <c r="R52" i="8"/>
  <c r="P52" i="8"/>
  <c r="R43" i="8"/>
  <c r="R42" i="8"/>
  <c r="R41" i="8"/>
  <c r="R40" i="8"/>
  <c r="R39" i="8"/>
  <c r="R38" i="8"/>
  <c r="P43" i="8"/>
  <c r="P42" i="8"/>
  <c r="P41" i="8"/>
  <c r="P40" i="8"/>
  <c r="P39" i="8"/>
  <c r="P38" i="8"/>
  <c r="R34" i="8"/>
  <c r="R33" i="8"/>
  <c r="R32" i="8"/>
  <c r="R31" i="8"/>
  <c r="R30" i="8"/>
  <c r="P34" i="8"/>
  <c r="P33" i="8"/>
  <c r="P32" i="8"/>
  <c r="P31" i="8"/>
  <c r="P30" i="8"/>
  <c r="O34" i="8"/>
  <c r="O33" i="8"/>
  <c r="O32" i="8"/>
  <c r="O31" i="8"/>
  <c r="O30" i="8"/>
  <c r="R12" i="8"/>
  <c r="R11" i="8"/>
  <c r="R10" i="8"/>
  <c r="R9" i="8"/>
  <c r="R7" i="8"/>
  <c r="P12" i="8"/>
  <c r="P11" i="8"/>
  <c r="P10" i="8"/>
  <c r="P9" i="8"/>
  <c r="P7" i="8"/>
  <c r="O11" i="8"/>
  <c r="O12" i="8"/>
  <c r="O10" i="8"/>
  <c r="O9" i="8"/>
  <c r="O7" i="8"/>
  <c r="M27" i="4"/>
  <c r="M23" i="4"/>
  <c r="M6" i="4"/>
  <c r="M22" i="4"/>
  <c r="M26" i="4"/>
  <c r="O40" i="8"/>
  <c r="I40" i="8"/>
  <c r="Q40" i="8"/>
  <c r="O41" i="8"/>
  <c r="I41" i="8"/>
  <c r="Q41" i="8"/>
  <c r="M24" i="4"/>
  <c r="O38" i="8"/>
  <c r="I38" i="8"/>
  <c r="Q38" i="8"/>
  <c r="O42" i="8"/>
  <c r="I42" i="8"/>
  <c r="Q42" i="8"/>
  <c r="M25" i="4"/>
  <c r="O39" i="8"/>
  <c r="I39" i="8"/>
  <c r="Q39" i="8"/>
  <c r="O43" i="8"/>
  <c r="I43" i="8"/>
  <c r="Q43" i="8"/>
  <c r="Q33" i="8"/>
  <c r="M40" i="8"/>
  <c r="Q30" i="8"/>
  <c r="Q34" i="8"/>
  <c r="M41" i="8"/>
  <c r="Q32" i="8"/>
  <c r="M39" i="8"/>
  <c r="M43" i="8"/>
  <c r="U8" i="8"/>
  <c r="Q31" i="8"/>
  <c r="M38" i="8"/>
  <c r="M42" i="8"/>
  <c r="I52" i="8"/>
  <c r="Q52" i="8"/>
  <c r="R27" i="4"/>
  <c r="R26" i="4"/>
  <c r="R25" i="4"/>
  <c r="R24" i="4"/>
  <c r="R23" i="4"/>
  <c r="R22" i="4"/>
  <c r="P27" i="4"/>
  <c r="P26" i="4"/>
  <c r="P25" i="4"/>
  <c r="P24" i="4"/>
  <c r="P23" i="4"/>
  <c r="P22" i="4"/>
  <c r="O27" i="4"/>
  <c r="O26" i="4"/>
  <c r="O25" i="4"/>
  <c r="O24" i="4"/>
  <c r="O23" i="4"/>
  <c r="O22" i="4"/>
  <c r="R6" i="4"/>
  <c r="P6" i="4"/>
  <c r="O6" i="4"/>
  <c r="I18" i="4"/>
  <c r="I6" i="4"/>
  <c r="Q6" i="4"/>
  <c r="I7" i="4"/>
  <c r="I23" i="4"/>
  <c r="Q23" i="4"/>
  <c r="I27" i="4"/>
  <c r="Q27" i="4"/>
  <c r="I24" i="4"/>
  <c r="Q24" i="4"/>
  <c r="I25" i="4"/>
  <c r="Q25" i="4"/>
  <c r="I19" i="4"/>
  <c r="I22" i="4"/>
  <c r="Q22" i="4"/>
  <c r="I26" i="4"/>
  <c r="Q26" i="4"/>
  <c r="I13" i="4"/>
  <c r="I10" i="4"/>
  <c r="I14" i="4"/>
  <c r="I9" i="4"/>
  <c r="I17" i="4"/>
  <c r="I12" i="4"/>
  <c r="I8" i="4"/>
  <c r="I16" i="4"/>
  <c r="I11" i="4"/>
  <c r="Q19" i="4"/>
  <c r="U19" i="4"/>
  <c r="Q14" i="4"/>
  <c r="U14" i="4"/>
  <c r="Q10" i="4"/>
  <c r="U10" i="4"/>
  <c r="U12" i="4"/>
  <c r="Q12" i="4"/>
  <c r="Q17" i="4"/>
  <c r="U17" i="4"/>
  <c r="Q9" i="4"/>
  <c r="U9" i="4"/>
  <c r="Q11" i="4"/>
  <c r="U11" i="4"/>
  <c r="Q13" i="4"/>
  <c r="U13" i="4"/>
  <c r="Q7" i="4"/>
  <c r="U7" i="4"/>
  <c r="Q16" i="4"/>
  <c r="U16" i="4"/>
  <c r="Q8" i="4"/>
  <c r="U8" i="4"/>
  <c r="Q18" i="4"/>
  <c r="U18" i="4"/>
  <c r="H56" i="7"/>
  <c r="G13" i="7"/>
  <c r="F13" i="7"/>
  <c r="H13" i="7"/>
  <c r="V11" i="8"/>
  <c r="S11" i="8"/>
  <c r="Q11" i="8"/>
  <c r="T34" i="8"/>
  <c r="S34" i="8"/>
  <c r="Q9" i="8"/>
  <c r="Q10" i="8"/>
  <c r="Q12" i="8"/>
  <c r="Q7" i="8"/>
  <c r="S23" i="8"/>
  <c r="P7" i="5"/>
  <c r="P8" i="5"/>
  <c r="S9" i="8"/>
  <c r="T9" i="8"/>
  <c r="U9" i="8"/>
  <c r="V9" i="8"/>
  <c r="S10" i="8"/>
  <c r="T10" i="8"/>
  <c r="U10" i="8"/>
  <c r="V10" i="8"/>
  <c r="T11" i="8"/>
  <c r="U11" i="8"/>
  <c r="S12" i="8"/>
  <c r="T12" i="8"/>
  <c r="U12" i="8"/>
  <c r="V12" i="8"/>
  <c r="S30" i="8"/>
  <c r="T30" i="8"/>
  <c r="S31" i="8"/>
  <c r="T31" i="8"/>
  <c r="S32" i="8"/>
  <c r="T32" i="8"/>
  <c r="S33" i="8"/>
  <c r="T33" i="8"/>
  <c r="S38" i="8"/>
  <c r="T38" i="8"/>
  <c r="U38" i="8"/>
  <c r="V38" i="8"/>
  <c r="S39" i="8"/>
  <c r="T39" i="8"/>
  <c r="U39" i="8"/>
  <c r="V39" i="8"/>
  <c r="S40" i="8"/>
  <c r="T40" i="8"/>
  <c r="U40" i="8"/>
  <c r="V40" i="8"/>
  <c r="S41" i="8"/>
  <c r="T41" i="8"/>
  <c r="U41" i="8"/>
  <c r="V41" i="8"/>
  <c r="S42" i="8"/>
  <c r="T42" i="8"/>
  <c r="U42" i="8"/>
  <c r="V42" i="8"/>
  <c r="S43" i="8"/>
  <c r="T43" i="8"/>
  <c r="U43" i="8"/>
  <c r="V43" i="8"/>
  <c r="T45" i="8"/>
  <c r="S46" i="8"/>
  <c r="T46" i="8"/>
  <c r="S49" i="8"/>
  <c r="S52" i="8"/>
  <c r="T52" i="8"/>
  <c r="T7" i="8"/>
  <c r="U7" i="8"/>
  <c r="V7" i="8"/>
  <c r="S7" i="8"/>
  <c r="S22" i="4"/>
  <c r="T22" i="4"/>
  <c r="U22" i="4"/>
  <c r="V22" i="4"/>
  <c r="S23" i="4"/>
  <c r="T23" i="4"/>
  <c r="U23" i="4"/>
  <c r="V23" i="4"/>
  <c r="S24" i="4"/>
  <c r="T24" i="4"/>
  <c r="U24" i="4"/>
  <c r="V24" i="4"/>
  <c r="S25" i="4"/>
  <c r="T25" i="4"/>
  <c r="U25" i="4"/>
  <c r="V25" i="4"/>
  <c r="S26" i="4"/>
  <c r="T26" i="4"/>
  <c r="U26" i="4"/>
  <c r="V26" i="4"/>
  <c r="S27" i="4"/>
  <c r="T27" i="4"/>
  <c r="U27" i="4"/>
  <c r="V27" i="4"/>
  <c r="T6" i="4"/>
  <c r="U6" i="4"/>
  <c r="V6" i="4"/>
  <c r="S6" i="4"/>
  <c r="U46" i="8"/>
  <c r="I56" i="7"/>
  <c r="I13" i="7"/>
  <c r="I45" i="8"/>
  <c r="Q45" i="8"/>
  <c r="O45" i="8"/>
  <c r="M45" i="8"/>
  <c r="S45" i="8"/>
  <c r="U45" i="8"/>
  <c r="F25" i="7"/>
  <c r="G25" i="7"/>
  <c r="H25" i="7"/>
  <c r="I25" i="7"/>
  <c r="G24" i="7"/>
  <c r="F24" i="7"/>
  <c r="H24" i="7"/>
  <c r="I24" i="7"/>
  <c r="O24" i="8"/>
  <c r="S24" i="8"/>
  <c r="G9" i="7"/>
  <c r="F9" i="7"/>
  <c r="G8" i="7"/>
  <c r="F8" i="7"/>
  <c r="Q18" i="8"/>
  <c r="O18" i="8"/>
  <c r="O15" i="8"/>
  <c r="S18" i="8"/>
  <c r="H9" i="7"/>
  <c r="I9" i="7"/>
  <c r="I8" i="7"/>
  <c r="H8" i="7"/>
  <c r="S15" i="8"/>
  <c r="U18" i="8"/>
  <c r="F16" i="7"/>
  <c r="I16" i="7"/>
  <c r="S25" i="8"/>
  <c r="H16" i="7"/>
  <c r="G11" i="7"/>
  <c r="F11" i="7"/>
  <c r="G10" i="7"/>
  <c r="F10" i="7"/>
  <c r="Q19" i="8"/>
  <c r="O19" i="8"/>
  <c r="Q20" i="8"/>
  <c r="O20" i="8"/>
  <c r="I10" i="7"/>
  <c r="H10" i="7"/>
  <c r="S19" i="8"/>
  <c r="I11" i="7"/>
  <c r="H11" i="7"/>
  <c r="S20" i="8"/>
  <c r="U20" i="8"/>
  <c r="U19" i="8"/>
  <c r="G29" i="7"/>
  <c r="F29" i="7"/>
  <c r="G31" i="7"/>
  <c r="F31" i="7"/>
  <c r="H29" i="7"/>
  <c r="I29" i="7"/>
  <c r="H31" i="7"/>
  <c r="I31" i="7"/>
  <c r="F12" i="7"/>
  <c r="E6" i="9"/>
  <c r="I12" i="7"/>
  <c r="G20" i="7"/>
  <c r="F20" i="7"/>
  <c r="H12" i="7"/>
  <c r="S21" i="8"/>
  <c r="U21" i="8"/>
  <c r="G39" i="7"/>
  <c r="F39" i="7"/>
  <c r="E32" i="7"/>
  <c r="C32" i="7"/>
  <c r="Q6" i="5"/>
  <c r="P30" i="4"/>
  <c r="N9" i="5"/>
  <c r="N6" i="5"/>
  <c r="N7" i="5"/>
  <c r="Q5" i="5"/>
  <c r="N8" i="5"/>
  <c r="Q9" i="5"/>
  <c r="Q7" i="5"/>
  <c r="P5" i="5"/>
  <c r="Q8" i="5"/>
  <c r="T30" i="4"/>
  <c r="O7" i="5"/>
  <c r="L8" i="5"/>
  <c r="L7" i="5"/>
  <c r="H45" i="7"/>
  <c r="I45" i="7"/>
  <c r="S30" i="4"/>
  <c r="M30" i="4"/>
  <c r="G47" i="7"/>
  <c r="F47" i="7"/>
  <c r="E30" i="4"/>
  <c r="I30" i="4"/>
  <c r="O30" i="4"/>
  <c r="G48" i="7"/>
  <c r="F48" i="7"/>
  <c r="I48" i="7"/>
  <c r="H48" i="7"/>
  <c r="F45" i="7"/>
  <c r="G45" i="7"/>
  <c r="H47" i="7"/>
  <c r="I47" i="7"/>
  <c r="O8" i="5"/>
  <c r="C41" i="7"/>
  <c r="Q30" i="4"/>
  <c r="I40" i="7"/>
  <c r="H40" i="7"/>
  <c r="M9" i="5"/>
  <c r="P9" i="5"/>
  <c r="G40" i="7"/>
  <c r="F40" i="7"/>
  <c r="U30" i="4"/>
  <c r="L9" i="5"/>
  <c r="F49" i="7"/>
  <c r="G49" i="7"/>
  <c r="P6" i="5"/>
  <c r="M6" i="5"/>
  <c r="H49" i="7"/>
  <c r="I49" i="7"/>
  <c r="O9" i="5"/>
  <c r="C50" i="7"/>
  <c r="L6" i="5"/>
  <c r="O6" i="5"/>
  <c r="I46" i="7"/>
  <c r="H46" i="7"/>
  <c r="E50" i="7"/>
  <c r="F46" i="7"/>
  <c r="G46" i="7"/>
  <c r="D50" i="7"/>
  <c r="E10" i="9"/>
  <c r="G50" i="7"/>
  <c r="F50" i="7"/>
  <c r="I50" i="7"/>
  <c r="H50" i="7"/>
  <c r="F30" i="7"/>
  <c r="D32" i="7"/>
  <c r="G30" i="7"/>
  <c r="I30" i="7"/>
  <c r="H30" i="7"/>
  <c r="G32" i="7"/>
  <c r="F32" i="7"/>
  <c r="H32" i="7"/>
  <c r="I32" i="7"/>
  <c r="E8" i="9"/>
  <c r="H38" i="7"/>
  <c r="I38" i="7"/>
  <c r="G38" i="7"/>
  <c r="F38" i="7"/>
  <c r="D41" i="7"/>
  <c r="H20" i="7"/>
  <c r="I20" i="7"/>
  <c r="C17" i="7"/>
  <c r="E17" i="7"/>
  <c r="F7" i="7"/>
  <c r="D17" i="7"/>
  <c r="I23" i="7"/>
  <c r="E26" i="7"/>
  <c r="H23" i="7"/>
  <c r="E9" i="9"/>
  <c r="G41" i="7"/>
  <c r="F41" i="7"/>
  <c r="D26" i="7"/>
  <c r="G23" i="7"/>
  <c r="F23" i="7"/>
  <c r="C34" i="7"/>
  <c r="I26" i="7"/>
  <c r="H26" i="7"/>
  <c r="G17" i="7"/>
  <c r="F17" i="7"/>
  <c r="D34" i="7"/>
  <c r="E34" i="7"/>
  <c r="H17" i="7"/>
  <c r="I17" i="7"/>
  <c r="C54" i="7"/>
  <c r="C58" i="7"/>
  <c r="E7" i="9"/>
  <c r="F26" i="7"/>
  <c r="G26" i="7"/>
  <c r="H34" i="7"/>
  <c r="I34" i="7"/>
  <c r="B13" i="9"/>
  <c r="G11" i="9"/>
  <c r="G6" i="9"/>
  <c r="G7" i="9"/>
  <c r="G8" i="9"/>
  <c r="G9" i="9"/>
  <c r="G10" i="9"/>
  <c r="G34" i="7"/>
  <c r="F34" i="7"/>
  <c r="D54" i="7"/>
  <c r="G5" i="9"/>
  <c r="I39" i="7"/>
  <c r="H39" i="7"/>
  <c r="E41" i="7"/>
  <c r="C11" i="9"/>
  <c r="H5" i="9"/>
  <c r="E11" i="9"/>
  <c r="D58" i="7"/>
  <c r="G54" i="7"/>
  <c r="F54" i="7"/>
  <c r="C13" i="9"/>
  <c r="E13" i="9"/>
  <c r="H6" i="9"/>
  <c r="H11" i="9"/>
  <c r="H10" i="9"/>
  <c r="H8" i="9"/>
  <c r="H9" i="9"/>
  <c r="H41" i="7"/>
  <c r="E54" i="7"/>
  <c r="I41" i="7"/>
  <c r="H7" i="9"/>
  <c r="D11" i="9"/>
  <c r="F11" i="9"/>
  <c r="H54" i="7"/>
  <c r="E58" i="7"/>
  <c r="I54" i="7"/>
  <c r="G58" i="7"/>
  <c r="F58" i="7"/>
  <c r="I58" i="7"/>
  <c r="H58" i="7"/>
  <c r="D13" i="9"/>
  <c r="F13" i="9"/>
  <c r="I11" i="9"/>
</calcChain>
</file>

<file path=xl/comments1.xml><?xml version="1.0" encoding="utf-8"?>
<comments xmlns="http://schemas.openxmlformats.org/spreadsheetml/2006/main">
  <authors>
    <author>Sullivan, Caitlin</author>
  </authors>
  <commentList>
    <comment ref="A76" authorId="0">
      <text>
        <r>
          <rPr>
            <b/>
            <sz val="9"/>
            <color indexed="81"/>
            <rFont val="Tahoma"/>
            <family val="2"/>
          </rPr>
          <t>Sullivan, Caitlin:</t>
        </r>
        <r>
          <rPr>
            <sz val="9"/>
            <color indexed="81"/>
            <rFont val="Tahoma"/>
            <family val="2"/>
          </rPr>
          <t xml:space="preserve">
reported by Tufts Public Plan (fka Network Health) in the "Other" insurance category in TME filings
</t>
        </r>
      </text>
    </comment>
  </commentList>
</comments>
</file>

<file path=xl/sharedStrings.xml><?xml version="1.0" encoding="utf-8"?>
<sst xmlns="http://schemas.openxmlformats.org/spreadsheetml/2006/main" count="754" uniqueCount="281">
  <si>
    <t>Center for Health Information and Analysis</t>
  </si>
  <si>
    <t>Data Appendix</t>
  </si>
  <si>
    <t>Category</t>
  </si>
  <si>
    <t>Data Source</t>
  </si>
  <si>
    <t>Reported  Spending</t>
  </si>
  <si>
    <t xml:space="preserve"> Total Spending</t>
  </si>
  <si>
    <t>Commercial Full-Claim</t>
  </si>
  <si>
    <t>Commercial Partial-Claim</t>
  </si>
  <si>
    <t>Non-TME Filers (with Massachusetts contracts)</t>
  </si>
  <si>
    <t>Medicare Advantage</t>
  </si>
  <si>
    <t>Medical Security Program</t>
  </si>
  <si>
    <t>Total Spending</t>
  </si>
  <si>
    <t>Member Months</t>
  </si>
  <si>
    <t>MassHealth SCO Plans</t>
  </si>
  <si>
    <t>MassHealth</t>
  </si>
  <si>
    <t>MassHealth PACE Plans</t>
  </si>
  <si>
    <t>MassHealth FFS</t>
  </si>
  <si>
    <t>MassHealth PCC</t>
  </si>
  <si>
    <t>Medicare</t>
  </si>
  <si>
    <t>Veteran Affairs (beneficiaries)</t>
  </si>
  <si>
    <t>Health Safety Net</t>
  </si>
  <si>
    <t>Total Spending from Public Coverage</t>
  </si>
  <si>
    <t>Merged Market</t>
  </si>
  <si>
    <t>Massachusetts Medical Loss Ratio Reports</t>
  </si>
  <si>
    <t>Large Group</t>
  </si>
  <si>
    <t>Annual Statutory Financial Statement</t>
  </si>
  <si>
    <t>Medicaid MCO/Commonwealth Care</t>
  </si>
  <si>
    <t>Total Commercial Spending</t>
  </si>
  <si>
    <t>sub-total</t>
  </si>
  <si>
    <t>Annual Report on the Performance of the Massachusetts Health Care System</t>
  </si>
  <si>
    <t>--</t>
  </si>
  <si>
    <t>Census Bureau</t>
  </si>
  <si>
    <t>Total Health Care Expenditures</t>
  </si>
  <si>
    <t>Reported by commercial payers to CHIA</t>
  </si>
  <si>
    <t>Aetna</t>
  </si>
  <si>
    <t>CeltiCare</t>
  </si>
  <si>
    <t>Fallon</t>
  </si>
  <si>
    <t>Tufts</t>
  </si>
  <si>
    <t>United</t>
  </si>
  <si>
    <t>BMC HealthNet</t>
  </si>
  <si>
    <t>CMS data summary to CHIA</t>
  </si>
  <si>
    <t>Commonwealth Care MCOs</t>
  </si>
  <si>
    <t>BCBS</t>
  </si>
  <si>
    <t>UniCare</t>
  </si>
  <si>
    <t>---</t>
  </si>
  <si>
    <t>Notes:</t>
  </si>
  <si>
    <t xml:space="preserve">MassHealth </t>
  </si>
  <si>
    <t>Senior Care Options (SCO)</t>
  </si>
  <si>
    <t>Program for All-Inclusive Care for the Elderly (PACE)</t>
  </si>
  <si>
    <t>HSN Payments</t>
  </si>
  <si>
    <t>Estimated Covered Lives</t>
  </si>
  <si>
    <t>NCPHI PMPM</t>
  </si>
  <si>
    <t>Data Source/Payer/Program</t>
  </si>
  <si>
    <t>Office of Health Safety Net</t>
  </si>
  <si>
    <t>Data Source/Payer</t>
  </si>
  <si>
    <t>Reported by MassHealth to CHIA</t>
  </si>
  <si>
    <t>Other</t>
  </si>
  <si>
    <t>Non-Claim Based Payments</t>
  </si>
  <si>
    <t>Cigna</t>
  </si>
  <si>
    <t>Federal Medical Loss Ratio Reports</t>
  </si>
  <si>
    <t>Derived</t>
  </si>
  <si>
    <t>Data Source for Estimated Covered Lives</t>
  </si>
  <si>
    <t>Self-insured</t>
  </si>
  <si>
    <t>Commonwealth Care</t>
  </si>
  <si>
    <t>One Care (Dual Eligible: 21-64)</t>
  </si>
  <si>
    <t>Neighborhood Health Plan</t>
  </si>
  <si>
    <t>(without estimates)</t>
  </si>
  <si>
    <t>CY 2014</t>
  </si>
  <si>
    <t>Reported TME data by payers to CHIA</t>
  </si>
  <si>
    <t>Commercial full-claim population</t>
  </si>
  <si>
    <t>TME data reported by payers to CHIA</t>
  </si>
  <si>
    <t>Total Net Cost of Private Health Insurance</t>
  </si>
  <si>
    <t>Minuteman Health</t>
  </si>
  <si>
    <t>Health Plans Inc. (subsidiary of HPHC)</t>
  </si>
  <si>
    <t>Boston Medical Center HealthNet</t>
  </si>
  <si>
    <t>Harvard Pilgrim Health Care</t>
  </si>
  <si>
    <t>Member Months/ Beneficiaries (Medicare Parts A, B, and D and VA)</t>
  </si>
  <si>
    <t>One Care (Dual Eligible, 21-64)</t>
  </si>
  <si>
    <t>III. Net Cost of Private Health Insurance</t>
  </si>
  <si>
    <r>
      <t>--</t>
    </r>
    <r>
      <rPr>
        <vertAlign val="superscript"/>
        <sz val="10"/>
        <color theme="1"/>
        <rFont val="Calibri"/>
        <family val="2"/>
        <scheme val="minor"/>
      </rPr>
      <t>2</t>
    </r>
  </si>
  <si>
    <t>CMS State/County Penetration</t>
  </si>
  <si>
    <t>2. -- indicates the data is not available for the payer in the market segment.</t>
  </si>
  <si>
    <t>3. Includes companies that write Medicare business in Massachusetts only.</t>
  </si>
  <si>
    <t>Medicare Part D (fee-for-service beneficiaries only)</t>
  </si>
  <si>
    <t>CMS data summary to CHIA (fee-for-service beneficiaries only)</t>
  </si>
  <si>
    <r>
      <t>MassHealth MCOs</t>
    </r>
    <r>
      <rPr>
        <vertAlign val="superscript"/>
        <sz val="10"/>
        <color theme="1"/>
        <rFont val="Calibri"/>
        <family val="2"/>
        <scheme val="minor"/>
      </rPr>
      <t>2</t>
    </r>
  </si>
  <si>
    <t>Commercially Insured</t>
  </si>
  <si>
    <t>Other Public</t>
  </si>
  <si>
    <t>Net Cost of Private Health Insurance</t>
  </si>
  <si>
    <t>Share of THCE</t>
  </si>
  <si>
    <t>Expenditures</t>
  </si>
  <si>
    <t>Massachusetts Population</t>
  </si>
  <si>
    <t>Annual Growth</t>
  </si>
  <si>
    <t>5. THCE Components: Net Cost of Private Health Insurance</t>
  </si>
  <si>
    <t>6. Net Cost of Private Health Insurance Per Member Per Month by Payer by Market Segment</t>
  </si>
  <si>
    <t>MassHealth (including payments to Massachusetts Behavioral Health Partners)</t>
  </si>
  <si>
    <t>Commercial partial-claim population with adjustments</t>
  </si>
  <si>
    <t xml:space="preserve">(3)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the expenditures presented in their respective lines.
</t>
  </si>
  <si>
    <t>Medicare Parts A and B (fee-for-service beneficiaries)</t>
  </si>
  <si>
    <t>Unadjusted Spending PMPM/ Per Beneficiary Per Year (Medicare and VA)</t>
  </si>
  <si>
    <t>Unadjusted Spending PMPM</t>
  </si>
  <si>
    <r>
      <t>Health Status Adjusted Spending PMPM</t>
    </r>
    <r>
      <rPr>
        <b/>
        <vertAlign val="superscript"/>
        <sz val="10"/>
        <color theme="0"/>
        <rFont val="Calibri"/>
        <family val="2"/>
        <scheme val="minor"/>
      </rPr>
      <t>1</t>
    </r>
  </si>
  <si>
    <t>Health Status Adjusted Spending PMPM</t>
  </si>
  <si>
    <t>2. Overview of THCE Components</t>
  </si>
  <si>
    <t>1. THCE Trends</t>
  </si>
  <si>
    <t>I. Public Coverage</t>
  </si>
  <si>
    <t>II. Commercially Insured</t>
  </si>
  <si>
    <t>4. THCE Components: Commercially Insured</t>
  </si>
  <si>
    <t>3. THCE Components: Public Coverage</t>
  </si>
  <si>
    <t>Total Health Care Expenditures Per Capita</t>
  </si>
  <si>
    <t>CY 2015</t>
  </si>
  <si>
    <t>2014-2015</t>
  </si>
  <si>
    <t>$ Change 2014 - 2015</t>
  </si>
  <si>
    <t>% Change 2014 - 2015</t>
  </si>
  <si>
    <r>
      <t>Non-capitated payments for the members of traditional MCOs and CarePlus MCOs</t>
    </r>
    <r>
      <rPr>
        <vertAlign val="superscript"/>
        <sz val="10"/>
        <color theme="1"/>
        <rFont val="Calibri"/>
        <family val="2"/>
        <scheme val="minor"/>
      </rPr>
      <t>3</t>
    </r>
  </si>
  <si>
    <r>
      <t>Other</t>
    </r>
    <r>
      <rPr>
        <vertAlign val="superscript"/>
        <sz val="10"/>
        <color theme="1"/>
        <rFont val="Calibri"/>
        <family val="2"/>
        <scheme val="minor"/>
      </rPr>
      <t>4</t>
    </r>
  </si>
  <si>
    <t>Tufts Health Plan</t>
  </si>
  <si>
    <t>Tufts Health Public Plans</t>
  </si>
  <si>
    <t>Estimates for Non-TME Payers with MA Contracts (removing spending of non-MA members)</t>
  </si>
  <si>
    <t>CY 2014 (updated)</t>
  </si>
  <si>
    <t>PCC (payments to MBHP included)</t>
  </si>
  <si>
    <t>Commonwealth Care (wrap payments)</t>
  </si>
  <si>
    <t>NCPHI PMPM % Change</t>
  </si>
  <si>
    <t>Market</t>
  </si>
  <si>
    <t>Payer</t>
  </si>
  <si>
    <t>Americal National Financial</t>
  </si>
  <si>
    <t>Centene</t>
  </si>
  <si>
    <t>Emblem</t>
  </si>
  <si>
    <t>CNA</t>
  </si>
  <si>
    <t>Guardian</t>
  </si>
  <si>
    <t>Baystate</t>
  </si>
  <si>
    <t>Harvard Pilgrim</t>
  </si>
  <si>
    <t>Humana</t>
  </si>
  <si>
    <t>HealthMarkets</t>
  </si>
  <si>
    <t>Primerica</t>
  </si>
  <si>
    <t>Westbridge Capital</t>
  </si>
  <si>
    <t>New York Life</t>
  </si>
  <si>
    <t>American Intl</t>
  </si>
  <si>
    <t>Anthem Inc</t>
  </si>
  <si>
    <t>Medicaid</t>
  </si>
  <si>
    <t>ASO</t>
  </si>
  <si>
    <t>CVS Caremark</t>
  </si>
  <si>
    <t>Trustmark</t>
  </si>
  <si>
    <t>Commonwealth Care wrap payments</t>
  </si>
  <si>
    <t>(4) Payments for services provided to MassHealth members receiving temporary coverage while awaiting eligibility determination for subsidized coverage through the Health Connector website.</t>
  </si>
  <si>
    <t>MassHealth (payments for services provided to MassHealth members receiving temporary coverage)</t>
  </si>
  <si>
    <t>Boston Med Center</t>
  </si>
  <si>
    <t>Minuteman</t>
  </si>
  <si>
    <t>United Life</t>
  </si>
  <si>
    <t>Reliance</t>
  </si>
  <si>
    <r>
      <t>Tufts</t>
    </r>
    <r>
      <rPr>
        <vertAlign val="superscript"/>
        <sz val="10"/>
        <color theme="1"/>
        <rFont val="Calibri"/>
        <family val="2"/>
        <scheme val="minor"/>
      </rPr>
      <t>1</t>
    </r>
  </si>
  <si>
    <t>1. Tufts includes Tufts Health Public Plans.</t>
  </si>
  <si>
    <r>
      <t>Medicare Advantage</t>
    </r>
    <r>
      <rPr>
        <b/>
        <vertAlign val="superscript"/>
        <sz val="10"/>
        <color theme="1"/>
        <rFont val="Calibri"/>
        <family val="2"/>
      </rPr>
      <t>3</t>
    </r>
  </si>
  <si>
    <t>Group Average</t>
  </si>
  <si>
    <t>Direct</t>
  </si>
  <si>
    <t>Partial or Purchased</t>
  </si>
  <si>
    <t xml:space="preserve">(2) MassHealth MCO data includes expenditures for the traditional MCO plan, as well as the CarePlus program established in 2014. </t>
  </si>
  <si>
    <t>Calendar Year</t>
  </si>
  <si>
    <t>Blue Cross Blue Shield of Massachusetts</t>
  </si>
  <si>
    <t>Health New England</t>
  </si>
  <si>
    <t xml:space="preserve">September 2017 </t>
  </si>
  <si>
    <t>Massachusetts Total Health Care Expenditures (THCE) 2014-2016</t>
  </si>
  <si>
    <t>CY 2016</t>
  </si>
  <si>
    <t>Total Health Care Expenditures, 2014 - 2016</t>
  </si>
  <si>
    <t>2015-2016</t>
  </si>
  <si>
    <r>
      <t>CY 2014 (updated)</t>
    </r>
    <r>
      <rPr>
        <b/>
        <vertAlign val="superscript"/>
        <sz val="10"/>
        <color theme="0"/>
        <rFont val="Calibri"/>
        <family val="2"/>
        <scheme val="minor"/>
      </rPr>
      <t>1</t>
    </r>
  </si>
  <si>
    <t>CY 2015 (final)</t>
  </si>
  <si>
    <t>CY 2016 (initial)</t>
  </si>
  <si>
    <t>Massachusetts Total Health Care Expenditures, 2014 - 2016</t>
  </si>
  <si>
    <t>$ Change 2015 - 2016</t>
  </si>
  <si>
    <t>% Change 2015 - 2016</t>
  </si>
  <si>
    <t xml:space="preserve">(1) Some 2014 data was resubmitted by payers. </t>
  </si>
  <si>
    <t>∆14-15 ($)</t>
  </si>
  <si>
    <t>∆14-15(%)</t>
  </si>
  <si>
    <t>∆15-16 ($)</t>
  </si>
  <si>
    <t>∆15-16 (%)</t>
  </si>
  <si>
    <t>Veterans Health Administration</t>
  </si>
  <si>
    <t>Centers for Medicare &amp; Medicaid Services</t>
  </si>
  <si>
    <t>THCE Component: Public Coverage 2014 - 2016</t>
  </si>
  <si>
    <t>% Change 2014- 2015</t>
  </si>
  <si>
    <t>THCE Component: Commercially Insured 2014 - 2016</t>
  </si>
  <si>
    <t>(1) For a given payer's TME data, H.S.A. scores were calculated based on the same risk adjustment tool and version for 2014-2016.</t>
  </si>
  <si>
    <t>Federal Medical Loss Ratio Reports (2014-2015)
Supplemental Health Care Exhibit (2016)</t>
  </si>
  <si>
    <t>BCBSMA</t>
  </si>
  <si>
    <t xml:space="preserve">(2) Cigna reported two entities separately for their 2014-2016 TME data: Cigna East and Cigna West. Cigna East includes members under Connecticut General Life Insurance Company - Medical and Cigna Health and Life Ins. Co. Cigna West includes members under CIGNA Health and Life Insurance Company (CHLIC). </t>
  </si>
  <si>
    <t>(3) Commercial partial-claim TME shown here is as reported by payers, without actuarial adjustments and estimates to the full-claim benefits.</t>
  </si>
  <si>
    <t>(4) Commercial partial-claim TME is not comparable across payers due to differences in carved-out benefits such as prescription drugs and behavioral health.</t>
  </si>
  <si>
    <r>
      <t>Cigna East</t>
    </r>
    <r>
      <rPr>
        <vertAlign val="superscript"/>
        <sz val="10"/>
        <color theme="1"/>
        <rFont val="Calibri"/>
        <family val="2"/>
        <scheme val="minor"/>
      </rPr>
      <t>2</t>
    </r>
  </si>
  <si>
    <r>
      <t>Cigna West</t>
    </r>
    <r>
      <rPr>
        <vertAlign val="superscript"/>
        <sz val="10"/>
        <color theme="1"/>
        <rFont val="Calibri"/>
        <family val="2"/>
        <scheme val="minor"/>
      </rPr>
      <t>2</t>
    </r>
  </si>
  <si>
    <r>
      <t>Reported by commercial payers to CHIA</t>
    </r>
    <r>
      <rPr>
        <vertAlign val="superscript"/>
        <sz val="10"/>
        <color theme="1"/>
        <rFont val="Calibri"/>
        <family val="2"/>
        <scheme val="minor"/>
      </rPr>
      <t>3,4</t>
    </r>
  </si>
  <si>
    <r>
      <t>--</t>
    </r>
    <r>
      <rPr>
        <vertAlign val="superscript"/>
        <sz val="10"/>
        <color theme="1"/>
        <rFont val="Calibri"/>
        <family val="2"/>
        <scheme val="minor"/>
      </rPr>
      <t>5</t>
    </r>
  </si>
  <si>
    <t>(5) '--' indicates that data is unavailable</t>
  </si>
  <si>
    <t>THCE Component: Net Cost of Private Health Insurance 2014 - 2016</t>
  </si>
  <si>
    <t>Massachusetts Medical Loss Ratio Reports (2014-2015)
Supplemental Health Care Exhibit (2016)</t>
  </si>
  <si>
    <t>THCE Component: Net Cost of Private Health Insurance PMPM by Payer by Market Segment 2014 - 2016</t>
  </si>
  <si>
    <t>7. Prescription Drug Rebate Share of Gross Pharmacy Spending by Insurance Category</t>
  </si>
  <si>
    <t>Prescription Drug Rebate Share of Gross Pharmacy Spending by Insurance Category</t>
  </si>
  <si>
    <t>Rebate Share of Gross Pharmacy Spending</t>
  </si>
  <si>
    <t>Commercial</t>
  </si>
  <si>
    <t>Medicare PDP</t>
  </si>
  <si>
    <t>One Care</t>
  </si>
  <si>
    <t>PACE</t>
  </si>
  <si>
    <t>SCO</t>
  </si>
  <si>
    <t>Medicaid FFS &amp; PCC</t>
  </si>
  <si>
    <t>Medicaid MCO &amp; CarePlus</t>
  </si>
  <si>
    <r>
      <t>Insurance Category</t>
    </r>
    <r>
      <rPr>
        <b/>
        <vertAlign val="superscript"/>
        <sz val="11"/>
        <color theme="1"/>
        <rFont val="Calibri"/>
        <family val="2"/>
        <scheme val="minor"/>
      </rPr>
      <t>1</t>
    </r>
  </si>
  <si>
    <r>
      <t>Gross Pharmacy Expenditures</t>
    </r>
    <r>
      <rPr>
        <b/>
        <vertAlign val="superscript"/>
        <sz val="11"/>
        <color theme="1"/>
        <rFont val="Calibri"/>
        <family val="2"/>
        <scheme val="minor"/>
      </rPr>
      <t>2</t>
    </r>
  </si>
  <si>
    <t>Note: Please see the Prescription Drug Rebate Data Specification Manual and the September 2017 Annual Report Technical Appendix for additional information on this data.</t>
  </si>
  <si>
    <t>Member Months/ Beneficiaries (Medicare Parts A, B, and D)</t>
  </si>
  <si>
    <t>Unadjusted Spending PMPM/ Per Beneficiary Per Year (Medicare)</t>
  </si>
  <si>
    <r>
      <t>Total FFS (payments to MBHP included)</t>
    </r>
    <r>
      <rPr>
        <vertAlign val="superscript"/>
        <sz val="10"/>
        <color theme="1"/>
        <rFont val="Calibri"/>
        <family val="2"/>
        <scheme val="minor"/>
      </rPr>
      <t>3</t>
    </r>
  </si>
  <si>
    <t>(3) FFS includes multiple programs serving different populations - a PMPM value is only presented for the FFS members for whom MassHealth was their sole payer.</t>
  </si>
  <si>
    <t xml:space="preserve">(4)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its expenditures presented in their respective lines.
</t>
  </si>
  <si>
    <t>(5) This category represents services provided to Massachusetts residents receiving temporary coverage while awaiting eligibility determination for subsidized coverage through the Health Connector website.</t>
  </si>
  <si>
    <t xml:space="preserve">(6) "MassHealth Direct" represents MassHealth members for whom MassHealth was their primary payer, including all PCC and MMCO, and some FFS members. </t>
  </si>
  <si>
    <t>(7) Data for Medicare Parts A, B, and D is reported on a per beneficiary basis.</t>
  </si>
  <si>
    <t>(8) Data for VA is reported on a per-patient basis. As a result, veterans that did not receive care in a given year or had care paid for by another insurer are not counted as patients and, therefore, a PMPM is not calculated.</t>
  </si>
  <si>
    <t>(9) '---' indicates that data is unavailable.</t>
  </si>
  <si>
    <r>
      <t>--</t>
    </r>
    <r>
      <rPr>
        <vertAlign val="superscript"/>
        <sz val="10"/>
        <color theme="1"/>
        <rFont val="Calibri"/>
        <family val="2"/>
        <scheme val="minor"/>
      </rPr>
      <t>9</t>
    </r>
  </si>
  <si>
    <r>
      <t>Other</t>
    </r>
    <r>
      <rPr>
        <vertAlign val="superscript"/>
        <sz val="10"/>
        <color theme="1"/>
        <rFont val="Calibri"/>
        <family val="2"/>
        <scheme val="minor"/>
      </rPr>
      <t>5</t>
    </r>
  </si>
  <si>
    <r>
      <t>Non-capitated payments for the members of traditional MCOs and CarePlus MCOs</t>
    </r>
    <r>
      <rPr>
        <vertAlign val="superscript"/>
        <sz val="10"/>
        <color theme="1"/>
        <rFont val="Calibri"/>
        <family val="2"/>
        <scheme val="minor"/>
      </rPr>
      <t>4</t>
    </r>
  </si>
  <si>
    <r>
      <t>Total MassHealth Direct (primary payer)</t>
    </r>
    <r>
      <rPr>
        <vertAlign val="superscript"/>
        <sz val="10"/>
        <color theme="1"/>
        <rFont val="Calibri"/>
        <family val="2"/>
        <scheme val="minor"/>
      </rPr>
      <t>6</t>
    </r>
  </si>
  <si>
    <r>
      <t>Medicare Parts A and B</t>
    </r>
    <r>
      <rPr>
        <vertAlign val="superscript"/>
        <sz val="10"/>
        <color theme="1"/>
        <rFont val="Calibri"/>
        <family val="2"/>
        <scheme val="minor"/>
      </rPr>
      <t>7</t>
    </r>
  </si>
  <si>
    <r>
      <t>Medicare Part D</t>
    </r>
    <r>
      <rPr>
        <vertAlign val="superscript"/>
        <sz val="10"/>
        <color theme="1"/>
        <rFont val="Calibri"/>
        <family val="2"/>
        <scheme val="minor"/>
      </rPr>
      <t>7</t>
    </r>
  </si>
  <si>
    <r>
      <t>Veteran Affairs</t>
    </r>
    <r>
      <rPr>
        <vertAlign val="superscript"/>
        <sz val="10"/>
        <color theme="1"/>
        <rFont val="Calibri"/>
        <family val="2"/>
        <scheme val="minor"/>
      </rPr>
      <t>8</t>
    </r>
  </si>
  <si>
    <r>
      <t>Prescription Drug Rebates</t>
    </r>
    <r>
      <rPr>
        <b/>
        <vertAlign val="superscript"/>
        <sz val="11"/>
        <color theme="1"/>
        <rFont val="Calibri"/>
        <family val="2"/>
        <scheme val="minor"/>
      </rPr>
      <t>2,3</t>
    </r>
  </si>
  <si>
    <t>2. Gross pharmacy expenditure and prescription drug rebate data represent per member per month (PMPM) amounts for all insurance categories except Medicaid FFS &amp; PCC and Medicaid MCO &amp; CarePlus. For Medicaid FFS &amp; PCC and Medicaid MCO &amp; CarePlus, the data represents total amounts.</t>
  </si>
  <si>
    <t>3. Medicaid MCO &amp; CarePlus prescription drug rebate amounts represent both the rebates reported by MassHealth as well as the supplemental rebates reported by individual Medicaid MCO payers.</t>
  </si>
  <si>
    <t>1. Excludes "Other" insurance category.</t>
  </si>
  <si>
    <t>(1) Health-status adjusted TME is only available for payers submitting TME data to CHIA. For a given payer's TME data, H.S.A. scores were calculated based on the same risk adjustment tool and version for 2014-2016.</t>
  </si>
  <si>
    <t>(2) MassHealth MCO data includes expenditures for the traditional MCO plan, as well as the CarePlus plan established in 2014.</t>
  </si>
  <si>
    <t>8. What Changed: 2015 Initial- Final THCE</t>
  </si>
  <si>
    <t xml:space="preserve">THCE 2014 - 2016 </t>
  </si>
  <si>
    <t>2014 Final (Submitted 2016)</t>
  </si>
  <si>
    <t>2015 Initial (Submitted 2016)</t>
  </si>
  <si>
    <t>2014 Expenses (Updated in 2017)</t>
  </si>
  <si>
    <t>2015 Expenses</t>
  </si>
  <si>
    <t>2016 Expenses</t>
  </si>
  <si>
    <t>2014 - 2015</t>
  </si>
  <si>
    <t>2015 - 2016</t>
  </si>
  <si>
    <t>Commercial Full Claim</t>
  </si>
  <si>
    <t>Aetna Health Inc. (PA) - Aetna Life Ins. Co. (ALIC)</t>
  </si>
  <si>
    <t>BMC HealthNet Plan, Inc. (Medicaid MCO)</t>
  </si>
  <si>
    <t>Celticare Health Plan of MA  (Medicaid MCO)</t>
  </si>
  <si>
    <t>Cigna Health and Life Ins. Co. (EAST)</t>
  </si>
  <si>
    <t>CIGNA Health and Life Insurance Company (CHLIC)</t>
  </si>
  <si>
    <t>Fallon Community Health Plan</t>
  </si>
  <si>
    <t>Health New England, Inc.</t>
  </si>
  <si>
    <t>Minuteman Health Inc.</t>
  </si>
  <si>
    <t>Neighborhood Health Plan (Other Insur_Cat)</t>
  </si>
  <si>
    <t>Network Health, LLC  (Medicaid MCO)</t>
  </si>
  <si>
    <t>Tufts Associated Health Maintenance Organization, Inc.</t>
  </si>
  <si>
    <t>United Healthcare Insurance Company</t>
  </si>
  <si>
    <t>Commercial Partial Claim</t>
  </si>
  <si>
    <t>Health Plans, Inc.</t>
  </si>
  <si>
    <t>UniCare Life and Health Insurance Company</t>
  </si>
  <si>
    <t>Commercial Partial Adjustment</t>
  </si>
  <si>
    <t>Non-TME Filers</t>
  </si>
  <si>
    <t xml:space="preserve">Commercial Total </t>
  </si>
  <si>
    <t>MassHealth MCO</t>
  </si>
  <si>
    <t>Celticare (Other Insur_Cat)</t>
  </si>
  <si>
    <t>All Other MassHealth</t>
  </si>
  <si>
    <t xml:space="preserve">MassHealth MCO/Careplus Wrap </t>
  </si>
  <si>
    <t xml:space="preserve">CommCare Wrap Payments </t>
  </si>
  <si>
    <t>MassHealth FFS (Primary)</t>
  </si>
  <si>
    <t>MassHealth FFS (Partial/Purchased)</t>
  </si>
  <si>
    <t>MassHealth Temporary</t>
  </si>
  <si>
    <t>Supplemental Payments to Providers</t>
  </si>
  <si>
    <t xml:space="preserve">MassHealth Total </t>
  </si>
  <si>
    <t>Tufts Medicare Advantage</t>
  </si>
  <si>
    <t>United Healthcare Insurance Company - Medicare Advantage</t>
  </si>
  <si>
    <t>Traditional Medicare</t>
  </si>
  <si>
    <t>Medicare Parts A and B</t>
  </si>
  <si>
    <t>Medicare Part D</t>
  </si>
  <si>
    <t>Medicare Total</t>
  </si>
  <si>
    <t>CommCare Total</t>
  </si>
  <si>
    <t>Veterans Affairs</t>
  </si>
  <si>
    <t>Other Public Total</t>
  </si>
  <si>
    <t>Private Health Insurance</t>
  </si>
  <si>
    <t>Total Expenditures</t>
  </si>
  <si>
    <t>THCE per capita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</si>
</sst>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quot;$&quot;#,##0.00"/>
    <numFmt numFmtId="165" formatCode="_(* #,##0_);_(* \(#,##0\);_(* &quot;-&quot;??_);_(@_)"/>
    <numFmt numFmtId="166" formatCode="0.0%"/>
    <numFmt numFmtId="167" formatCode="&quot;$&quot;#,##0"/>
    <numFmt numFmtId="168" formatCode="_([$$-409]* #,##0.00_);_([$$-409]* \(#,##0.00\);_([$$-409]* &quot;-&quot;??_);_(@_)"/>
    <numFmt numFmtId="169" formatCode="[$$-409]#,##0_);\([$$-409]#,##0\)"/>
    <numFmt numFmtId="170" formatCode="_([$€-2]* #,##0.00_);_([$€-2]* \(#,##0.00\);_([$€-2]* &quot;-&quot;??_)"/>
    <numFmt numFmtId="171" formatCode="0.000%"/>
    <numFmt numFmtId="172" formatCode="&quot;$&quot;#,##0.0"/>
    <numFmt numFmtId="173" formatCode="0.0"/>
  </numFmts>
  <fonts count="57"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b/>
      <u/>
      <sz val="10"/>
      <color theme="1"/>
      <name val="Calibri"/>
      <family val="2"/>
      <scheme val="minor"/>
    </font>
    <font>
      <b/>
      <i/>
      <u/>
      <sz val="10"/>
      <color theme="1"/>
      <name val="Calibri"/>
      <family val="2"/>
      <scheme val="minor"/>
    </font>
    <font>
      <i/>
      <u/>
      <sz val="10"/>
      <color theme="1"/>
      <name val="Calibri"/>
      <family val="2"/>
      <scheme val="minor"/>
    </font>
    <font>
      <sz val="10"/>
      <color theme="0"/>
      <name val="Calibri"/>
      <family val="2"/>
      <scheme val="minor"/>
    </font>
    <font>
      <sz val="10"/>
      <color theme="0" tint="-0.499984740745262"/>
      <name val="Calibri"/>
      <family val="2"/>
      <scheme val="minor"/>
    </font>
    <font>
      <sz val="10"/>
      <name val="Arial"/>
      <family val="2"/>
    </font>
    <font>
      <sz val="10"/>
      <color theme="1"/>
      <name val="Arial"/>
      <family val="2"/>
    </font>
    <font>
      <vertAlign val="superscript"/>
      <sz val="10"/>
      <color theme="1"/>
      <name val="Calibri"/>
      <family val="2"/>
      <scheme val="minor"/>
    </font>
    <font>
      <b/>
      <vertAlign val="superscript"/>
      <sz val="10"/>
      <color theme="0"/>
      <name val="Calibri"/>
      <family val="2"/>
      <scheme val="minor"/>
    </font>
    <font>
      <b/>
      <u val="double"/>
      <sz val="12"/>
      <color theme="1"/>
      <name val="Calibri"/>
      <family val="2"/>
      <scheme val="minor"/>
    </font>
    <font>
      <sz val="12"/>
      <color theme="1"/>
      <name val="Calibri"/>
      <family val="2"/>
      <scheme val="minor"/>
    </font>
    <font>
      <b/>
      <sz val="18"/>
      <name val="Calibri"/>
      <family val="2"/>
      <scheme val="minor"/>
    </font>
    <font>
      <b/>
      <sz val="14"/>
      <color theme="3"/>
      <name val="Calibri"/>
      <family val="2"/>
      <scheme val="minor"/>
    </font>
    <font>
      <b/>
      <sz val="18"/>
      <color theme="3"/>
      <name val="Calibri"/>
      <family val="2"/>
      <scheme val="minor"/>
    </font>
    <font>
      <b/>
      <sz val="14"/>
      <color theme="9" tint="-0.249977111117893"/>
      <name val="Calibri"/>
      <family val="2"/>
      <scheme val="minor"/>
    </font>
    <font>
      <b/>
      <u/>
      <sz val="10"/>
      <name val="Calibri"/>
      <family val="2"/>
      <scheme val="minor"/>
    </font>
    <font>
      <sz val="14"/>
      <color theme="1"/>
      <name val="Calibri"/>
      <family val="2"/>
      <scheme val="minor"/>
    </font>
    <font>
      <b/>
      <i/>
      <sz val="10"/>
      <color theme="1"/>
      <name val="Calibri"/>
      <family val="2"/>
      <scheme val="minor"/>
    </font>
    <font>
      <b/>
      <sz val="14"/>
      <color rgb="FFFF0000"/>
      <name val="Calibri"/>
      <family val="2"/>
      <scheme val="minor"/>
    </font>
    <font>
      <b/>
      <i/>
      <u/>
      <sz val="11"/>
      <color theme="1"/>
      <name val="Calibri"/>
      <family val="2"/>
      <scheme val="minor"/>
    </font>
    <font>
      <b/>
      <u/>
      <sz val="11"/>
      <color theme="1"/>
      <name val="Calibri"/>
      <family val="2"/>
      <scheme val="minor"/>
    </font>
    <font>
      <b/>
      <i/>
      <u/>
      <sz val="11"/>
      <name val="Calibri"/>
      <family val="2"/>
      <scheme val="minor"/>
    </font>
    <font>
      <i/>
      <u/>
      <sz val="11"/>
      <name val="Calibri"/>
      <family val="2"/>
      <scheme val="minor"/>
    </font>
    <font>
      <b/>
      <sz val="11"/>
      <color theme="0"/>
      <name val="Calibri"/>
      <family val="2"/>
      <scheme val="minor"/>
    </font>
    <font>
      <b/>
      <sz val="11"/>
      <name val="Calibri"/>
      <family val="2"/>
      <scheme val="minor"/>
    </font>
    <font>
      <sz val="11"/>
      <name val="Calibri"/>
      <family val="2"/>
      <scheme val="minor"/>
    </font>
    <font>
      <b/>
      <sz val="12"/>
      <color rgb="FFFF0000"/>
      <name val="Calibri"/>
      <family val="2"/>
      <scheme val="minor"/>
    </font>
    <font>
      <b/>
      <sz val="10"/>
      <color theme="0"/>
      <name val="Calibri"/>
      <family val="2"/>
    </font>
    <font>
      <b/>
      <sz val="10"/>
      <color theme="1"/>
      <name val="Calibri"/>
      <family val="2"/>
    </font>
    <font>
      <b/>
      <vertAlign val="superscript"/>
      <sz val="10"/>
      <color theme="1"/>
      <name val="Calibri"/>
      <family val="2"/>
    </font>
    <font>
      <i/>
      <sz val="10"/>
      <color theme="1"/>
      <name val="Calibri"/>
      <family val="2"/>
      <scheme val="minor"/>
    </font>
    <font>
      <b/>
      <sz val="16"/>
      <color theme="1"/>
      <name val="Calibri"/>
      <family val="2"/>
      <scheme val="minor"/>
    </font>
    <font>
      <sz val="14"/>
      <color theme="9"/>
      <name val="Calibri"/>
      <family val="2"/>
      <scheme val="minor"/>
    </font>
    <font>
      <b/>
      <sz val="12"/>
      <name val="Calibri"/>
      <family val="2"/>
      <scheme val="minor"/>
    </font>
    <font>
      <b/>
      <sz val="14"/>
      <name val="Calibri"/>
      <family val="2"/>
      <scheme val="minor"/>
    </font>
    <font>
      <b/>
      <vertAlign val="superscript"/>
      <sz val="11"/>
      <color theme="1"/>
      <name val="Calibri"/>
      <family val="2"/>
      <scheme val="minor"/>
    </font>
    <font>
      <sz val="10"/>
      <name val="Calibri"/>
      <family val="2"/>
      <scheme val="minor"/>
    </font>
    <font>
      <sz val="10"/>
      <color theme="1"/>
      <name val="Calibri"/>
      <family val="2"/>
    </font>
    <font>
      <sz val="9"/>
      <color indexed="8"/>
      <name val="Calibri"/>
      <family val="2"/>
    </font>
    <font>
      <sz val="10"/>
      <name val="MS Sans Serif"/>
      <family val="2"/>
    </font>
    <font>
      <sz val="9"/>
      <color indexed="81"/>
      <name val="Tahoma"/>
      <family val="2"/>
    </font>
    <font>
      <b/>
      <sz val="9"/>
      <color indexed="81"/>
      <name val="Tahoma"/>
      <family val="2"/>
    </font>
    <font>
      <sz val="11"/>
      <color indexed="8"/>
      <name val="Calibri"/>
      <family val="2"/>
    </font>
    <font>
      <b/>
      <sz val="12"/>
      <color theme="0" tint="-0.499984740745262"/>
      <name val="Calibri"/>
      <family val="2"/>
      <scheme val="minor"/>
    </font>
    <font>
      <b/>
      <sz val="10"/>
      <color theme="0" tint="-0.499984740745262"/>
      <name val="Calibri"/>
      <family val="2"/>
      <scheme val="minor"/>
    </font>
    <font>
      <sz val="11"/>
      <color theme="0" tint="-0.499984740745262"/>
      <name val="Calibri"/>
      <family val="2"/>
      <scheme val="minor"/>
    </font>
    <font>
      <b/>
      <sz val="14"/>
      <color theme="0" tint="-0.499984740745262"/>
      <name val="Calibri"/>
      <family val="2"/>
      <scheme val="minor"/>
    </font>
  </fonts>
  <fills count="14">
    <fill>
      <patternFill patternType="none"/>
    </fill>
    <fill>
      <patternFill patternType="gray125"/>
    </fill>
    <fill>
      <patternFill patternType="solid">
        <fgColor theme="4"/>
      </patternFill>
    </fill>
    <fill>
      <patternFill patternType="solid">
        <fgColor theme="5"/>
      </patternFill>
    </fill>
    <fill>
      <patternFill patternType="solid">
        <fgColor theme="4"/>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2060"/>
        <bgColor indexed="64"/>
      </patternFill>
    </fill>
    <fill>
      <patternFill patternType="solid">
        <fgColor theme="1" tint="0.34998626667073579"/>
        <bgColor indexed="64"/>
      </patternFill>
    </fill>
    <fill>
      <patternFill patternType="solid">
        <fgColor rgb="FF002C77"/>
        <bgColor indexed="64"/>
      </patternFill>
    </fill>
    <fill>
      <patternFill patternType="solid">
        <fgColor theme="0" tint="-0.249977111117893"/>
        <bgColor indexed="64"/>
      </patternFill>
    </fill>
    <fill>
      <patternFill patternType="solid">
        <fgColor rgb="FF2DC8FF"/>
        <bgColor indexed="64"/>
      </patternFill>
    </fill>
    <fill>
      <patternFill patternType="solid">
        <fgColor theme="9"/>
        <bgColor indexed="64"/>
      </patternFill>
    </fill>
    <fill>
      <patternFill patternType="solid">
        <fgColor theme="0"/>
        <bgColor indexed="64"/>
      </patternFill>
    </fill>
  </fills>
  <borders count="35">
    <border>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top style="thin">
        <color auto="1"/>
      </top>
      <bottom/>
      <diagonal/>
    </border>
    <border>
      <left style="thin">
        <color theme="0"/>
      </left>
      <right/>
      <top style="thin">
        <color auto="1"/>
      </top>
      <bottom style="thin">
        <color theme="0"/>
      </bottom>
      <diagonal/>
    </border>
    <border>
      <left/>
      <right/>
      <top style="thin">
        <color auto="1"/>
      </top>
      <bottom style="thin">
        <color theme="0"/>
      </bottom>
      <diagonal/>
    </border>
    <border>
      <left/>
      <right style="thin">
        <color theme="0"/>
      </right>
      <top style="thin">
        <color auto="1"/>
      </top>
      <bottom style="thin">
        <color theme="0"/>
      </bottom>
      <diagonal/>
    </border>
    <border>
      <left/>
      <right style="thin">
        <color auto="1"/>
      </right>
      <top style="thin">
        <color auto="1"/>
      </top>
      <bottom style="thin">
        <color theme="0"/>
      </bottom>
      <diagonal/>
    </border>
    <border>
      <left style="thin">
        <color auto="1"/>
      </left>
      <right/>
      <top/>
      <bottom style="thin">
        <color auto="1"/>
      </bottom>
      <diagonal/>
    </border>
    <border>
      <left style="thin">
        <color theme="0"/>
      </left>
      <right/>
      <top style="thin">
        <color theme="0"/>
      </top>
      <bottom style="thin">
        <color auto="1"/>
      </bottom>
      <diagonal/>
    </border>
    <border>
      <left/>
      <right/>
      <top style="thin">
        <color theme="0"/>
      </top>
      <bottom style="thin">
        <color auto="1"/>
      </bottom>
      <diagonal/>
    </border>
    <border>
      <left/>
      <right style="thin">
        <color theme="0"/>
      </right>
      <top style="thin">
        <color theme="0"/>
      </top>
      <bottom style="thin">
        <color auto="1"/>
      </bottom>
      <diagonal/>
    </border>
    <border>
      <left/>
      <right style="thin">
        <color auto="1"/>
      </right>
      <top style="thin">
        <color theme="0"/>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s>
  <cellStyleXfs count="72">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5" fillId="0" borderId="0"/>
    <xf numFmtId="43" fontId="5" fillId="0" borderId="0" applyFont="0" applyFill="0" applyBorder="0" applyAlignment="0" applyProtection="0"/>
    <xf numFmtId="0" fontId="16" fillId="0" borderId="0"/>
    <xf numFmtId="9" fontId="16" fillId="0" borderId="0" applyFont="0" applyFill="0" applyBorder="0" applyAlignment="0" applyProtection="0"/>
    <xf numFmtId="0" fontId="15" fillId="0" borderId="0"/>
    <xf numFmtId="0" fontId="5" fillId="0" borderId="0"/>
    <xf numFmtId="43" fontId="15" fillId="0" borderId="0" applyFont="0" applyFill="0" applyBorder="0" applyAlignment="0" applyProtection="0"/>
    <xf numFmtId="44" fontId="1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8" fontId="5" fillId="0" borderId="0"/>
    <xf numFmtId="0" fontId="5" fillId="0" borderId="0"/>
    <xf numFmtId="0" fontId="5" fillId="0" borderId="0"/>
    <xf numFmtId="0" fontId="15" fillId="0" borderId="0"/>
    <xf numFmtId="44" fontId="15"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48" fillId="0" borderId="0"/>
    <xf numFmtId="0" fontId="49" fillId="0" borderId="0"/>
    <xf numFmtId="43" fontId="49" fillId="0" borderId="0" applyFont="0" applyFill="0" applyBorder="0" applyAlignment="0" applyProtection="0"/>
    <xf numFmtId="170" fontId="49" fillId="0" borderId="0" applyFont="0" applyFill="0" applyBorder="0" applyAlignment="0" applyProtection="0"/>
    <xf numFmtId="0" fontId="47" fillId="0" borderId="0"/>
    <xf numFmtId="9" fontId="47" fillId="0" borderId="0" applyFont="0" applyFill="0" applyBorder="0" applyAlignment="0" applyProtection="0"/>
    <xf numFmtId="0" fontId="52" fillId="0" borderId="0"/>
  </cellStyleXfs>
  <cellXfs count="472">
    <xf numFmtId="0" fontId="0" fillId="0" borderId="0" xfId="0"/>
    <xf numFmtId="0" fontId="1" fillId="0" borderId="0" xfId="0" applyFont="1"/>
    <xf numFmtId="0" fontId="4" fillId="0" borderId="0" xfId="0" applyFont="1" applyBorder="1"/>
    <xf numFmtId="0" fontId="8" fillId="0" borderId="0" xfId="0" applyFont="1"/>
    <xf numFmtId="0" fontId="11" fillId="0" borderId="0" xfId="0" applyFont="1"/>
    <xf numFmtId="0" fontId="8" fillId="0" borderId="0" xfId="0" applyFont="1" applyAlignment="1">
      <alignment wrapText="1"/>
    </xf>
    <xf numFmtId="0" fontId="14" fillId="0" borderId="0" xfId="0" applyFont="1"/>
    <xf numFmtId="0" fontId="0" fillId="0" borderId="0" xfId="0" applyAlignment="1">
      <alignment wrapText="1"/>
    </xf>
    <xf numFmtId="0" fontId="0" fillId="0" borderId="0" xfId="0" applyBorder="1"/>
    <xf numFmtId="0" fontId="0" fillId="0" borderId="0" xfId="0"/>
    <xf numFmtId="0" fontId="0" fillId="0" borderId="0" xfId="0" applyBorder="1"/>
    <xf numFmtId="164" fontId="8" fillId="0" borderId="1" xfId="2" applyNumberFormat="1" applyFont="1" applyBorder="1" applyAlignment="1">
      <alignment horizontal="center" vertical="center"/>
    </xf>
    <xf numFmtId="165" fontId="8" fillId="0" borderId="0" xfId="1" applyNumberFormat="1" applyFont="1" applyBorder="1" applyAlignment="1">
      <alignment horizontal="center" vertical="center"/>
    </xf>
    <xf numFmtId="164" fontId="8" fillId="0" borderId="0"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1" xfId="0" applyNumberFormat="1" applyFont="1" applyBorder="1" applyAlignment="1">
      <alignment horizontal="center" vertical="center"/>
    </xf>
    <xf numFmtId="166" fontId="8" fillId="0" borderId="0" xfId="3" applyNumberFormat="1"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2" xfId="0" applyBorder="1" applyAlignment="1">
      <alignment horizontal="center" vertical="center"/>
    </xf>
    <xf numFmtId="166" fontId="0" fillId="0" borderId="2" xfId="3"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5" xfId="0" quotePrefix="1" applyFont="1" applyBorder="1" applyAlignment="1">
      <alignment horizontal="center" vertical="center"/>
    </xf>
    <xf numFmtId="0" fontId="4" fillId="0" borderId="0" xfId="0" applyFont="1" applyAlignment="1">
      <alignment vertical="center"/>
    </xf>
    <xf numFmtId="0" fontId="0" fillId="0" borderId="0" xfId="0" applyAlignment="1">
      <alignment vertical="center"/>
    </xf>
    <xf numFmtId="0" fontId="9" fillId="4" borderId="6" xfId="0" applyFont="1" applyFill="1" applyBorder="1" applyAlignment="1">
      <alignment vertical="center"/>
    </xf>
    <xf numFmtId="0" fontId="9" fillId="4" borderId="7"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164" fontId="7" fillId="0" borderId="1" xfId="0"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8" fillId="0" borderId="2" xfId="0" applyFont="1" applyFill="1" applyBorder="1" applyAlignment="1">
      <alignment horizontal="center" vertical="center"/>
    </xf>
    <xf numFmtId="166" fontId="7" fillId="0" borderId="1" xfId="3" applyNumberFormat="1" applyFont="1" applyFill="1" applyBorder="1" applyAlignment="1">
      <alignment horizontal="center" vertical="center"/>
    </xf>
    <xf numFmtId="166" fontId="7" fillId="0" borderId="0" xfId="3" applyNumberFormat="1" applyFont="1" applyFill="1" applyBorder="1" applyAlignment="1">
      <alignment horizontal="center" vertical="center"/>
    </xf>
    <xf numFmtId="0" fontId="0" fillId="0" borderId="1" xfId="0"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horizontal="left" vertical="center" wrapText="1"/>
    </xf>
    <xf numFmtId="0" fontId="8" fillId="0" borderId="0" xfId="0" applyFont="1" applyAlignment="1">
      <alignment vertical="center"/>
    </xf>
    <xf numFmtId="0" fontId="0" fillId="0" borderId="0" xfId="0"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wrapText="1"/>
    </xf>
    <xf numFmtId="164" fontId="8" fillId="0" borderId="0" xfId="0" applyNumberFormat="1" applyFont="1" applyAlignment="1">
      <alignment horizontal="center"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applyAlignment="1">
      <alignment vertical="center"/>
    </xf>
    <xf numFmtId="0" fontId="8" fillId="0" borderId="1" xfId="0" applyFont="1" applyBorder="1" applyAlignment="1">
      <alignment vertical="center"/>
    </xf>
    <xf numFmtId="164" fontId="8" fillId="0" borderId="1" xfId="2" applyNumberFormat="1" applyFont="1" applyBorder="1" applyAlignment="1">
      <alignment vertical="center"/>
    </xf>
    <xf numFmtId="164" fontId="8" fillId="0" borderId="2" xfId="0" applyNumberFormat="1" applyFont="1" applyBorder="1" applyAlignment="1">
      <alignment vertical="center"/>
    </xf>
    <xf numFmtId="166" fontId="8" fillId="0" borderId="1" xfId="3" applyNumberFormat="1" applyFont="1" applyBorder="1" applyAlignment="1">
      <alignment vertical="center"/>
    </xf>
    <xf numFmtId="166" fontId="8" fillId="0" borderId="0" xfId="3" applyNumberFormat="1" applyFont="1" applyBorder="1" applyAlignment="1">
      <alignment vertical="center"/>
    </xf>
    <xf numFmtId="166" fontId="8" fillId="0" borderId="2" xfId="3" applyNumberFormat="1" applyFont="1" applyBorder="1" applyAlignment="1">
      <alignment vertical="center"/>
    </xf>
    <xf numFmtId="0" fontId="8" fillId="0" borderId="3" xfId="0" applyFont="1" applyBorder="1" applyAlignment="1">
      <alignment vertical="center"/>
    </xf>
    <xf numFmtId="164" fontId="8" fillId="0" borderId="5" xfId="0" applyNumberFormat="1" applyFont="1" applyBorder="1" applyAlignment="1">
      <alignment horizontal="center" vertical="center"/>
    </xf>
    <xf numFmtId="164" fontId="8" fillId="0" borderId="0" xfId="0" applyNumberFormat="1" applyFont="1" applyBorder="1" applyAlignment="1">
      <alignment vertical="center"/>
    </xf>
    <xf numFmtId="0" fontId="8" fillId="0" borderId="0" xfId="0" quotePrefix="1" applyFont="1" applyBorder="1" applyAlignment="1">
      <alignment vertical="center"/>
    </xf>
    <xf numFmtId="0" fontId="13" fillId="4" borderId="6" xfId="0" applyFont="1" applyFill="1" applyBorder="1" applyAlignment="1">
      <alignment vertical="center"/>
    </xf>
    <xf numFmtId="0" fontId="8" fillId="0" borderId="0" xfId="0" applyFont="1" applyBorder="1" applyAlignment="1">
      <alignment horizontal="left" vertical="center" indent="2"/>
    </xf>
    <xf numFmtId="164" fontId="8" fillId="0" borderId="2" xfId="0" quotePrefix="1" applyNumberFormat="1" applyFont="1" applyBorder="1" applyAlignment="1">
      <alignment horizontal="center" vertical="center"/>
    </xf>
    <xf numFmtId="167" fontId="8" fillId="0" borderId="0" xfId="2" applyNumberFormat="1" applyFont="1" applyBorder="1" applyAlignment="1">
      <alignment vertical="center"/>
    </xf>
    <xf numFmtId="0" fontId="11" fillId="0" borderId="0" xfId="0" applyFont="1" applyBorder="1" applyAlignment="1">
      <alignment vertical="center"/>
    </xf>
    <xf numFmtId="167" fontId="11" fillId="0" borderId="0" xfId="2" applyNumberFormat="1" applyFont="1" applyBorder="1" applyAlignment="1">
      <alignment vertical="center"/>
    </xf>
    <xf numFmtId="166" fontId="11" fillId="0" borderId="0" xfId="3" applyNumberFormat="1" applyFont="1" applyBorder="1" applyAlignment="1">
      <alignment horizontal="center" vertical="center"/>
    </xf>
    <xf numFmtId="164" fontId="8" fillId="0" borderId="0" xfId="2" applyNumberFormat="1" applyFont="1" applyBorder="1" applyAlignment="1">
      <alignment horizontal="center" vertical="center"/>
    </xf>
    <xf numFmtId="0" fontId="8" fillId="4" borderId="0" xfId="0" applyFont="1" applyFill="1" applyBorder="1" applyAlignment="1">
      <alignment vertical="center"/>
    </xf>
    <xf numFmtId="0" fontId="7" fillId="4" borderId="0" xfId="0" applyFont="1" applyFill="1" applyBorder="1" applyAlignment="1">
      <alignment vertical="center"/>
    </xf>
    <xf numFmtId="164" fontId="8" fillId="4" borderId="0" xfId="0" applyNumberFormat="1" applyFont="1" applyFill="1" applyBorder="1" applyAlignment="1">
      <alignment vertical="center"/>
    </xf>
    <xf numFmtId="0" fontId="21" fillId="0" borderId="0" xfId="0" applyFont="1"/>
    <xf numFmtId="0" fontId="22" fillId="0" borderId="0" xfId="0" applyFont="1"/>
    <xf numFmtId="0" fontId="23" fillId="0" borderId="0" xfId="0" applyFont="1"/>
    <xf numFmtId="0" fontId="2" fillId="0" borderId="0" xfId="0" applyFont="1" applyBorder="1"/>
    <xf numFmtId="0" fontId="20" fillId="0" borderId="0" xfId="0" applyFont="1"/>
    <xf numFmtId="49" fontId="24" fillId="0" borderId="0" xfId="0" applyNumberFormat="1" applyFont="1" applyBorder="1"/>
    <xf numFmtId="167" fontId="8" fillId="0" borderId="1" xfId="2" applyNumberFormat="1" applyFont="1" applyBorder="1" applyAlignment="1">
      <alignment horizontal="center" vertical="center"/>
    </xf>
    <xf numFmtId="167" fontId="8" fillId="0" borderId="1" xfId="0" applyNumberFormat="1" applyFont="1" applyBorder="1" applyAlignment="1">
      <alignment horizontal="center" vertical="center"/>
    </xf>
    <xf numFmtId="167" fontId="8" fillId="0" borderId="3" xfId="0" applyNumberFormat="1" applyFont="1" applyBorder="1" applyAlignment="1">
      <alignment horizontal="center" vertical="center"/>
    </xf>
    <xf numFmtId="0" fontId="0" fillId="5" borderId="1" xfId="0" applyFill="1" applyBorder="1" applyAlignment="1">
      <alignment vertical="center" wrapText="1"/>
    </xf>
    <xf numFmtId="0" fontId="8" fillId="5" borderId="0" xfId="0" applyFont="1" applyFill="1" applyBorder="1" applyAlignment="1">
      <alignment horizontal="left" vertical="center"/>
    </xf>
    <xf numFmtId="167" fontId="8" fillId="5" borderId="1" xfId="2" applyNumberFormat="1" applyFont="1" applyFill="1" applyBorder="1" applyAlignment="1">
      <alignment horizontal="center" vertical="center"/>
    </xf>
    <xf numFmtId="164" fontId="8" fillId="5" borderId="0" xfId="0" applyNumberFormat="1" applyFont="1" applyFill="1" applyBorder="1" applyAlignment="1">
      <alignment horizontal="center" vertical="center"/>
    </xf>
    <xf numFmtId="164" fontId="8" fillId="5" borderId="2" xfId="0" applyNumberFormat="1" applyFont="1" applyFill="1" applyBorder="1" applyAlignment="1">
      <alignment horizontal="center" vertical="center"/>
    </xf>
    <xf numFmtId="167" fontId="8" fillId="5" borderId="1" xfId="0" applyNumberFormat="1" applyFont="1" applyFill="1" applyBorder="1" applyAlignment="1">
      <alignment horizontal="center" vertical="center"/>
    </xf>
    <xf numFmtId="166" fontId="8" fillId="5" borderId="1" xfId="3" applyNumberFormat="1" applyFont="1" applyFill="1" applyBorder="1" applyAlignment="1">
      <alignment horizontal="center" vertical="center"/>
    </xf>
    <xf numFmtId="166" fontId="8" fillId="5" borderId="0" xfId="3" applyNumberFormat="1" applyFont="1" applyFill="1" applyBorder="1" applyAlignment="1">
      <alignment horizontal="center" vertical="center"/>
    </xf>
    <xf numFmtId="166" fontId="8" fillId="5" borderId="2" xfId="3" applyNumberFormat="1" applyFont="1" applyFill="1" applyBorder="1" applyAlignment="1">
      <alignment horizontal="center" vertical="center"/>
    </xf>
    <xf numFmtId="0" fontId="8" fillId="5" borderId="1" xfId="0" applyFont="1" applyFill="1" applyBorder="1" applyAlignment="1">
      <alignment vertical="center" wrapText="1"/>
    </xf>
    <xf numFmtId="0" fontId="8" fillId="5" borderId="0" xfId="0" applyFont="1" applyFill="1" applyBorder="1" applyAlignment="1">
      <alignment horizontal="left" vertical="center" indent="2"/>
    </xf>
    <xf numFmtId="0" fontId="9" fillId="0" borderId="0" xfId="0" applyFont="1" applyFill="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0" fillId="0" borderId="0" xfId="0" applyFill="1" applyBorder="1" applyAlignment="1">
      <alignment vertical="center"/>
    </xf>
    <xf numFmtId="0" fontId="0" fillId="0" borderId="0" xfId="0" applyFill="1" applyBorder="1"/>
    <xf numFmtId="164" fontId="8" fillId="0" borderId="0"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0" fontId="8" fillId="0" borderId="0" xfId="0" applyFont="1" applyFill="1" applyBorder="1" applyAlignment="1">
      <alignment vertical="center"/>
    </xf>
    <xf numFmtId="167" fontId="0" fillId="0" borderId="1" xfId="0" applyNumberFormat="1" applyBorder="1" applyAlignment="1">
      <alignment horizontal="center" vertical="center"/>
    </xf>
    <xf numFmtId="167" fontId="8" fillId="0" borderId="1" xfId="0" applyNumberFormat="1" applyFont="1" applyFill="1" applyBorder="1" applyAlignment="1">
      <alignment horizontal="center" vertical="center"/>
    </xf>
    <xf numFmtId="167" fontId="8" fillId="0" borderId="0" xfId="0" applyNumberFormat="1" applyFont="1" applyBorder="1" applyAlignment="1">
      <alignment horizontal="center" vertical="center"/>
    </xf>
    <xf numFmtId="167" fontId="8" fillId="5" borderId="0" xfId="0" applyNumberFormat="1" applyFont="1" applyFill="1" applyBorder="1" applyAlignment="1">
      <alignment horizontal="center" vertical="center"/>
    </xf>
    <xf numFmtId="167" fontId="8" fillId="0" borderId="0" xfId="0" applyNumberFormat="1" applyFont="1" applyFill="1" applyBorder="1" applyAlignment="1">
      <alignment horizontal="center" vertical="center"/>
    </xf>
    <xf numFmtId="167" fontId="8" fillId="0" borderId="4" xfId="0" applyNumberFormat="1" applyFont="1" applyBorder="1" applyAlignment="1">
      <alignment horizontal="center" vertical="center"/>
    </xf>
    <xf numFmtId="164" fontId="8" fillId="0" borderId="2" xfId="2" applyNumberFormat="1" applyFont="1" applyBorder="1" applyAlignment="1">
      <alignment horizontal="center" vertical="center"/>
    </xf>
    <xf numFmtId="164" fontId="8" fillId="0" borderId="5" xfId="2" applyNumberFormat="1" applyFont="1" applyBorder="1" applyAlignment="1">
      <alignment horizontal="center" vertical="center"/>
    </xf>
    <xf numFmtId="164" fontId="8" fillId="0" borderId="3" xfId="2"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0" xfId="0" quotePrefix="1" applyNumberFormat="1" applyFont="1" applyBorder="1" applyAlignment="1">
      <alignment horizontal="center" vertical="center"/>
    </xf>
    <xf numFmtId="3" fontId="8" fillId="5" borderId="0" xfId="0" applyNumberFormat="1" applyFont="1" applyFill="1" applyBorder="1" applyAlignment="1">
      <alignment horizontal="center" vertical="center"/>
    </xf>
    <xf numFmtId="3" fontId="8" fillId="0" borderId="4" xfId="0" applyNumberFormat="1" applyFont="1" applyBorder="1" applyAlignment="1">
      <alignment horizontal="center" vertical="center"/>
    </xf>
    <xf numFmtId="10" fontId="8" fillId="0" borderId="2" xfId="0" applyNumberFormat="1" applyFont="1" applyBorder="1" applyAlignment="1">
      <alignment horizontal="center" vertical="center"/>
    </xf>
    <xf numFmtId="164" fontId="8" fillId="0" borderId="0" xfId="0" quotePrefix="1" applyNumberFormat="1" applyFont="1" applyBorder="1" applyAlignment="1">
      <alignment horizontal="center" vertical="center"/>
    </xf>
    <xf numFmtId="0" fontId="9" fillId="4" borderId="9" xfId="0" applyFont="1" applyFill="1" applyBorder="1" applyAlignment="1">
      <alignment vertical="center"/>
    </xf>
    <xf numFmtId="0" fontId="8" fillId="0" borderId="10" xfId="0" applyFont="1" applyBorder="1" applyAlignment="1">
      <alignment vertical="center"/>
    </xf>
    <xf numFmtId="0" fontId="8" fillId="5" borderId="10" xfId="0" applyFont="1" applyFill="1" applyBorder="1" applyAlignment="1">
      <alignment vertical="center"/>
    </xf>
    <xf numFmtId="0" fontId="8" fillId="0" borderId="2" xfId="0" applyFont="1" applyBorder="1" applyAlignment="1">
      <alignment vertical="center"/>
    </xf>
    <xf numFmtId="10" fontId="8" fillId="0" borderId="2" xfId="3" applyNumberFormat="1" applyFont="1" applyBorder="1" applyAlignment="1">
      <alignment horizontal="center" vertical="center"/>
    </xf>
    <xf numFmtId="10" fontId="8" fillId="0" borderId="1" xfId="3" applyNumberFormat="1" applyFont="1" applyBorder="1" applyAlignment="1">
      <alignment horizontal="center" vertical="center"/>
    </xf>
    <xf numFmtId="10" fontId="8" fillId="0" borderId="0" xfId="3" applyNumberFormat="1" applyFont="1" applyBorder="1" applyAlignment="1">
      <alignment horizontal="center" vertical="center"/>
    </xf>
    <xf numFmtId="10" fontId="8" fillId="5" borderId="1" xfId="3" applyNumberFormat="1" applyFont="1" applyFill="1" applyBorder="1" applyAlignment="1">
      <alignment horizontal="center" vertical="center"/>
    </xf>
    <xf numFmtId="10" fontId="8" fillId="5" borderId="0" xfId="3" applyNumberFormat="1" applyFont="1" applyFill="1" applyBorder="1" applyAlignment="1">
      <alignment horizontal="center" vertical="center"/>
    </xf>
    <xf numFmtId="10" fontId="8" fillId="5" borderId="2" xfId="3" applyNumberFormat="1" applyFont="1" applyFill="1" applyBorder="1" applyAlignment="1">
      <alignment horizontal="center" vertical="center"/>
    </xf>
    <xf numFmtId="10" fontId="0" fillId="0" borderId="2" xfId="3" applyNumberFormat="1" applyFont="1" applyBorder="1" applyAlignment="1">
      <alignment horizontal="center" vertical="center"/>
    </xf>
    <xf numFmtId="10" fontId="8" fillId="0" borderId="0" xfId="0" applyNumberFormat="1" applyFont="1" applyBorder="1" applyAlignment="1">
      <alignment horizontal="center" vertical="center"/>
    </xf>
    <xf numFmtId="10" fontId="8" fillId="0" borderId="1" xfId="3" applyNumberFormat="1" applyFont="1" applyFill="1" applyBorder="1" applyAlignment="1">
      <alignment horizontal="center" vertical="center"/>
    </xf>
    <xf numFmtId="10" fontId="8" fillId="0" borderId="0" xfId="3" applyNumberFormat="1" applyFont="1" applyFill="1" applyBorder="1" applyAlignment="1">
      <alignment horizontal="center" vertical="center"/>
    </xf>
    <xf numFmtId="10" fontId="8" fillId="0" borderId="2" xfId="3" applyNumberFormat="1" applyFont="1" applyFill="1" applyBorder="1" applyAlignment="1">
      <alignment horizontal="center" vertical="center"/>
    </xf>
    <xf numFmtId="10" fontId="8" fillId="5" borderId="2" xfId="0" applyNumberFormat="1" applyFont="1" applyFill="1" applyBorder="1" applyAlignment="1">
      <alignment horizontal="center" vertical="center"/>
    </xf>
    <xf numFmtId="10" fontId="8" fillId="0" borderId="2" xfId="0" applyNumberFormat="1" applyFont="1" applyFill="1" applyBorder="1" applyAlignment="1">
      <alignment horizontal="center" vertical="center"/>
    </xf>
    <xf numFmtId="10" fontId="8" fillId="0" borderId="3" xfId="3" applyNumberFormat="1" applyFont="1" applyBorder="1" applyAlignment="1">
      <alignment horizontal="center" vertical="center"/>
    </xf>
    <xf numFmtId="10" fontId="8" fillId="0" borderId="4" xfId="3" applyNumberFormat="1" applyFont="1" applyBorder="1" applyAlignment="1">
      <alignment horizontal="center" vertical="center"/>
    </xf>
    <xf numFmtId="10" fontId="8" fillId="0" borderId="5" xfId="3" applyNumberFormat="1" applyFont="1" applyBorder="1" applyAlignment="1">
      <alignment horizontal="center" vertical="center"/>
    </xf>
    <xf numFmtId="0" fontId="8" fillId="0" borderId="0" xfId="0" applyFont="1" applyBorder="1" applyAlignment="1">
      <alignment vertical="center" wrapText="1"/>
    </xf>
    <xf numFmtId="167" fontId="8" fillId="0" borderId="0" xfId="2" applyNumberFormat="1" applyFont="1" applyBorder="1" applyAlignment="1">
      <alignment horizontal="right" vertical="center"/>
    </xf>
    <xf numFmtId="0" fontId="29" fillId="0" borderId="0" xfId="0" applyFont="1" applyBorder="1" applyAlignment="1">
      <alignment vertical="center"/>
    </xf>
    <xf numFmtId="166" fontId="29" fillId="0" borderId="0" xfId="3" applyNumberFormat="1" applyFont="1" applyBorder="1" applyAlignment="1">
      <alignment horizontal="center" vertical="center"/>
    </xf>
    <xf numFmtId="0" fontId="0" fillId="0" borderId="0" xfId="0" applyFont="1" applyBorder="1" applyAlignment="1">
      <alignment vertical="center"/>
    </xf>
    <xf numFmtId="0" fontId="0" fillId="0" borderId="0" xfId="0" applyFont="1"/>
    <xf numFmtId="0" fontId="32" fillId="0" borderId="0" xfId="0" applyFont="1" applyBorder="1" applyAlignment="1">
      <alignment vertical="center"/>
    </xf>
    <xf numFmtId="167" fontId="31" fillId="0" borderId="0" xfId="2" applyNumberFormat="1" applyFont="1" applyBorder="1" applyAlignment="1">
      <alignment vertical="center"/>
    </xf>
    <xf numFmtId="167" fontId="29" fillId="0" borderId="0" xfId="0" applyNumberFormat="1" applyFont="1" applyBorder="1" applyAlignment="1">
      <alignment vertical="center"/>
    </xf>
    <xf numFmtId="0" fontId="29" fillId="0" borderId="0" xfId="0" applyFont="1"/>
    <xf numFmtId="3" fontId="8" fillId="0" borderId="0" xfId="2" applyNumberFormat="1" applyFont="1" applyBorder="1" applyAlignment="1">
      <alignment horizontal="center" vertical="center"/>
    </xf>
    <xf numFmtId="3" fontId="8" fillId="0" borderId="0" xfId="2" quotePrefix="1" applyNumberFormat="1" applyFont="1" applyBorder="1" applyAlignment="1">
      <alignment horizontal="center" vertical="center"/>
    </xf>
    <xf numFmtId="0" fontId="7" fillId="0" borderId="0" xfId="0" applyFont="1" applyBorder="1" applyAlignment="1">
      <alignment horizontal="left" vertical="center" indent="2"/>
    </xf>
    <xf numFmtId="169" fontId="8" fillId="0" borderId="0" xfId="0" applyNumberFormat="1" applyFont="1" applyBorder="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9" fillId="4" borderId="4"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3" fillId="4" borderId="9" xfId="0" applyFont="1" applyFill="1" applyBorder="1" applyAlignment="1">
      <alignment vertical="center"/>
    </xf>
    <xf numFmtId="0" fontId="8" fillId="0" borderId="10" xfId="0" applyFont="1" applyBorder="1" applyAlignment="1">
      <alignment vertical="center" wrapText="1"/>
    </xf>
    <xf numFmtId="0" fontId="8" fillId="0" borderId="11" xfId="0" applyFont="1" applyBorder="1" applyAlignment="1">
      <alignment vertical="center" wrapText="1"/>
    </xf>
    <xf numFmtId="0" fontId="9" fillId="4" borderId="11" xfId="0" applyFont="1" applyFill="1" applyBorder="1" applyAlignment="1">
      <alignment vertical="center" wrapText="1"/>
    </xf>
    <xf numFmtId="0" fontId="9" fillId="4" borderId="13" xfId="0" applyFont="1" applyFill="1" applyBorder="1" applyAlignment="1">
      <alignment vertical="center" wrapText="1"/>
    </xf>
    <xf numFmtId="0" fontId="9" fillId="4" borderId="12" xfId="0" applyFont="1" applyFill="1" applyBorder="1" applyAlignment="1">
      <alignment vertical="center" wrapText="1"/>
    </xf>
    <xf numFmtId="0" fontId="8" fillId="0" borderId="11" xfId="0" applyFont="1" applyBorder="1" applyAlignment="1">
      <alignment vertical="center"/>
    </xf>
    <xf numFmtId="0" fontId="8" fillId="4" borderId="9" xfId="0" applyFont="1" applyFill="1" applyBorder="1" applyAlignment="1">
      <alignment vertical="center"/>
    </xf>
    <xf numFmtId="0" fontId="9" fillId="0" borderId="10" xfId="0" applyFont="1" applyFill="1" applyBorder="1" applyAlignment="1">
      <alignment vertical="center" wrapText="1"/>
    </xf>
    <xf numFmtId="0" fontId="8" fillId="0" borderId="10" xfId="0" applyFont="1" applyBorder="1" applyAlignment="1">
      <alignment horizontal="left"/>
    </xf>
    <xf numFmtId="0" fontId="8" fillId="0" borderId="10" xfId="0" applyFont="1" applyBorder="1" applyAlignment="1">
      <alignment horizontal="left" vertical="center" indent="2"/>
    </xf>
    <xf numFmtId="0" fontId="8" fillId="0" borderId="10" xfId="0" applyFont="1" applyBorder="1" applyAlignment="1">
      <alignment horizontal="left" vertical="center"/>
    </xf>
    <xf numFmtId="0" fontId="8" fillId="5" borderId="10" xfId="0" applyFont="1" applyFill="1" applyBorder="1" applyAlignment="1">
      <alignment horizontal="left" vertical="center"/>
    </xf>
    <xf numFmtId="0" fontId="8" fillId="0" borderId="10" xfId="0" applyFont="1" applyFill="1" applyBorder="1" applyAlignment="1">
      <alignment horizontal="left" vertical="center"/>
    </xf>
    <xf numFmtId="0" fontId="8" fillId="0" borderId="10" xfId="0" applyFont="1" applyFill="1" applyBorder="1" applyAlignment="1">
      <alignment vertical="center"/>
    </xf>
    <xf numFmtId="0" fontId="9" fillId="6" borderId="3" xfId="0" applyFont="1" applyFill="1" applyBorder="1" applyAlignment="1">
      <alignment vertical="center" wrapText="1"/>
    </xf>
    <xf numFmtId="0" fontId="4" fillId="0" borderId="10" xfId="0" applyFont="1" applyBorder="1" applyAlignment="1">
      <alignment vertical="center"/>
    </xf>
    <xf numFmtId="0" fontId="29" fillId="0" borderId="10" xfId="0" applyFont="1" applyBorder="1" applyAlignment="1">
      <alignment horizontal="left" vertical="center"/>
    </xf>
    <xf numFmtId="0" fontId="12" fillId="0" borderId="10" xfId="0" applyFont="1" applyBorder="1" applyAlignment="1">
      <alignment horizontal="left" vertical="center"/>
    </xf>
    <xf numFmtId="0" fontId="4" fillId="0" borderId="10" xfId="0" applyFont="1" applyBorder="1" applyAlignment="1">
      <alignment horizontal="left" vertical="center"/>
    </xf>
    <xf numFmtId="0" fontId="30" fillId="0" borderId="10" xfId="0" applyFont="1" applyBorder="1" applyAlignment="1">
      <alignment vertical="center"/>
    </xf>
    <xf numFmtId="0" fontId="11" fillId="0" borderId="10" xfId="0" applyFont="1" applyBorder="1" applyAlignment="1">
      <alignment horizontal="left" vertical="center" indent="2"/>
    </xf>
    <xf numFmtId="0" fontId="30" fillId="0" borderId="10" xfId="0" applyFont="1" applyBorder="1" applyAlignment="1">
      <alignment horizontal="left" vertical="center"/>
    </xf>
    <xf numFmtId="0" fontId="10" fillId="0" borderId="10" xfId="0" applyFont="1" applyBorder="1" applyAlignment="1">
      <alignment horizontal="left" vertical="center"/>
    </xf>
    <xf numFmtId="0" fontId="12" fillId="0" borderId="10" xfId="0" applyFont="1" applyBorder="1" applyAlignment="1">
      <alignment horizontal="right" vertical="center"/>
    </xf>
    <xf numFmtId="0" fontId="31" fillId="0" borderId="10" xfId="0" applyFont="1" applyBorder="1" applyAlignment="1">
      <alignment horizontal="left" vertical="center"/>
    </xf>
    <xf numFmtId="0" fontId="8" fillId="4" borderId="10" xfId="0" applyFont="1" applyFill="1" applyBorder="1" applyAlignment="1">
      <alignment vertical="center"/>
    </xf>
    <xf numFmtId="0" fontId="1" fillId="0" borderId="10" xfId="0" applyFont="1" applyBorder="1" applyAlignment="1">
      <alignment vertical="center"/>
    </xf>
    <xf numFmtId="0" fontId="0" fillId="0" borderId="1" xfId="0" applyFont="1" applyBorder="1" applyAlignment="1">
      <alignment vertical="center"/>
    </xf>
    <xf numFmtId="167" fontId="8" fillId="0" borderId="1" xfId="2" applyNumberFormat="1" applyFont="1" applyBorder="1" applyAlignment="1">
      <alignment vertical="center"/>
    </xf>
    <xf numFmtId="167" fontId="8" fillId="0" borderId="2" xfId="2" applyNumberFormat="1" applyFont="1" applyBorder="1" applyAlignment="1">
      <alignment vertical="center"/>
    </xf>
    <xf numFmtId="167" fontId="29" fillId="0" borderId="1" xfId="2" applyNumberFormat="1" applyFont="1" applyBorder="1" applyAlignment="1">
      <alignment vertical="center"/>
    </xf>
    <xf numFmtId="167" fontId="8" fillId="0" borderId="1" xfId="2" applyNumberFormat="1" applyFont="1" applyBorder="1" applyAlignment="1">
      <alignment horizontal="right" vertical="center"/>
    </xf>
    <xf numFmtId="167" fontId="11" fillId="0" borderId="1" xfId="2" applyNumberFormat="1" applyFont="1" applyBorder="1" applyAlignment="1">
      <alignment vertical="center"/>
    </xf>
    <xf numFmtId="167" fontId="11" fillId="0" borderId="2" xfId="2" applyNumberFormat="1" applyFont="1" applyBorder="1" applyAlignment="1">
      <alignment vertical="center"/>
    </xf>
    <xf numFmtId="0" fontId="11" fillId="0" borderId="1" xfId="0" applyFont="1" applyBorder="1" applyAlignment="1">
      <alignment vertical="center"/>
    </xf>
    <xf numFmtId="167" fontId="31" fillId="0" borderId="1" xfId="2" applyNumberFormat="1" applyFont="1" applyBorder="1" applyAlignment="1">
      <alignment vertical="center"/>
    </xf>
    <xf numFmtId="167" fontId="31" fillId="0" borderId="2" xfId="2" applyNumberFormat="1" applyFont="1" applyBorder="1" applyAlignment="1">
      <alignment vertical="center"/>
    </xf>
    <xf numFmtId="167" fontId="29" fillId="0" borderId="1" xfId="0" applyNumberFormat="1" applyFont="1" applyBorder="1" applyAlignment="1">
      <alignment vertical="center"/>
    </xf>
    <xf numFmtId="167" fontId="29" fillId="0" borderId="2" xfId="0" applyNumberFormat="1" applyFont="1" applyBorder="1" applyAlignment="1">
      <alignment vertical="center"/>
    </xf>
    <xf numFmtId="0" fontId="7" fillId="4" borderId="1" xfId="0" applyFont="1" applyFill="1" applyBorder="1" applyAlignment="1">
      <alignment vertical="center"/>
    </xf>
    <xf numFmtId="164" fontId="8" fillId="4" borderId="2" xfId="0" applyNumberFormat="1" applyFont="1" applyFill="1" applyBorder="1" applyAlignment="1">
      <alignment vertical="center"/>
    </xf>
    <xf numFmtId="0" fontId="6" fillId="2" borderId="1" xfId="4" applyFont="1" applyBorder="1" applyAlignment="1">
      <alignment horizontal="center" vertical="center"/>
    </xf>
    <xf numFmtId="0" fontId="6" fillId="2" borderId="0" xfId="4" applyFont="1" applyBorder="1" applyAlignment="1">
      <alignment horizontal="center" vertical="center"/>
    </xf>
    <xf numFmtId="0" fontId="6" fillId="2" borderId="2" xfId="4" applyFont="1" applyBorder="1" applyAlignment="1">
      <alignment horizontal="center" vertical="center"/>
    </xf>
    <xf numFmtId="167" fontId="19" fillId="0" borderId="1" xfId="0" applyNumberFormat="1" applyFont="1" applyBorder="1" applyAlignment="1">
      <alignment vertical="center"/>
    </xf>
    <xf numFmtId="167" fontId="19" fillId="0" borderId="0" xfId="0" applyNumberFormat="1" applyFont="1" applyBorder="1" applyAlignment="1">
      <alignment vertical="center"/>
    </xf>
    <xf numFmtId="165" fontId="1" fillId="0" borderId="1" xfId="1" applyNumberFormat="1" applyFont="1" applyBorder="1" applyAlignment="1">
      <alignment horizontal="right" vertical="center"/>
    </xf>
    <xf numFmtId="167" fontId="8" fillId="0" borderId="0" xfId="0" applyNumberFormat="1" applyFont="1" applyBorder="1"/>
    <xf numFmtId="166" fontId="8" fillId="0" borderId="2" xfId="3" applyNumberFormat="1" applyFont="1" applyBorder="1" applyAlignment="1">
      <alignment horizontal="center" vertical="center"/>
    </xf>
    <xf numFmtId="167" fontId="29" fillId="0" borderId="0" xfId="0" applyNumberFormat="1" applyFont="1" applyBorder="1"/>
    <xf numFmtId="166" fontId="29" fillId="0" borderId="2" xfId="3" applyNumberFormat="1" applyFont="1" applyBorder="1" applyAlignment="1">
      <alignment horizontal="center" vertical="center"/>
    </xf>
    <xf numFmtId="167" fontId="8" fillId="0" borderId="0" xfId="0" applyNumberFormat="1" applyFont="1" applyBorder="1" applyAlignment="1">
      <alignment vertical="center"/>
    </xf>
    <xf numFmtId="167" fontId="11" fillId="0" borderId="0" xfId="0" applyNumberFormat="1" applyFont="1" applyBorder="1"/>
    <xf numFmtId="166" fontId="11" fillId="0" borderId="2" xfId="3" applyNumberFormat="1" applyFont="1" applyBorder="1" applyAlignment="1">
      <alignment horizontal="center" vertical="center"/>
    </xf>
    <xf numFmtId="0" fontId="8" fillId="4" borderId="2" xfId="0" applyFont="1" applyFill="1" applyBorder="1" applyAlignment="1">
      <alignment horizontal="center" vertical="center"/>
    </xf>
    <xf numFmtId="0" fontId="6" fillId="6" borderId="0" xfId="5" applyFont="1" applyFill="1" applyBorder="1" applyAlignment="1">
      <alignment horizontal="center" vertical="center"/>
    </xf>
    <xf numFmtId="0" fontId="6" fillId="6" borderId="2" xfId="5" applyFont="1" applyFill="1" applyBorder="1" applyAlignment="1">
      <alignment horizontal="center" vertical="center"/>
    </xf>
    <xf numFmtId="0" fontId="4" fillId="0" borderId="0" xfId="0" applyFont="1"/>
    <xf numFmtId="0" fontId="9" fillId="4" borderId="11" xfId="0" applyFont="1" applyFill="1" applyBorder="1" applyAlignment="1">
      <alignment vertical="center"/>
    </xf>
    <xf numFmtId="0" fontId="25" fillId="0" borderId="10" xfId="0" applyFont="1" applyFill="1" applyBorder="1" applyAlignment="1">
      <alignment vertical="center"/>
    </xf>
    <xf numFmtId="0" fontId="10" fillId="0" borderId="10" xfId="0" applyFont="1" applyBorder="1" applyAlignment="1">
      <alignment vertical="center"/>
    </xf>
    <xf numFmtId="0" fontId="10" fillId="0" borderId="10" xfId="0" applyFont="1" applyFill="1" applyBorder="1" applyAlignment="1">
      <alignment vertical="center"/>
    </xf>
    <xf numFmtId="3" fontId="8" fillId="0" borderId="1" xfId="2" quotePrefix="1" applyNumberFormat="1" applyFont="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xf numFmtId="0" fontId="3" fillId="0" borderId="11" xfId="0" applyFont="1" applyBorder="1" applyAlignment="1">
      <alignment vertical="center"/>
    </xf>
    <xf numFmtId="0" fontId="26" fillId="0" borderId="4" xfId="0" applyFont="1" applyBorder="1" applyAlignment="1">
      <alignment vertical="center"/>
    </xf>
    <xf numFmtId="167" fontId="3" fillId="0" borderId="3" xfId="2" applyNumberFormat="1" applyFont="1" applyBorder="1" applyAlignment="1">
      <alignment vertical="center"/>
    </xf>
    <xf numFmtId="167" fontId="3" fillId="0" borderId="4" xfId="2" applyNumberFormat="1" applyFont="1" applyBorder="1" applyAlignment="1">
      <alignment vertical="center"/>
    </xf>
    <xf numFmtId="0" fontId="33" fillId="4" borderId="7" xfId="0" applyFont="1" applyFill="1" applyBorder="1" applyAlignment="1">
      <alignment horizontal="center"/>
    </xf>
    <xf numFmtId="0" fontId="33" fillId="7" borderId="7" xfId="0" applyFont="1" applyFill="1" applyBorder="1" applyAlignment="1">
      <alignment horizontal="center"/>
    </xf>
    <xf numFmtId="0" fontId="33" fillId="7" borderId="8" xfId="0" applyFont="1" applyFill="1" applyBorder="1"/>
    <xf numFmtId="0" fontId="33" fillId="4" borderId="0" xfId="0" applyFont="1" applyFill="1" applyBorder="1" applyAlignment="1">
      <alignment horizontal="center"/>
    </xf>
    <xf numFmtId="0" fontId="33" fillId="8" borderId="0" xfId="0" applyFont="1" applyFill="1" applyBorder="1" applyAlignment="1">
      <alignment horizontal="center"/>
    </xf>
    <xf numFmtId="0" fontId="33" fillId="7" borderId="0" xfId="0" applyFont="1" applyFill="1" applyBorder="1" applyAlignment="1">
      <alignment horizontal="center"/>
    </xf>
    <xf numFmtId="0" fontId="33" fillId="7" borderId="2" xfId="0" applyFont="1" applyFill="1" applyBorder="1" applyAlignment="1">
      <alignment horizontal="center"/>
    </xf>
    <xf numFmtId="0" fontId="0" fillId="0" borderId="1" xfId="0" applyBorder="1" applyAlignment="1">
      <alignment horizontal="left" indent="2"/>
    </xf>
    <xf numFmtId="167" fontId="0" fillId="0" borderId="0" xfId="0" applyNumberFormat="1" applyBorder="1"/>
    <xf numFmtId="166" fontId="0" fillId="0" borderId="0" xfId="3" applyNumberFormat="1" applyFont="1" applyBorder="1"/>
    <xf numFmtId="166" fontId="0" fillId="0" borderId="2" xfId="3" applyNumberFormat="1" applyFont="1" applyBorder="1"/>
    <xf numFmtId="0" fontId="0" fillId="0" borderId="15" xfId="0" applyBorder="1" applyAlignment="1">
      <alignment horizontal="left" indent="2"/>
    </xf>
    <xf numFmtId="0" fontId="1" fillId="0" borderId="1" xfId="0" applyFont="1" applyBorder="1"/>
    <xf numFmtId="0" fontId="0" fillId="0" borderId="1" xfId="0" applyFont="1" applyFill="1" applyBorder="1" applyAlignment="1">
      <alignment horizontal="left"/>
    </xf>
    <xf numFmtId="0" fontId="4" fillId="0" borderId="3" xfId="0" applyFont="1" applyBorder="1"/>
    <xf numFmtId="0" fontId="33" fillId="4" borderId="6" xfId="0" applyFont="1" applyFill="1" applyBorder="1"/>
    <xf numFmtId="0" fontId="33" fillId="4" borderId="8" xfId="0" applyFont="1" applyFill="1" applyBorder="1"/>
    <xf numFmtId="0" fontId="33" fillId="4" borderId="1" xfId="0" applyFont="1" applyFill="1" applyBorder="1" applyAlignment="1">
      <alignment horizontal="center"/>
    </xf>
    <xf numFmtId="0" fontId="33" fillId="4" borderId="2" xfId="0" applyFont="1" applyFill="1" applyBorder="1" applyAlignment="1">
      <alignment horizontal="center"/>
    </xf>
    <xf numFmtId="167" fontId="0" fillId="0" borderId="1" xfId="0" applyNumberFormat="1" applyBorder="1"/>
    <xf numFmtId="167" fontId="0" fillId="0" borderId="2" xfId="0" applyNumberFormat="1" applyBorder="1"/>
    <xf numFmtId="0" fontId="33" fillId="7" borderId="6" xfId="0" applyFont="1" applyFill="1" applyBorder="1"/>
    <xf numFmtId="0" fontId="33" fillId="7" borderId="1" xfId="0" applyFont="1" applyFill="1" applyBorder="1" applyAlignment="1">
      <alignment horizontal="center"/>
    </xf>
    <xf numFmtId="166" fontId="0" fillId="0" borderId="1" xfId="3" applyNumberFormat="1" applyFont="1" applyBorder="1"/>
    <xf numFmtId="0" fontId="8" fillId="0" borderId="0" xfId="0" applyFont="1" applyBorder="1"/>
    <xf numFmtId="0" fontId="9" fillId="4" borderId="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10" fontId="0" fillId="0" borderId="2" xfId="3" applyNumberFormat="1" applyFont="1" applyBorder="1"/>
    <xf numFmtId="165" fontId="11" fillId="0" borderId="1" xfId="1" applyNumberFormat="1" applyFont="1" applyBorder="1" applyAlignment="1">
      <alignment vertical="center"/>
    </xf>
    <xf numFmtId="165" fontId="1" fillId="0" borderId="0" xfId="1" applyNumberFormat="1" applyFont="1" applyBorder="1" applyAlignment="1">
      <alignment horizontal="right" vertical="center"/>
    </xf>
    <xf numFmtId="166" fontId="8" fillId="0" borderId="0" xfId="3" quotePrefix="1" applyNumberFormat="1" applyFont="1" applyBorder="1" applyAlignment="1">
      <alignment horizontal="center" vertical="center"/>
    </xf>
    <xf numFmtId="3" fontId="8" fillId="0" borderId="4" xfId="0" quotePrefix="1" applyNumberFormat="1" applyFont="1" applyBorder="1" applyAlignment="1">
      <alignment horizontal="center" vertical="center"/>
    </xf>
    <xf numFmtId="0" fontId="37" fillId="9" borderId="17" xfId="0" applyFont="1" applyFill="1" applyBorder="1" applyAlignment="1">
      <alignment horizontal="center"/>
    </xf>
    <xf numFmtId="0" fontId="37" fillId="9" borderId="18" xfId="0" applyFont="1" applyFill="1" applyBorder="1" applyAlignment="1">
      <alignment horizontal="center"/>
    </xf>
    <xf numFmtId="0" fontId="37" fillId="9" borderId="19" xfId="0" applyFont="1" applyFill="1" applyBorder="1" applyAlignment="1">
      <alignment horizontal="centerContinuous"/>
    </xf>
    <xf numFmtId="0" fontId="37" fillId="9" borderId="20" xfId="0" applyFont="1" applyFill="1" applyBorder="1" applyAlignment="1">
      <alignment horizontal="centerContinuous"/>
    </xf>
    <xf numFmtId="0" fontId="37" fillId="9" borderId="21" xfId="0" applyFont="1" applyFill="1" applyBorder="1" applyAlignment="1">
      <alignment horizontal="centerContinuous"/>
    </xf>
    <xf numFmtId="0" fontId="37" fillId="9" borderId="22" xfId="0" applyFont="1" applyFill="1" applyBorder="1" applyAlignment="1">
      <alignment horizontal="centerContinuous"/>
    </xf>
    <xf numFmtId="0" fontId="37" fillId="9" borderId="23" xfId="0" applyFont="1" applyFill="1" applyBorder="1" applyAlignment="1">
      <alignment horizontal="center"/>
    </xf>
    <xf numFmtId="0" fontId="37" fillId="9" borderId="14" xfId="0" applyFont="1" applyFill="1" applyBorder="1" applyAlignment="1">
      <alignment horizontal="center"/>
    </xf>
    <xf numFmtId="0" fontId="37" fillId="9" borderId="24" xfId="0" applyFont="1" applyFill="1" applyBorder="1" applyAlignment="1">
      <alignment horizontal="center"/>
    </xf>
    <xf numFmtId="0" fontId="37" fillId="9" borderId="25" xfId="0" applyFont="1" applyFill="1" applyBorder="1" applyAlignment="1">
      <alignment horizontal="center"/>
    </xf>
    <xf numFmtId="0" fontId="37" fillId="9" borderId="26" xfId="0" applyFont="1" applyFill="1" applyBorder="1" applyAlignment="1">
      <alignment horizontal="center"/>
    </xf>
    <xf numFmtId="0" fontId="37" fillId="9" borderId="27" xfId="0" applyFont="1" applyFill="1" applyBorder="1" applyAlignment="1">
      <alignment horizontal="center"/>
    </xf>
    <xf numFmtId="0" fontId="38" fillId="0" borderId="17" xfId="0" applyFont="1" applyBorder="1" applyAlignment="1">
      <alignment horizontal="center"/>
    </xf>
    <xf numFmtId="0" fontId="0" fillId="0" borderId="29" xfId="0" applyBorder="1" applyAlignment="1">
      <alignment horizontal="center"/>
    </xf>
    <xf numFmtId="0" fontId="0" fillId="0" borderId="23" xfId="0" applyBorder="1" applyAlignment="1">
      <alignment horizontal="center"/>
    </xf>
    <xf numFmtId="0" fontId="0" fillId="0" borderId="29" xfId="0" applyFill="1" applyBorder="1" applyAlignment="1">
      <alignment horizontal="center"/>
    </xf>
    <xf numFmtId="164" fontId="8" fillId="0" borderId="17" xfId="0" applyNumberFormat="1" applyFont="1" applyBorder="1" applyAlignment="1">
      <alignment horizontal="center"/>
    </xf>
    <xf numFmtId="164" fontId="8" fillId="0" borderId="18" xfId="0" applyNumberFormat="1" applyFont="1" applyBorder="1" applyAlignment="1">
      <alignment horizontal="center"/>
    </xf>
    <xf numFmtId="164" fontId="8" fillId="0" borderId="28" xfId="0" applyNumberFormat="1" applyFont="1" applyBorder="1" applyAlignment="1">
      <alignment horizontal="center"/>
    </xf>
    <xf numFmtId="166" fontId="8" fillId="0" borderId="18" xfId="3" applyNumberFormat="1" applyFont="1" applyBorder="1" applyAlignment="1">
      <alignment horizontal="center"/>
    </xf>
    <xf numFmtId="166" fontId="8" fillId="0" borderId="28" xfId="3" applyNumberFormat="1" applyFont="1" applyBorder="1" applyAlignment="1">
      <alignment horizontal="center"/>
    </xf>
    <xf numFmtId="164" fontId="8" fillId="0" borderId="29" xfId="0" applyNumberFormat="1" applyFont="1" applyBorder="1" applyAlignment="1">
      <alignment horizontal="center"/>
    </xf>
    <xf numFmtId="164" fontId="8" fillId="0" borderId="0" xfId="0" applyNumberFormat="1" applyFont="1" applyBorder="1" applyAlignment="1">
      <alignment horizontal="center"/>
    </xf>
    <xf numFmtId="164" fontId="8" fillId="0" borderId="30" xfId="0" applyNumberFormat="1" applyFont="1" applyBorder="1" applyAlignment="1">
      <alignment horizontal="center"/>
    </xf>
    <xf numFmtId="166" fontId="8" fillId="0" borderId="0" xfId="3" applyNumberFormat="1" applyFont="1" applyBorder="1" applyAlignment="1">
      <alignment horizontal="center"/>
    </xf>
    <xf numFmtId="166" fontId="8" fillId="0" borderId="30" xfId="3" applyNumberFormat="1" applyFont="1" applyBorder="1" applyAlignment="1">
      <alignment horizontal="center"/>
    </xf>
    <xf numFmtId="166" fontId="8" fillId="0" borderId="14" xfId="3" applyNumberFormat="1" applyFont="1" applyBorder="1" applyAlignment="1">
      <alignment horizontal="center"/>
    </xf>
    <xf numFmtId="166" fontId="8" fillId="0" borderId="31" xfId="3" applyNumberFormat="1" applyFont="1" applyBorder="1" applyAlignment="1">
      <alignment horizontal="center"/>
    </xf>
    <xf numFmtId="0" fontId="8" fillId="0" borderId="30" xfId="0" applyFont="1" applyFill="1" applyBorder="1" applyAlignment="1">
      <alignment horizontal="left" indent="1"/>
    </xf>
    <xf numFmtId="164" fontId="8" fillId="0" borderId="29" xfId="0" applyNumberFormat="1" applyFont="1" applyFill="1" applyBorder="1" applyAlignment="1">
      <alignment horizontal="center"/>
    </xf>
    <xf numFmtId="164" fontId="8" fillId="0" borderId="0" xfId="0" applyNumberFormat="1" applyFont="1" applyFill="1" applyBorder="1" applyAlignment="1">
      <alignment horizontal="center"/>
    </xf>
    <xf numFmtId="164" fontId="8" fillId="0" borderId="30" xfId="0" applyNumberFormat="1" applyFont="1" applyFill="1" applyBorder="1" applyAlignment="1">
      <alignment horizontal="center"/>
    </xf>
    <xf numFmtId="166" fontId="8" fillId="0" borderId="30" xfId="3" applyNumberFormat="1" applyFont="1" applyFill="1" applyBorder="1" applyAlignment="1">
      <alignment horizontal="center"/>
    </xf>
    <xf numFmtId="166" fontId="0" fillId="0" borderId="0" xfId="3" applyNumberFormat="1" applyFont="1" applyAlignment="1">
      <alignment vertical="center"/>
    </xf>
    <xf numFmtId="167" fontId="8" fillId="0" borderId="1" xfId="2" applyNumberFormat="1" applyFont="1" applyFill="1" applyBorder="1" applyAlignment="1">
      <alignment vertical="center"/>
    </xf>
    <xf numFmtId="167" fontId="8" fillId="0" borderId="0" xfId="2" applyNumberFormat="1" applyFont="1" applyFill="1" applyBorder="1" applyAlignment="1">
      <alignment vertical="center"/>
    </xf>
    <xf numFmtId="167" fontId="8" fillId="0" borderId="2" xfId="2" applyNumberFormat="1" applyFont="1" applyFill="1" applyBorder="1" applyAlignment="1">
      <alignment vertical="center"/>
    </xf>
    <xf numFmtId="0" fontId="8" fillId="0" borderId="0" xfId="0" applyFont="1" applyBorder="1" applyAlignment="1">
      <alignment horizontal="left" indent="1"/>
    </xf>
    <xf numFmtId="0" fontId="0" fillId="0" borderId="23" xfId="0" applyBorder="1"/>
    <xf numFmtId="0" fontId="27" fillId="0" borderId="14" xfId="0" applyFont="1" applyBorder="1" applyAlignment="1">
      <alignment vertical="center" wrapText="1"/>
    </xf>
    <xf numFmtId="164" fontId="7" fillId="0" borderId="14" xfId="0" applyNumberFormat="1" applyFont="1" applyFill="1" applyBorder="1" applyAlignment="1">
      <alignment horizontal="center" vertical="center"/>
    </xf>
    <xf numFmtId="164" fontId="7" fillId="0" borderId="23" xfId="0" applyNumberFormat="1" applyFont="1" applyFill="1" applyBorder="1" applyAlignment="1">
      <alignment horizontal="center" vertical="center"/>
    </xf>
    <xf numFmtId="164" fontId="7" fillId="0" borderId="31" xfId="0" applyNumberFormat="1" applyFont="1" applyFill="1" applyBorder="1" applyAlignment="1">
      <alignment horizontal="center" vertical="center"/>
    </xf>
    <xf numFmtId="0" fontId="8" fillId="0" borderId="18" xfId="0" applyFont="1" applyBorder="1" applyAlignment="1">
      <alignment horizontal="left" indent="1"/>
    </xf>
    <xf numFmtId="166" fontId="7" fillId="0" borderId="14" xfId="3" applyNumberFormat="1" applyFont="1" applyBorder="1" applyAlignment="1">
      <alignment horizontal="center" vertical="center"/>
    </xf>
    <xf numFmtId="166" fontId="7" fillId="0" borderId="31" xfId="3"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23" xfId="0" applyNumberFormat="1" applyFont="1" applyBorder="1" applyAlignment="1">
      <alignment horizontal="center" vertical="center"/>
    </xf>
    <xf numFmtId="164" fontId="7" fillId="0" borderId="31" xfId="0" applyNumberFormat="1" applyFont="1" applyBorder="1" applyAlignment="1">
      <alignment horizontal="center" vertical="center"/>
    </xf>
    <xf numFmtId="0" fontId="38" fillId="0" borderId="17" xfId="0" applyFont="1" applyFill="1" applyBorder="1" applyAlignment="1">
      <alignment horizontal="center"/>
    </xf>
    <xf numFmtId="0" fontId="8" fillId="0" borderId="28" xfId="0" applyFont="1" applyFill="1" applyBorder="1" applyAlignment="1">
      <alignment horizontal="left" indent="1"/>
    </xf>
    <xf numFmtId="0" fontId="27" fillId="0" borderId="31" xfId="0" applyFont="1" applyBorder="1" applyAlignment="1">
      <alignment vertical="center" wrapText="1"/>
    </xf>
    <xf numFmtId="164" fontId="8" fillId="0" borderId="17" xfId="0" applyNumberFormat="1" applyFont="1" applyFill="1" applyBorder="1" applyAlignment="1">
      <alignment horizontal="center"/>
    </xf>
    <xf numFmtId="164" fontId="8" fillId="0" borderId="18" xfId="0" applyNumberFormat="1" applyFont="1" applyFill="1" applyBorder="1" applyAlignment="1">
      <alignment horizontal="center"/>
    </xf>
    <xf numFmtId="164" fontId="8" fillId="0" borderId="28" xfId="0" applyNumberFormat="1" applyFont="1" applyFill="1" applyBorder="1" applyAlignment="1">
      <alignment horizontal="center"/>
    </xf>
    <xf numFmtId="166" fontId="8" fillId="0" borderId="17" xfId="3" applyNumberFormat="1" applyFont="1" applyFill="1" applyBorder="1" applyAlignment="1">
      <alignment horizontal="center"/>
    </xf>
    <xf numFmtId="166" fontId="8" fillId="0" borderId="28" xfId="3" applyNumberFormat="1" applyFont="1" applyFill="1" applyBorder="1" applyAlignment="1">
      <alignment horizontal="center"/>
    </xf>
    <xf numFmtId="166" fontId="8" fillId="0" borderId="29" xfId="3" applyNumberFormat="1" applyFont="1" applyFill="1" applyBorder="1" applyAlignment="1">
      <alignment horizontal="center"/>
    </xf>
    <xf numFmtId="166" fontId="7" fillId="0" borderId="23" xfId="3" applyNumberFormat="1" applyFont="1" applyBorder="1" applyAlignment="1">
      <alignment horizontal="center" vertical="center"/>
    </xf>
    <xf numFmtId="0" fontId="40" fillId="0" borderId="10" xfId="0" applyFont="1" applyBorder="1" applyAlignment="1">
      <alignment horizontal="right" vertical="center" indent="2"/>
    </xf>
    <xf numFmtId="167" fontId="8" fillId="0" borderId="0" xfId="2" applyNumberFormat="1" applyFont="1" applyBorder="1" applyAlignment="1">
      <alignment horizontal="center" vertical="center"/>
    </xf>
    <xf numFmtId="0" fontId="8" fillId="0" borderId="10" xfId="0" applyFont="1" applyBorder="1" applyAlignment="1">
      <alignment horizontal="right" vertical="center" indent="2"/>
    </xf>
    <xf numFmtId="166" fontId="8" fillId="0" borderId="1" xfId="3" quotePrefix="1" applyNumberFormat="1" applyFont="1" applyBorder="1" applyAlignment="1">
      <alignment horizontal="center" vertical="center"/>
    </xf>
    <xf numFmtId="166" fontId="8" fillId="0" borderId="1" xfId="3" applyNumberFormat="1" applyFont="1" applyBorder="1" applyAlignment="1">
      <alignment horizontal="center" vertical="center"/>
    </xf>
    <xf numFmtId="0" fontId="41" fillId="0" borderId="0" xfId="0" applyFont="1"/>
    <xf numFmtId="0" fontId="0" fillId="0" borderId="32" xfId="0" applyBorder="1" applyAlignment="1">
      <alignment horizontal="left"/>
    </xf>
    <xf numFmtId="0" fontId="0" fillId="0" borderId="32" xfId="0" applyBorder="1"/>
    <xf numFmtId="164" fontId="0" fillId="0" borderId="32" xfId="0" applyNumberFormat="1" applyBorder="1" applyAlignment="1">
      <alignment horizontal="right"/>
    </xf>
    <xf numFmtId="166" fontId="0" fillId="0" borderId="32" xfId="3" applyNumberFormat="1" applyFont="1" applyBorder="1" applyAlignment="1">
      <alignment horizontal="right"/>
    </xf>
    <xf numFmtId="0" fontId="0" fillId="0" borderId="32" xfId="0" applyFill="1" applyBorder="1"/>
    <xf numFmtId="0" fontId="0" fillId="0" borderId="1" xfId="0" applyFill="1" applyBorder="1" applyAlignment="1">
      <alignment horizontal="left" indent="2"/>
    </xf>
    <xf numFmtId="167" fontId="0" fillId="0" borderId="1" xfId="0" applyNumberFormat="1" applyFill="1" applyBorder="1"/>
    <xf numFmtId="167" fontId="0" fillId="0" borderId="0" xfId="0" applyNumberFormat="1" applyFill="1" applyBorder="1"/>
    <xf numFmtId="166" fontId="0" fillId="0" borderId="0" xfId="3" applyNumberFormat="1" applyFont="1" applyFill="1" applyBorder="1"/>
    <xf numFmtId="166" fontId="0" fillId="0" borderId="1" xfId="3" applyNumberFormat="1" applyFont="1" applyFill="1" applyBorder="1"/>
    <xf numFmtId="166" fontId="0" fillId="0" borderId="2" xfId="3" applyNumberFormat="1" applyFont="1" applyFill="1" applyBorder="1"/>
    <xf numFmtId="0" fontId="8" fillId="0" borderId="10" xfId="0" applyFont="1" applyFill="1" applyBorder="1" applyAlignment="1">
      <alignment horizontal="left" vertical="center" indent="2"/>
    </xf>
    <xf numFmtId="167" fontId="8" fillId="0" borderId="0" xfId="0" applyNumberFormat="1" applyFont="1" applyFill="1" applyBorder="1"/>
    <xf numFmtId="166" fontId="8" fillId="0" borderId="0" xfId="3" applyNumberFormat="1" applyFont="1" applyFill="1" applyBorder="1" applyAlignment="1">
      <alignment horizontal="center" vertical="center"/>
    </xf>
    <xf numFmtId="0" fontId="8" fillId="0" borderId="0" xfId="0" applyFont="1" applyFill="1"/>
    <xf numFmtId="0" fontId="8" fillId="0" borderId="1" xfId="0" applyFont="1" applyFill="1" applyBorder="1" applyAlignment="1">
      <alignment vertical="center" wrapText="1"/>
    </xf>
    <xf numFmtId="0" fontId="8" fillId="0" borderId="0" xfId="0" applyFont="1" applyFill="1" applyBorder="1" applyAlignment="1">
      <alignment horizontal="left" vertical="center" indent="2"/>
    </xf>
    <xf numFmtId="167" fontId="8" fillId="0" borderId="1" xfId="2" applyNumberFormat="1" applyFont="1" applyFill="1" applyBorder="1" applyAlignment="1">
      <alignment horizontal="center" vertical="center"/>
    </xf>
    <xf numFmtId="3" fontId="8" fillId="0" borderId="0" xfId="2" applyNumberFormat="1" applyFont="1" applyFill="1" applyBorder="1" applyAlignment="1">
      <alignment horizontal="center" vertical="center"/>
    </xf>
    <xf numFmtId="0" fontId="0" fillId="0" borderId="0" xfId="0" applyFill="1"/>
    <xf numFmtId="0" fontId="42" fillId="0" borderId="0" xfId="0" applyFont="1" applyFill="1"/>
    <xf numFmtId="49" fontId="34" fillId="0" borderId="0" xfId="0" applyNumberFormat="1" applyFont="1" applyFill="1" applyBorder="1"/>
    <xf numFmtId="167" fontId="0" fillId="0" borderId="2" xfId="0" applyNumberFormat="1" applyFill="1" applyBorder="1"/>
    <xf numFmtId="167" fontId="35" fillId="0" borderId="2" xfId="0" applyNumberFormat="1" applyFont="1" applyFill="1" applyBorder="1"/>
    <xf numFmtId="166" fontId="35" fillId="0" borderId="0" xfId="3" applyNumberFormat="1" applyFont="1" applyFill="1" applyBorder="1"/>
    <xf numFmtId="167" fontId="0" fillId="0" borderId="15" xfId="0" applyNumberFormat="1" applyFill="1" applyBorder="1"/>
    <xf numFmtId="167" fontId="0" fillId="0" borderId="14" xfId="0" applyNumberFormat="1" applyFill="1" applyBorder="1"/>
    <xf numFmtId="167" fontId="0" fillId="0" borderId="16" xfId="0" applyNumberFormat="1" applyFill="1" applyBorder="1"/>
    <xf numFmtId="166" fontId="0" fillId="0" borderId="14" xfId="3" applyNumberFormat="1" applyFont="1" applyFill="1" applyBorder="1"/>
    <xf numFmtId="166" fontId="0" fillId="0" borderId="15" xfId="3" applyNumberFormat="1" applyFont="1" applyFill="1" applyBorder="1"/>
    <xf numFmtId="166" fontId="0" fillId="0" borderId="16" xfId="3" applyNumberFormat="1" applyFont="1" applyFill="1" applyBorder="1"/>
    <xf numFmtId="167" fontId="1" fillId="0" borderId="1" xfId="0" applyNumberFormat="1" applyFont="1" applyFill="1" applyBorder="1"/>
    <xf numFmtId="167" fontId="1" fillId="0" borderId="0" xfId="0" applyNumberFormat="1" applyFont="1" applyFill="1" applyBorder="1"/>
    <xf numFmtId="167" fontId="1" fillId="0" borderId="2" xfId="0" applyNumberFormat="1" applyFont="1" applyFill="1" applyBorder="1"/>
    <xf numFmtId="166" fontId="1" fillId="0" borderId="0" xfId="3" applyNumberFormat="1" applyFont="1" applyFill="1" applyBorder="1"/>
    <xf numFmtId="166" fontId="34" fillId="0" borderId="0" xfId="3" applyNumberFormat="1" applyFont="1" applyFill="1" applyBorder="1"/>
    <xf numFmtId="165" fontId="5" fillId="0" borderId="1" xfId="1" applyNumberFormat="1" applyFont="1" applyFill="1" applyBorder="1" applyAlignment="1">
      <alignment horizontal="right"/>
    </xf>
    <xf numFmtId="165" fontId="5" fillId="0" borderId="0" xfId="1" applyNumberFormat="1" applyFont="1" applyFill="1" applyBorder="1" applyAlignment="1">
      <alignment horizontal="right"/>
    </xf>
    <xf numFmtId="165" fontId="5" fillId="0" borderId="2" xfId="1" applyNumberFormat="1" applyFont="1" applyFill="1" applyBorder="1" applyAlignment="1">
      <alignment horizontal="right"/>
    </xf>
    <xf numFmtId="166" fontId="5" fillId="0" borderId="0" xfId="3" applyNumberFormat="1" applyFont="1" applyFill="1" applyBorder="1"/>
    <xf numFmtId="0" fontId="0" fillId="0" borderId="1" xfId="0" applyFill="1" applyBorder="1"/>
    <xf numFmtId="0" fontId="0" fillId="0" borderId="2" xfId="0" applyFill="1" applyBorder="1"/>
    <xf numFmtId="167" fontId="4" fillId="0" borderId="3" xfId="0" applyNumberFormat="1" applyFont="1" applyFill="1" applyBorder="1"/>
    <xf numFmtId="167" fontId="4" fillId="0" borderId="4" xfId="0" applyNumberFormat="1" applyFont="1" applyFill="1" applyBorder="1"/>
    <xf numFmtId="167" fontId="4" fillId="0" borderId="5" xfId="0" applyNumberFormat="1" applyFont="1" applyFill="1" applyBorder="1"/>
    <xf numFmtId="166" fontId="36" fillId="0" borderId="4" xfId="3" applyNumberFormat="1" applyFont="1" applyFill="1" applyBorder="1"/>
    <xf numFmtId="0" fontId="0" fillId="0" borderId="3" xfId="0" applyFill="1" applyBorder="1"/>
    <xf numFmtId="0" fontId="0" fillId="0" borderId="4" xfId="0" applyFill="1" applyBorder="1"/>
    <xf numFmtId="0" fontId="0" fillId="0" borderId="5" xfId="0" applyFill="1" applyBorder="1"/>
    <xf numFmtId="167" fontId="0" fillId="0" borderId="0" xfId="2" applyNumberFormat="1" applyFont="1" applyFill="1" applyBorder="1" applyAlignment="1">
      <alignment vertical="center"/>
    </xf>
    <xf numFmtId="167" fontId="0" fillId="0" borderId="2" xfId="2" applyNumberFormat="1" applyFont="1" applyFill="1" applyBorder="1" applyAlignment="1">
      <alignment vertical="center"/>
    </xf>
    <xf numFmtId="0" fontId="0" fillId="0" borderId="0" xfId="0" applyFont="1" applyFill="1" applyBorder="1"/>
    <xf numFmtId="166" fontId="0" fillId="0" borderId="2" xfId="3" applyNumberFormat="1" applyFont="1" applyFill="1" applyBorder="1" applyAlignment="1">
      <alignment horizontal="center" vertical="center"/>
    </xf>
    <xf numFmtId="166" fontId="8" fillId="0" borderId="2" xfId="3" applyNumberFormat="1" applyFont="1" applyFill="1" applyBorder="1" applyAlignment="1">
      <alignment horizontal="center" vertical="center"/>
    </xf>
    <xf numFmtId="167" fontId="29" fillId="0" borderId="0" xfId="2" applyNumberFormat="1" applyFont="1" applyFill="1" applyBorder="1" applyAlignment="1">
      <alignment vertical="center"/>
    </xf>
    <xf numFmtId="167" fontId="29" fillId="0" borderId="2" xfId="2" applyNumberFormat="1" applyFont="1" applyFill="1" applyBorder="1" applyAlignment="1">
      <alignment vertical="center"/>
    </xf>
    <xf numFmtId="167" fontId="29" fillId="0" borderId="0" xfId="0" applyNumberFormat="1" applyFont="1" applyFill="1" applyBorder="1"/>
    <xf numFmtId="166" fontId="29" fillId="0" borderId="0" xfId="3" applyNumberFormat="1" applyFont="1" applyFill="1" applyBorder="1" applyAlignment="1">
      <alignment horizontal="center" vertical="center"/>
    </xf>
    <xf numFmtId="166" fontId="29" fillId="0" borderId="2" xfId="3" applyNumberFormat="1" applyFont="1" applyFill="1" applyBorder="1" applyAlignment="1">
      <alignment horizontal="center" vertical="center"/>
    </xf>
    <xf numFmtId="167" fontId="19" fillId="0" borderId="2" xfId="0" applyNumberFormat="1" applyFont="1" applyFill="1" applyBorder="1" applyAlignment="1">
      <alignment vertical="center"/>
    </xf>
    <xf numFmtId="167" fontId="19" fillId="0" borderId="0" xfId="0" applyNumberFormat="1" applyFont="1" applyFill="1" applyBorder="1" applyAlignment="1">
      <alignment vertical="center"/>
    </xf>
    <xf numFmtId="166" fontId="19" fillId="0" borderId="0" xfId="0" applyNumberFormat="1" applyFont="1" applyFill="1" applyBorder="1" applyAlignment="1">
      <alignment horizontal="center" vertical="center"/>
    </xf>
    <xf numFmtId="166" fontId="19" fillId="0" borderId="2" xfId="0" applyNumberFormat="1" applyFont="1" applyFill="1" applyBorder="1" applyAlignment="1">
      <alignment horizontal="center" vertical="center"/>
    </xf>
    <xf numFmtId="0" fontId="8" fillId="0" borderId="2" xfId="0" applyFont="1" applyFill="1" applyBorder="1" applyAlignment="1">
      <alignment vertical="center"/>
    </xf>
    <xf numFmtId="166" fontId="8" fillId="0" borderId="0" xfId="0" applyNumberFormat="1" applyFont="1" applyFill="1" applyBorder="1" applyAlignment="1">
      <alignment horizontal="center" vertical="center"/>
    </xf>
    <xf numFmtId="166" fontId="8" fillId="0" borderId="2" xfId="0" applyNumberFormat="1" applyFont="1" applyFill="1" applyBorder="1" applyAlignment="1">
      <alignment horizontal="center" vertical="center"/>
    </xf>
    <xf numFmtId="165" fontId="1" fillId="0" borderId="2" xfId="1" applyNumberFormat="1" applyFont="1" applyFill="1" applyBorder="1" applyAlignment="1">
      <alignment horizontal="right" vertical="center"/>
    </xf>
    <xf numFmtId="166" fontId="1" fillId="0" borderId="0" xfId="0" applyNumberFormat="1" applyFont="1" applyFill="1" applyBorder="1" applyAlignment="1">
      <alignment horizontal="center" vertical="center"/>
    </xf>
    <xf numFmtId="166" fontId="1" fillId="0" borderId="2" xfId="0" applyNumberFormat="1" applyFont="1" applyFill="1" applyBorder="1" applyAlignment="1">
      <alignment horizontal="center" vertical="center"/>
    </xf>
    <xf numFmtId="167" fontId="3" fillId="0" borderId="5" xfId="2" applyNumberFormat="1" applyFont="1" applyFill="1" applyBorder="1" applyAlignment="1">
      <alignment vertical="center"/>
    </xf>
    <xf numFmtId="167" fontId="3" fillId="0" borderId="4" xfId="0" applyNumberFormat="1" applyFont="1" applyFill="1" applyBorder="1"/>
    <xf numFmtId="166" fontId="43" fillId="0" borderId="4" xfId="3" applyNumberFormat="1" applyFont="1" applyFill="1" applyBorder="1"/>
    <xf numFmtId="166" fontId="44" fillId="0" borderId="5" xfId="0" applyNumberFormat="1" applyFont="1" applyFill="1" applyBorder="1" applyAlignment="1">
      <alignment horizontal="center" vertical="center"/>
    </xf>
    <xf numFmtId="166" fontId="28" fillId="0" borderId="4" xfId="0" applyNumberFormat="1" applyFont="1" applyFill="1" applyBorder="1" applyAlignment="1">
      <alignment horizontal="center" vertical="center"/>
    </xf>
    <xf numFmtId="164" fontId="8" fillId="0" borderId="5" xfId="0" quotePrefix="1" applyNumberFormat="1" applyFont="1" applyBorder="1" applyAlignment="1">
      <alignment horizontal="center" vertical="center"/>
    </xf>
    <xf numFmtId="10" fontId="8" fillId="0" borderId="2" xfId="3" quotePrefix="1" applyNumberFormat="1" applyFont="1" applyBorder="1" applyAlignment="1">
      <alignment horizontal="center" vertical="center"/>
    </xf>
    <xf numFmtId="164" fontId="8" fillId="0" borderId="29" xfId="0" quotePrefix="1" applyNumberFormat="1" applyFont="1" applyBorder="1" applyAlignment="1">
      <alignment horizontal="center"/>
    </xf>
    <xf numFmtId="164" fontId="8" fillId="0" borderId="0" xfId="0" quotePrefix="1" applyNumberFormat="1" applyFont="1" applyBorder="1" applyAlignment="1">
      <alignment horizontal="center"/>
    </xf>
    <xf numFmtId="164" fontId="8" fillId="0" borderId="30" xfId="0" quotePrefix="1" applyNumberFormat="1" applyFont="1" applyBorder="1" applyAlignment="1">
      <alignment horizontal="center"/>
    </xf>
    <xf numFmtId="164" fontId="8" fillId="0" borderId="28" xfId="0" quotePrefix="1" applyNumberFormat="1" applyFont="1" applyBorder="1" applyAlignment="1">
      <alignment horizontal="center"/>
    </xf>
    <xf numFmtId="164" fontId="8" fillId="0" borderId="30" xfId="0" quotePrefix="1" applyNumberFormat="1" applyFont="1" applyFill="1" applyBorder="1" applyAlignment="1">
      <alignment horizontal="center"/>
    </xf>
    <xf numFmtId="164" fontId="0" fillId="0" borderId="32" xfId="0" quotePrefix="1" applyNumberFormat="1" applyBorder="1" applyAlignment="1">
      <alignment horizontal="right"/>
    </xf>
    <xf numFmtId="166" fontId="0" fillId="0" borderId="32" xfId="3" quotePrefix="1" applyNumberFormat="1" applyFont="1" applyBorder="1" applyAlignment="1">
      <alignment horizontal="right"/>
    </xf>
    <xf numFmtId="0" fontId="0" fillId="0" borderId="0" xfId="0" applyFill="1" applyBorder="1" applyAlignment="1">
      <alignment horizontal="left"/>
    </xf>
    <xf numFmtId="0" fontId="0" fillId="0" borderId="34" xfId="0" applyBorder="1" applyAlignment="1">
      <alignment horizontal="left"/>
    </xf>
    <xf numFmtId="0" fontId="0" fillId="0" borderId="34" xfId="0" applyBorder="1"/>
    <xf numFmtId="164" fontId="0" fillId="0" borderId="34" xfId="0" applyNumberFormat="1" applyBorder="1" applyAlignment="1">
      <alignment horizontal="right"/>
    </xf>
    <xf numFmtId="166" fontId="0" fillId="0" borderId="34" xfId="3" applyNumberFormat="1" applyFont="1" applyBorder="1" applyAlignment="1">
      <alignment horizontal="right"/>
    </xf>
    <xf numFmtId="0" fontId="1" fillId="0" borderId="33" xfId="0" applyFont="1" applyBorder="1"/>
    <xf numFmtId="167" fontId="0" fillId="0" borderId="32" xfId="0" applyNumberFormat="1" applyBorder="1" applyAlignment="1">
      <alignment horizontal="right"/>
    </xf>
    <xf numFmtId="167" fontId="35" fillId="0" borderId="32" xfId="0" applyNumberFormat="1" applyFont="1" applyBorder="1" applyAlignment="1">
      <alignment horizontal="right"/>
    </xf>
    <xf numFmtId="166" fontId="35" fillId="0" borderId="32" xfId="3" applyNumberFormat="1" applyFont="1" applyBorder="1" applyAlignment="1">
      <alignment horizontal="right"/>
    </xf>
    <xf numFmtId="167" fontId="40" fillId="0" borderId="1" xfId="0" applyNumberFormat="1" applyFont="1" applyBorder="1" applyAlignment="1">
      <alignment horizontal="center" vertical="center"/>
    </xf>
    <xf numFmtId="3" fontId="40" fillId="0" borderId="0" xfId="0" applyNumberFormat="1" applyFont="1" applyBorder="1" applyAlignment="1">
      <alignment horizontal="center" vertical="center"/>
    </xf>
    <xf numFmtId="164" fontId="40" fillId="0" borderId="0" xfId="0" applyNumberFormat="1" applyFont="1" applyBorder="1" applyAlignment="1">
      <alignment horizontal="center" vertical="center"/>
    </xf>
    <xf numFmtId="167" fontId="40" fillId="0" borderId="0" xfId="0" applyNumberFormat="1" applyFont="1" applyBorder="1" applyAlignment="1">
      <alignment horizontal="center" vertical="center"/>
    </xf>
    <xf numFmtId="10" fontId="40" fillId="0" borderId="1" xfId="3" applyNumberFormat="1" applyFont="1" applyBorder="1" applyAlignment="1">
      <alignment horizontal="center" vertical="center"/>
    </xf>
    <xf numFmtId="10" fontId="40" fillId="0" borderId="0" xfId="3" applyNumberFormat="1" applyFont="1" applyBorder="1" applyAlignment="1">
      <alignment horizontal="center" vertical="center"/>
    </xf>
    <xf numFmtId="164" fontId="40" fillId="0" borderId="0" xfId="0" quotePrefix="1" applyNumberFormat="1" applyFont="1" applyBorder="1" applyAlignment="1">
      <alignment horizontal="center" vertical="center"/>
    </xf>
    <xf numFmtId="165" fontId="46" fillId="0" borderId="0" xfId="1" applyNumberFormat="1" applyFont="1" applyBorder="1" applyAlignment="1">
      <alignment horizontal="center" vertical="center"/>
    </xf>
    <xf numFmtId="0" fontId="0" fillId="0" borderId="0" xfId="0"/>
    <xf numFmtId="0" fontId="3" fillId="0" borderId="0" xfId="0" applyFont="1"/>
    <xf numFmtId="0" fontId="8" fillId="0" borderId="0" xfId="0" applyFont="1"/>
    <xf numFmtId="0" fontId="7" fillId="10" borderId="0" xfId="0" applyFont="1" applyFill="1"/>
    <xf numFmtId="167" fontId="8" fillId="0" borderId="0" xfId="0" applyNumberFormat="1" applyFont="1"/>
    <xf numFmtId="167" fontId="7" fillId="10" borderId="0" xfId="0" applyNumberFormat="1" applyFont="1" applyFill="1"/>
    <xf numFmtId="14" fontId="8" fillId="0" borderId="0" xfId="0" applyNumberFormat="1" applyFont="1" applyAlignment="1">
      <alignment horizontal="left"/>
    </xf>
    <xf numFmtId="9" fontId="0" fillId="0" borderId="0" xfId="3" applyFont="1"/>
    <xf numFmtId="167" fontId="44" fillId="11" borderId="0" xfId="0" applyNumberFormat="1" applyFont="1" applyFill="1"/>
    <xf numFmtId="0" fontId="44" fillId="11" borderId="0" xfId="0" applyFont="1" applyFill="1"/>
    <xf numFmtId="0" fontId="4" fillId="0" borderId="0" xfId="0" applyFont="1" applyAlignment="1">
      <alignment horizontal="center" vertical="center"/>
    </xf>
    <xf numFmtId="167" fontId="7" fillId="0" borderId="0" xfId="0" applyNumberFormat="1" applyFont="1" applyFill="1"/>
    <xf numFmtId="0" fontId="7" fillId="0" borderId="0" xfId="0" applyFont="1"/>
    <xf numFmtId="0" fontId="44" fillId="12" borderId="0" xfId="0" applyFont="1" applyFill="1"/>
    <xf numFmtId="167" fontId="44" fillId="12" borderId="0" xfId="0" applyNumberFormat="1" applyFont="1" applyFill="1"/>
    <xf numFmtId="165" fontId="8" fillId="0" borderId="0" xfId="1" applyNumberFormat="1" applyFont="1"/>
    <xf numFmtId="0" fontId="4" fillId="0" borderId="0" xfId="0" applyFont="1" applyAlignment="1">
      <alignment horizontal="center" vertical="center" wrapText="1"/>
    </xf>
    <xf numFmtId="166" fontId="8" fillId="0" borderId="0" xfId="3" applyNumberFormat="1" applyFont="1"/>
    <xf numFmtId="171" fontId="3" fillId="12" borderId="0" xfId="3" applyNumberFormat="1" applyFont="1" applyFill="1"/>
    <xf numFmtId="167" fontId="0" fillId="0" borderId="0" xfId="0" applyNumberFormat="1"/>
    <xf numFmtId="164" fontId="0" fillId="0" borderId="0" xfId="0" applyNumberFormat="1"/>
    <xf numFmtId="172" fontId="0" fillId="0" borderId="0" xfId="0" applyNumberFormat="1"/>
    <xf numFmtId="166" fontId="0" fillId="0" borderId="0" xfId="3" applyNumberFormat="1" applyFont="1"/>
    <xf numFmtId="167" fontId="1" fillId="0" borderId="0" xfId="0" applyNumberFormat="1" applyFont="1"/>
    <xf numFmtId="173" fontId="0" fillId="0" borderId="0" xfId="0" applyNumberFormat="1"/>
    <xf numFmtId="0" fontId="53" fillId="0" borderId="0" xfId="0" applyFont="1" applyAlignment="1">
      <alignment horizontal="center" vertical="center" wrapText="1"/>
    </xf>
    <xf numFmtId="167" fontId="54" fillId="10" borderId="0" xfId="0" applyNumberFormat="1" applyFont="1" applyFill="1"/>
    <xf numFmtId="167" fontId="14" fillId="0" borderId="0" xfId="0" applyNumberFormat="1" applyFont="1"/>
    <xf numFmtId="0" fontId="55" fillId="0" borderId="0" xfId="0" applyFont="1"/>
    <xf numFmtId="167" fontId="14" fillId="0" borderId="0" xfId="2" applyNumberFormat="1" applyFont="1"/>
    <xf numFmtId="0" fontId="14" fillId="0" borderId="0" xfId="0" applyFont="1"/>
    <xf numFmtId="167" fontId="56" fillId="11" borderId="0" xfId="0" applyNumberFormat="1" applyFont="1" applyFill="1"/>
    <xf numFmtId="0" fontId="54" fillId="0" borderId="0" xfId="0" applyFont="1"/>
    <xf numFmtId="165" fontId="14" fillId="0" borderId="0" xfId="1" applyNumberFormat="1" applyFont="1"/>
    <xf numFmtId="167" fontId="56" fillId="12" borderId="0" xfId="0" applyNumberFormat="1" applyFont="1" applyFill="1"/>
    <xf numFmtId="0" fontId="33" fillId="4" borderId="6" xfId="0" applyFont="1" applyFill="1" applyBorder="1" applyAlignment="1">
      <alignment horizontal="center" vertical="center"/>
    </xf>
    <xf numFmtId="0" fontId="33" fillId="4" borderId="1" xfId="0" applyFont="1" applyFill="1" applyBorder="1" applyAlignment="1">
      <alignment horizontal="center" vertical="center"/>
    </xf>
    <xf numFmtId="0" fontId="33" fillId="8" borderId="7" xfId="0" applyFont="1" applyFill="1" applyBorder="1" applyAlignment="1">
      <alignment horizontal="center"/>
    </xf>
    <xf numFmtId="0" fontId="8" fillId="0" borderId="0" xfId="0" applyFont="1" applyAlignment="1">
      <alignment horizontal="left" vertical="top" wrapText="1"/>
    </xf>
    <xf numFmtId="0" fontId="9" fillId="4" borderId="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xf numFmtId="0" fontId="0" fillId="13" borderId="0" xfId="0" applyFill="1"/>
  </cellXfs>
  <cellStyles count="72">
    <cellStyle name="Accent1" xfId="4" builtinId="29"/>
    <cellStyle name="Accent2" xfId="5" builtinId="33"/>
    <cellStyle name="Comma" xfId="1" builtinId="3"/>
    <cellStyle name="Comma 2" xfId="10"/>
    <cellStyle name="Comma 2 2" xfId="67"/>
    <cellStyle name="Comma 3" xfId="15"/>
    <cellStyle name="Comma 4" xfId="20"/>
    <cellStyle name="Comma 5" xfId="7"/>
    <cellStyle name="Currency" xfId="2" builtinId="4"/>
    <cellStyle name="Currency 2" xfId="16"/>
    <cellStyle name="Currency 3" xfId="19"/>
    <cellStyle name="Currency 4" xfId="26"/>
    <cellStyle name="Euro" xfId="68"/>
    <cellStyle name="Normal" xfId="0" builtinId="0"/>
    <cellStyle name="Normal 10" xfId="24"/>
    <cellStyle name="Normal 2" xfId="6"/>
    <cellStyle name="Normal 2 2" xfId="25"/>
    <cellStyle name="Normal 2 2 2" xfId="71"/>
    <cellStyle name="Normal 2 3" xfId="9"/>
    <cellStyle name="Normal 3" xfId="11"/>
    <cellStyle name="Normal 3 2" xfId="66"/>
    <cellStyle name="Normal 4" xfId="13"/>
    <cellStyle name="Normal 4 2" xfId="69"/>
    <cellStyle name="Normal 5" xfId="14"/>
    <cellStyle name="Normal 6" xfId="17"/>
    <cellStyle name="Normal 7" xfId="18"/>
    <cellStyle name="Normal 8" xfId="22"/>
    <cellStyle name="Normal 9" xfId="23"/>
    <cellStyle name="p10_Normal" xfId="27"/>
    <cellStyle name="p11_Normal" xfId="28"/>
    <cellStyle name="p12_Normal" xfId="29"/>
    <cellStyle name="p13_Normal" xfId="30"/>
    <cellStyle name="p14_Normal" xfId="31"/>
    <cellStyle name="p15_Normal" xfId="32"/>
    <cellStyle name="p16_Normal" xfId="33"/>
    <cellStyle name="p17_Normal" xfId="34"/>
    <cellStyle name="p18_Normal" xfId="35"/>
    <cellStyle name="p19_Normal" xfId="36"/>
    <cellStyle name="p2_Normal" xfId="37"/>
    <cellStyle name="p20_Normal" xfId="38"/>
    <cellStyle name="p21_Normal" xfId="39"/>
    <cellStyle name="p22_Normal" xfId="40"/>
    <cellStyle name="p23_Normal" xfId="41"/>
    <cellStyle name="p24_Normal" xfId="42"/>
    <cellStyle name="p25_Normal" xfId="43"/>
    <cellStyle name="p26_Normal" xfId="44"/>
    <cellStyle name="p27_Normal" xfId="45"/>
    <cellStyle name="p28_Normal" xfId="46"/>
    <cellStyle name="p29_Normal" xfId="47"/>
    <cellStyle name="p3_Normal" xfId="48"/>
    <cellStyle name="p30_Normal" xfId="49"/>
    <cellStyle name="p31_Normal" xfId="50"/>
    <cellStyle name="p32_Normal" xfId="51"/>
    <cellStyle name="p33_Normal" xfId="52"/>
    <cellStyle name="p34_Normal" xfId="53"/>
    <cellStyle name="p35_Normal" xfId="54"/>
    <cellStyle name="p36_Normal" xfId="55"/>
    <cellStyle name="p37_Normal" xfId="56"/>
    <cellStyle name="p38_Normal" xfId="57"/>
    <cellStyle name="p39_Normal" xfId="58"/>
    <cellStyle name="p4_Normal" xfId="59"/>
    <cellStyle name="p40_Normal" xfId="60"/>
    <cellStyle name="p5_Normal" xfId="61"/>
    <cellStyle name="p6_Normal" xfId="62"/>
    <cellStyle name="p7_Normal" xfId="63"/>
    <cellStyle name="p8_Normal" xfId="64"/>
    <cellStyle name="p9_Normal" xfId="65"/>
    <cellStyle name="Percent" xfId="3" builtinId="5"/>
    <cellStyle name="Percent 2" xfId="12"/>
    <cellStyle name="Percent 2 2" xfId="70"/>
    <cellStyle name="Percent 3" xfId="21"/>
    <cellStyle name="Percent 4" xfId="8"/>
  </cellStyles>
  <dxfs count="0"/>
  <tableStyles count="1" defaultTableStyle="TableStyleMedium2" defaultPivotStyle="PivotStyleLight16">
    <tableStyle name="Table Style 1" pivot="0" count="0"/>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19050</xdr:colOff>
      <xdr:row>40</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58400" cy="7772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704850</xdr:colOff>
      <xdr:row>13</xdr:row>
      <xdr:rowOff>161925</xdr:rowOff>
    </xdr:from>
    <xdr:to>
      <xdr:col>6</xdr:col>
      <xdr:colOff>66675</xdr:colOff>
      <xdr:row>16</xdr:row>
      <xdr:rowOff>150395</xdr:rowOff>
    </xdr:to>
    <xdr:sp macro="" textlink="">
      <xdr:nvSpPr>
        <xdr:cNvPr id="2" name="TextBox 1"/>
        <xdr:cNvSpPr txBox="1"/>
      </xdr:nvSpPr>
      <xdr:spPr>
        <a:xfrm>
          <a:off x="3782929" y="2678530"/>
          <a:ext cx="4515351" cy="55997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en-US" sz="1200" b="1"/>
            <a:t>Health Care Cost Growth</a:t>
          </a:r>
          <a:r>
            <a:rPr lang="en-US" sz="1200" b="1" baseline="0"/>
            <a:t> Benchmark (2014-2015 &amp; 2015-2016): </a:t>
          </a:r>
          <a:r>
            <a:rPr lang="en-US" sz="1200" b="1" baseline="0">
              <a:solidFill>
                <a:srgbClr val="0070C0"/>
              </a:solidFill>
            </a:rPr>
            <a:t>3.6%</a:t>
          </a:r>
          <a:endParaRPr lang="en-US" sz="1200" b="1">
            <a:solidFill>
              <a:srgbClr val="0070C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552450</xdr:colOff>
      <xdr:row>58</xdr:row>
      <xdr:rowOff>109009</xdr:rowOff>
    </xdr:from>
    <xdr:to>
      <xdr:col>8</xdr:col>
      <xdr:colOff>942975</xdr:colOff>
      <xdr:row>60</xdr:row>
      <xdr:rowOff>76200</xdr:rowOff>
    </xdr:to>
    <xdr:sp macro="" textlink="">
      <xdr:nvSpPr>
        <xdr:cNvPr id="3" name="TextBox 2"/>
        <xdr:cNvSpPr txBox="1"/>
      </xdr:nvSpPr>
      <xdr:spPr>
        <a:xfrm>
          <a:off x="12668250" y="10634134"/>
          <a:ext cx="4533900" cy="29104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t>Health Care Cost Growth</a:t>
          </a:r>
          <a:r>
            <a:rPr lang="en-US" sz="1200" b="1" baseline="0"/>
            <a:t> Benchmark (2014-2015 &amp; 2015-2016): </a:t>
          </a:r>
          <a:r>
            <a:rPr lang="en-US" sz="1200" b="1" baseline="0">
              <a:solidFill>
                <a:srgbClr val="0070C0"/>
              </a:solidFill>
            </a:rPr>
            <a:t>3.6%</a:t>
          </a:r>
          <a:endParaRPr lang="en-US" sz="1200" b="1">
            <a:solidFill>
              <a:srgbClr val="0070C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S21" sqref="S21"/>
    </sheetView>
  </sheetViews>
  <sheetFormatPr defaultColWidth="8.85546875" defaultRowHeight="15" x14ac:dyDescent="0.25"/>
  <cols>
    <col min="1" max="16384" width="8.85546875" style="471"/>
  </cols>
  <sheetData/>
  <pageMargins left="0.7" right="0.7" top="0.75" bottom="0.75" header="0.3" footer="0.3"/>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0"/>
  <sheetViews>
    <sheetView workbookViewId="0">
      <selection activeCell="A3" sqref="A3"/>
    </sheetView>
  </sheetViews>
  <sheetFormatPr defaultRowHeight="15" x14ac:dyDescent="0.25"/>
  <cols>
    <col min="1" max="1" width="44" style="426" customWidth="1"/>
    <col min="2" max="2" width="36.7109375" style="426" customWidth="1"/>
    <col min="3" max="3" width="21.42578125" style="426" customWidth="1"/>
    <col min="4" max="6" width="20.28515625" style="426" customWidth="1"/>
    <col min="7" max="8" width="12.28515625" style="426" bestFit="1" customWidth="1"/>
    <col min="9" max="12" width="9.140625" style="426"/>
    <col min="13" max="13" width="14.85546875" style="426" bestFit="1" customWidth="1"/>
    <col min="14" max="16384" width="9.140625" style="426"/>
  </cols>
  <sheetData>
    <row r="1" spans="1:10" ht="18.75" x14ac:dyDescent="0.3">
      <c r="A1" s="427" t="s">
        <v>232</v>
      </c>
      <c r="B1" s="427"/>
      <c r="C1" s="427"/>
    </row>
    <row r="2" spans="1:10" x14ac:dyDescent="0.25">
      <c r="A2" s="432"/>
      <c r="B2" s="432"/>
      <c r="C2" s="432"/>
    </row>
    <row r="4" spans="1:10" ht="34.5" customHeight="1" x14ac:dyDescent="0.25">
      <c r="A4" s="428"/>
      <c r="B4" s="451" t="s">
        <v>233</v>
      </c>
      <c r="C4" s="451" t="s">
        <v>234</v>
      </c>
      <c r="D4" s="442" t="s">
        <v>235</v>
      </c>
      <c r="E4" s="436" t="s">
        <v>236</v>
      </c>
      <c r="F4" s="436" t="s">
        <v>237</v>
      </c>
      <c r="G4" s="442" t="s">
        <v>238</v>
      </c>
      <c r="H4" s="442" t="s">
        <v>239</v>
      </c>
    </row>
    <row r="5" spans="1:10" x14ac:dyDescent="0.25">
      <c r="A5" s="429" t="s">
        <v>240</v>
      </c>
      <c r="B5" s="452">
        <v>14028138538.125198</v>
      </c>
      <c r="C5" s="452">
        <v>14817319688.592922</v>
      </c>
      <c r="D5" s="431">
        <v>13453055907.755203</v>
      </c>
      <c r="E5" s="431">
        <v>14175410883.681799</v>
      </c>
      <c r="F5" s="431">
        <v>14967172756.406282</v>
      </c>
      <c r="G5" s="443"/>
      <c r="H5" s="443"/>
    </row>
    <row r="6" spans="1:10" x14ac:dyDescent="0.25">
      <c r="A6" s="428" t="s">
        <v>241</v>
      </c>
      <c r="B6" s="453">
        <v>413580556.07000041</v>
      </c>
      <c r="C6" s="453">
        <v>436771315.12000048</v>
      </c>
      <c r="D6" s="430">
        <v>413580556.06999999</v>
      </c>
      <c r="E6" s="430">
        <v>445608190.11000025</v>
      </c>
      <c r="F6" s="430">
        <v>468545622.23999983</v>
      </c>
      <c r="G6" s="443"/>
      <c r="H6" s="443"/>
    </row>
    <row r="7" spans="1:10" x14ac:dyDescent="0.25">
      <c r="A7" s="428" t="s">
        <v>158</v>
      </c>
      <c r="B7" s="453">
        <v>5323796352.6100044</v>
      </c>
      <c r="C7" s="453">
        <v>5489426751.1599989</v>
      </c>
      <c r="D7" s="430">
        <v>5323796352.6100025</v>
      </c>
      <c r="E7" s="430">
        <v>5443031512.6499987</v>
      </c>
      <c r="F7" s="430">
        <v>5606510550.6599979</v>
      </c>
      <c r="G7" s="443"/>
      <c r="H7" s="443"/>
    </row>
    <row r="8" spans="1:10" x14ac:dyDescent="0.25">
      <c r="A8" s="428" t="s">
        <v>242</v>
      </c>
      <c r="B8" s="453">
        <v>2881806.15</v>
      </c>
      <c r="C8" s="453">
        <v>67280599.210000008</v>
      </c>
      <c r="D8" s="430">
        <v>2864921.15</v>
      </c>
      <c r="E8" s="430">
        <v>66677998.64000003</v>
      </c>
      <c r="F8" s="430">
        <v>118645591.25</v>
      </c>
      <c r="G8" s="443"/>
      <c r="H8" s="443"/>
    </row>
    <row r="9" spans="1:10" x14ac:dyDescent="0.25">
      <c r="A9" s="428" t="s">
        <v>243</v>
      </c>
      <c r="B9" s="453">
        <v>204416.31000000003</v>
      </c>
      <c r="C9" s="453">
        <v>2733668.08</v>
      </c>
      <c r="D9" s="430">
        <v>204416.31</v>
      </c>
      <c r="E9" s="430">
        <v>2897385.32</v>
      </c>
      <c r="F9" s="430">
        <v>3263591.649999999</v>
      </c>
      <c r="G9" s="443"/>
      <c r="H9" s="443"/>
    </row>
    <row r="10" spans="1:10" x14ac:dyDescent="0.25">
      <c r="A10" s="428" t="s">
        <v>244</v>
      </c>
      <c r="B10" s="453">
        <v>879520763.83000004</v>
      </c>
      <c r="C10" s="453">
        <v>879129369.78999996</v>
      </c>
      <c r="D10" s="430">
        <v>879520763.83000004</v>
      </c>
      <c r="E10" s="430">
        <v>883215650.52999985</v>
      </c>
      <c r="F10" s="430">
        <v>899428114.77352047</v>
      </c>
      <c r="G10" s="443"/>
      <c r="H10" s="443"/>
      <c r="I10" s="430"/>
      <c r="J10" s="430"/>
    </row>
    <row r="11" spans="1:10" x14ac:dyDescent="0.25">
      <c r="A11" s="428" t="s">
        <v>245</v>
      </c>
      <c r="B11" s="453">
        <v>31357200.570000004</v>
      </c>
      <c r="C11" s="453">
        <v>46978253.159999959</v>
      </c>
      <c r="D11" s="430">
        <v>31357200.569999993</v>
      </c>
      <c r="E11" s="430">
        <v>47125893.319999978</v>
      </c>
      <c r="F11" s="430">
        <v>61363048.051863074</v>
      </c>
      <c r="G11" s="443"/>
      <c r="H11" s="443"/>
      <c r="I11" s="430"/>
    </row>
    <row r="12" spans="1:10" x14ac:dyDescent="0.25">
      <c r="A12" s="428" t="s">
        <v>246</v>
      </c>
      <c r="B12" s="453">
        <v>616444619.76999855</v>
      </c>
      <c r="C12" s="453">
        <v>584342113.45000064</v>
      </c>
      <c r="D12" s="430">
        <v>576734723.77999961</v>
      </c>
      <c r="E12" s="430">
        <v>549413535.2700001</v>
      </c>
      <c r="F12" s="430">
        <v>492006784.91999996</v>
      </c>
      <c r="G12" s="443"/>
      <c r="H12" s="443"/>
      <c r="I12" s="430"/>
    </row>
    <row r="13" spans="1:10" x14ac:dyDescent="0.25">
      <c r="A13" s="428" t="s">
        <v>75</v>
      </c>
      <c r="B13" s="453">
        <v>3293964267.6599946</v>
      </c>
      <c r="C13" s="453">
        <v>3375664498.6349001</v>
      </c>
      <c r="D13" s="430">
        <v>3293964267.6599994</v>
      </c>
      <c r="E13" s="430">
        <v>3390214944.7463975</v>
      </c>
      <c r="F13" s="430">
        <v>3480067611.8588014</v>
      </c>
      <c r="G13" s="443"/>
      <c r="H13" s="443"/>
      <c r="I13" s="449"/>
      <c r="J13" s="449"/>
    </row>
    <row r="14" spans="1:10" x14ac:dyDescent="0.25">
      <c r="A14" s="428" t="s">
        <v>247</v>
      </c>
      <c r="B14" s="453">
        <v>480942174.15999949</v>
      </c>
      <c r="C14" s="453">
        <v>545539102.90961993</v>
      </c>
      <c r="D14" s="430">
        <v>480942174.15999979</v>
      </c>
      <c r="E14" s="430">
        <v>533344682.01999992</v>
      </c>
      <c r="F14" s="430">
        <v>553878435.06999993</v>
      </c>
      <c r="G14" s="443"/>
      <c r="H14" s="443"/>
    </row>
    <row r="15" spans="1:10" x14ac:dyDescent="0.25">
      <c r="A15" s="428" t="s">
        <v>248</v>
      </c>
      <c r="B15" s="453">
        <v>2167613.29</v>
      </c>
      <c r="C15" s="453">
        <v>11389184.29000001</v>
      </c>
      <c r="D15" s="430">
        <v>2167613.2899999996</v>
      </c>
      <c r="E15" s="430">
        <v>12454158.189999996</v>
      </c>
      <c r="F15" s="430">
        <v>22115592.381200004</v>
      </c>
      <c r="G15" s="443"/>
      <c r="H15" s="443"/>
    </row>
    <row r="16" spans="1:10" x14ac:dyDescent="0.25">
      <c r="A16" s="428" t="s">
        <v>65</v>
      </c>
      <c r="B16" s="453">
        <v>352760803.94999969</v>
      </c>
      <c r="C16" s="453">
        <v>595866854.61000061</v>
      </c>
      <c r="D16" s="430">
        <v>349016312.98000002</v>
      </c>
      <c r="E16" s="430">
        <v>585793505.19999993</v>
      </c>
      <c r="F16" s="430">
        <v>792439741.35000014</v>
      </c>
      <c r="G16" s="443"/>
      <c r="H16" s="443"/>
    </row>
    <row r="17" spans="1:16" x14ac:dyDescent="0.25">
      <c r="A17" s="428" t="s">
        <v>249</v>
      </c>
      <c r="B17" s="454"/>
      <c r="C17" s="454"/>
      <c r="D17" s="430">
        <v>7688.79</v>
      </c>
      <c r="E17" s="430"/>
      <c r="F17" s="430"/>
      <c r="G17" s="443"/>
      <c r="H17" s="443"/>
    </row>
    <row r="18" spans="1:16" x14ac:dyDescent="0.25">
      <c r="A18" s="428" t="s">
        <v>250</v>
      </c>
      <c r="B18" s="453">
        <v>5408600.6351999994</v>
      </c>
      <c r="C18" s="453">
        <v>172048710.45790008</v>
      </c>
      <c r="D18" s="430">
        <v>5408600.6352000004</v>
      </c>
      <c r="E18" s="430">
        <v>171546672.46539995</v>
      </c>
      <c r="F18" s="430">
        <v>330731022.44270009</v>
      </c>
      <c r="G18" s="443"/>
      <c r="H18" s="443"/>
    </row>
    <row r="19" spans="1:16" x14ac:dyDescent="0.25">
      <c r="A19" s="428" t="s">
        <v>251</v>
      </c>
      <c r="B19" s="453">
        <v>1473607130.3200002</v>
      </c>
      <c r="C19" s="453">
        <v>1400099877.3405001</v>
      </c>
      <c r="D19" s="430">
        <v>1473607137.2099998</v>
      </c>
      <c r="E19" s="430">
        <v>1395593266.9199998</v>
      </c>
      <c r="F19" s="430">
        <v>1408067008.0181999</v>
      </c>
      <c r="G19" s="443"/>
      <c r="H19" s="443"/>
    </row>
    <row r="20" spans="1:16" x14ac:dyDescent="0.25">
      <c r="A20" s="428" t="s">
        <v>252</v>
      </c>
      <c r="B20" s="453">
        <v>1151502232.8000016</v>
      </c>
      <c r="C20" s="453">
        <v>1210049390.3800001</v>
      </c>
      <c r="D20" s="430">
        <v>619883178.71000004</v>
      </c>
      <c r="E20" s="430">
        <v>648493488.30000007</v>
      </c>
      <c r="F20" s="430">
        <v>730110041.74000001</v>
      </c>
      <c r="G20" s="443"/>
      <c r="H20" s="443"/>
    </row>
    <row r="21" spans="1:16" x14ac:dyDescent="0.25">
      <c r="A21" s="429" t="s">
        <v>253</v>
      </c>
      <c r="B21" s="452">
        <v>4013159520.4900026</v>
      </c>
      <c r="C21" s="452">
        <v>4132104781.2811985</v>
      </c>
      <c r="D21" s="431">
        <v>4659966027.4200001</v>
      </c>
      <c r="E21" s="431">
        <v>4839150779.9299984</v>
      </c>
      <c r="F21" s="431">
        <v>4801428045.2454996</v>
      </c>
      <c r="G21" s="443"/>
      <c r="H21" s="443"/>
    </row>
    <row r="22" spans="1:16" x14ac:dyDescent="0.25">
      <c r="A22" s="428" t="s">
        <v>241</v>
      </c>
      <c r="B22" s="455">
        <v>345810688.12000054</v>
      </c>
      <c r="C22" s="455">
        <v>330143967.0800004</v>
      </c>
      <c r="D22" s="430">
        <v>345810688.12000024</v>
      </c>
      <c r="E22" s="430">
        <v>334340341.42000031</v>
      </c>
      <c r="F22" s="430">
        <v>325156775.6500001</v>
      </c>
      <c r="G22" s="443"/>
      <c r="H22" s="443"/>
    </row>
    <row r="23" spans="1:16" x14ac:dyDescent="0.25">
      <c r="A23" s="428" t="s">
        <v>158</v>
      </c>
      <c r="B23" s="455">
        <v>1995496710.8700023</v>
      </c>
      <c r="C23" s="455">
        <v>2010150536.929997</v>
      </c>
      <c r="D23" s="430">
        <v>1995496710.8699994</v>
      </c>
      <c r="E23" s="430">
        <v>2005396383.8999989</v>
      </c>
      <c r="F23" s="430">
        <v>2087961415.4299989</v>
      </c>
      <c r="G23" s="443"/>
      <c r="H23" s="443"/>
    </row>
    <row r="24" spans="1:16" x14ac:dyDescent="0.25">
      <c r="A24" s="428" t="s">
        <v>246</v>
      </c>
      <c r="B24" s="455">
        <v>77119743.750000119</v>
      </c>
      <c r="C24" s="455">
        <v>87002227.640000015</v>
      </c>
      <c r="D24" s="430">
        <v>79301184.030000016</v>
      </c>
      <c r="E24" s="430">
        <v>88398007.940000013</v>
      </c>
      <c r="F24" s="430">
        <v>86533900.949999988</v>
      </c>
      <c r="G24" s="443"/>
      <c r="H24" s="443"/>
    </row>
    <row r="25" spans="1:16" x14ac:dyDescent="0.25">
      <c r="A25" s="428" t="s">
        <v>254</v>
      </c>
      <c r="B25" s="455">
        <v>281872860.67999989</v>
      </c>
      <c r="C25" s="455">
        <v>306750754.4962998</v>
      </c>
      <c r="D25" s="430">
        <v>257406418.78000003</v>
      </c>
      <c r="E25" s="430">
        <v>284224926.23999971</v>
      </c>
      <c r="F25" s="430">
        <v>267776134.65270019</v>
      </c>
      <c r="G25" s="443"/>
      <c r="H25" s="443"/>
    </row>
    <row r="26" spans="1:16" x14ac:dyDescent="0.25">
      <c r="A26" s="428" t="s">
        <v>251</v>
      </c>
      <c r="B26" s="455">
        <v>897077237.3599999</v>
      </c>
      <c r="C26" s="455">
        <v>959207346.16490114</v>
      </c>
      <c r="D26" s="430">
        <v>897077225.7099998</v>
      </c>
      <c r="E26" s="430">
        <v>953502983.17999995</v>
      </c>
      <c r="F26" s="430">
        <v>971018746.62279999</v>
      </c>
      <c r="G26" s="443"/>
      <c r="H26" s="443"/>
    </row>
    <row r="27" spans="1:16" x14ac:dyDescent="0.25">
      <c r="A27" s="428" t="s">
        <v>255</v>
      </c>
      <c r="B27" s="455">
        <v>415782279.7100001</v>
      </c>
      <c r="C27" s="455">
        <v>438849948.97000009</v>
      </c>
      <c r="D27" s="430">
        <v>415782279.71000028</v>
      </c>
      <c r="E27" s="430">
        <v>438919575.79999995</v>
      </c>
      <c r="F27" s="430">
        <v>470144498.51000017</v>
      </c>
      <c r="G27" s="443"/>
      <c r="H27" s="443"/>
    </row>
    <row r="28" spans="1:16" x14ac:dyDescent="0.25">
      <c r="A28" s="428" t="s">
        <v>252</v>
      </c>
      <c r="B28" s="456"/>
      <c r="C28" s="456"/>
      <c r="D28" s="430">
        <v>669091520.20000005</v>
      </c>
      <c r="E28" s="430">
        <v>734368561.44999981</v>
      </c>
      <c r="F28" s="430">
        <v>592836573.43000007</v>
      </c>
      <c r="G28" s="443"/>
      <c r="H28" s="443"/>
    </row>
    <row r="29" spans="1:16" x14ac:dyDescent="0.25">
      <c r="A29" s="429" t="s">
        <v>256</v>
      </c>
      <c r="B29" s="452">
        <v>1619013418.1619253</v>
      </c>
      <c r="C29" s="452">
        <v>1756030278.7658453</v>
      </c>
      <c r="D29" s="431">
        <v>1866588047.3130713</v>
      </c>
      <c r="E29" s="431">
        <v>2010623815.0700016</v>
      </c>
      <c r="F29" s="431">
        <v>1978140323.6381865</v>
      </c>
      <c r="G29" s="443"/>
      <c r="H29" s="443"/>
    </row>
    <row r="30" spans="1:16" x14ac:dyDescent="0.25">
      <c r="A30" s="429" t="s">
        <v>257</v>
      </c>
      <c r="B30" s="452">
        <v>7029203.4400000013</v>
      </c>
      <c r="C30" s="452">
        <v>6483245.960930231</v>
      </c>
      <c r="D30" s="431">
        <v>7174823.6753798537</v>
      </c>
      <c r="E30" s="431">
        <v>6582972.1026197309</v>
      </c>
      <c r="F30" s="431">
        <v>3652538.086143882</v>
      </c>
      <c r="G30" s="443"/>
      <c r="H30" s="443"/>
    </row>
    <row r="31" spans="1:16" ht="18.75" x14ac:dyDescent="0.3">
      <c r="A31" s="435" t="s">
        <v>258</v>
      </c>
      <c r="B31" s="457">
        <v>19667340680.217125</v>
      </c>
      <c r="C31" s="457">
        <v>20711937994.600899</v>
      </c>
      <c r="D31" s="434">
        <v>19986784806.163654</v>
      </c>
      <c r="E31" s="434">
        <v>21031768450.78442</v>
      </c>
      <c r="F31" s="434">
        <v>21750393663.376114</v>
      </c>
      <c r="G31" s="443"/>
      <c r="H31" s="443"/>
    </row>
    <row r="32" spans="1:16" x14ac:dyDescent="0.25">
      <c r="B32" s="454"/>
      <c r="C32" s="454"/>
      <c r="E32" s="447"/>
      <c r="F32" s="447"/>
      <c r="G32" s="443"/>
      <c r="H32" s="443"/>
      <c r="M32" s="445"/>
      <c r="N32" s="445"/>
      <c r="O32" s="445"/>
      <c r="P32" s="445"/>
    </row>
    <row r="33" spans="1:8" x14ac:dyDescent="0.25">
      <c r="A33" s="429" t="s">
        <v>259</v>
      </c>
      <c r="B33" s="452">
        <v>3880380578.4099979</v>
      </c>
      <c r="C33" s="452">
        <v>4115818613.2486162</v>
      </c>
      <c r="D33" s="431">
        <v>3860014232.5700006</v>
      </c>
      <c r="E33" s="431">
        <v>4198669546.9000001</v>
      </c>
      <c r="F33" s="431">
        <v>4494436804.0704002</v>
      </c>
      <c r="G33" s="443"/>
      <c r="H33" s="443"/>
    </row>
    <row r="34" spans="1:8" x14ac:dyDescent="0.25">
      <c r="A34" s="428" t="s">
        <v>242</v>
      </c>
      <c r="B34" s="453">
        <v>1342468048.6699994</v>
      </c>
      <c r="C34" s="453">
        <v>1048059694.3599999</v>
      </c>
      <c r="D34" s="430">
        <v>1341535709.0500002</v>
      </c>
      <c r="E34" s="430">
        <v>1039755464.4800001</v>
      </c>
      <c r="F34" s="430">
        <v>1071104488.5200001</v>
      </c>
      <c r="G34" s="443"/>
      <c r="H34" s="443"/>
    </row>
    <row r="35" spans="1:8" x14ac:dyDescent="0.25">
      <c r="A35" s="428" t="s">
        <v>243</v>
      </c>
      <c r="B35" s="453">
        <v>98722000.399999961</v>
      </c>
      <c r="C35" s="453">
        <v>132719613.99000005</v>
      </c>
      <c r="D35" s="430">
        <v>98713787.279999971</v>
      </c>
      <c r="E35" s="430">
        <v>134752545.40000004</v>
      </c>
      <c r="F35" s="430">
        <v>124938495.05999997</v>
      </c>
      <c r="G35" s="443"/>
      <c r="H35" s="443"/>
    </row>
    <row r="36" spans="1:8" x14ac:dyDescent="0.25">
      <c r="A36" s="428" t="s">
        <v>260</v>
      </c>
      <c r="B36" s="453">
        <v>8213.119999999999</v>
      </c>
      <c r="C36" s="454"/>
      <c r="D36" s="430">
        <v>8213.119999999999</v>
      </c>
      <c r="E36" s="430">
        <v>111</v>
      </c>
      <c r="F36" s="430"/>
      <c r="G36" s="443"/>
      <c r="H36" s="443"/>
    </row>
    <row r="37" spans="1:8" x14ac:dyDescent="0.25">
      <c r="A37" s="428" t="s">
        <v>246</v>
      </c>
      <c r="B37" s="453">
        <v>107099284.92</v>
      </c>
      <c r="C37" s="453">
        <v>127184897.25999993</v>
      </c>
      <c r="D37" s="430">
        <v>119522374.75000003</v>
      </c>
      <c r="E37" s="430">
        <v>146210833.97000003</v>
      </c>
      <c r="F37" s="430">
        <v>141488117.35000002</v>
      </c>
      <c r="G37" s="443"/>
      <c r="H37" s="443"/>
    </row>
    <row r="38" spans="1:8" x14ac:dyDescent="0.25">
      <c r="A38" s="428" t="s">
        <v>247</v>
      </c>
      <c r="B38" s="453">
        <v>86849502.600000054</v>
      </c>
      <c r="C38" s="453">
        <v>226307430.53311908</v>
      </c>
      <c r="D38" s="430">
        <v>86849502.600000069</v>
      </c>
      <c r="E38" s="430">
        <v>338857263.53999996</v>
      </c>
      <c r="F38" s="430">
        <v>310144210.19999999</v>
      </c>
      <c r="G38" s="443"/>
      <c r="H38" s="443"/>
    </row>
    <row r="39" spans="1:8" x14ac:dyDescent="0.25">
      <c r="A39" s="428" t="s">
        <v>65</v>
      </c>
      <c r="B39" s="453">
        <v>1265610810.4699991</v>
      </c>
      <c r="C39" s="453">
        <v>1559882474.6399982</v>
      </c>
      <c r="D39" s="430">
        <v>1233761927.54</v>
      </c>
      <c r="E39" s="430">
        <v>1512995765.4500005</v>
      </c>
      <c r="F39" s="430">
        <v>1712073013.8000002</v>
      </c>
      <c r="G39" s="443"/>
      <c r="H39" s="443"/>
    </row>
    <row r="40" spans="1:8" x14ac:dyDescent="0.25">
      <c r="A40" s="428" t="s">
        <v>250</v>
      </c>
      <c r="B40" s="453">
        <v>979622718.22999978</v>
      </c>
      <c r="C40" s="453">
        <v>1021664502.4654992</v>
      </c>
      <c r="D40" s="430">
        <v>979622718.23000026</v>
      </c>
      <c r="E40" s="430">
        <v>1026097563.0599996</v>
      </c>
      <c r="F40" s="430">
        <v>1134688479.1403999</v>
      </c>
      <c r="G40" s="443"/>
      <c r="H40" s="443"/>
    </row>
    <row r="41" spans="1:8" x14ac:dyDescent="0.25">
      <c r="A41" s="429" t="s">
        <v>261</v>
      </c>
      <c r="B41" s="452">
        <v>11532990838.7675</v>
      </c>
      <c r="C41" s="452">
        <v>12003513680.664501</v>
      </c>
      <c r="D41" s="431">
        <v>11737470393.897501</v>
      </c>
      <c r="E41" s="431">
        <v>12241363845.4895</v>
      </c>
      <c r="F41" s="431">
        <v>12668009936.229998</v>
      </c>
      <c r="G41" s="443"/>
      <c r="H41" s="443"/>
    </row>
    <row r="42" spans="1:8" x14ac:dyDescent="0.25">
      <c r="A42" s="428" t="s">
        <v>262</v>
      </c>
      <c r="B42" s="453">
        <v>398463885.99000001</v>
      </c>
      <c r="C42" s="453">
        <v>459600427.4000001</v>
      </c>
      <c r="D42" s="430">
        <v>404384026.09000015</v>
      </c>
      <c r="E42" s="430">
        <v>468455434.96000028</v>
      </c>
      <c r="F42" s="430">
        <v>518606219.27999973</v>
      </c>
      <c r="G42" s="443"/>
      <c r="H42" s="443"/>
    </row>
    <row r="43" spans="1:8" x14ac:dyDescent="0.25">
      <c r="A43" s="428" t="s">
        <v>263</v>
      </c>
      <c r="B43" s="453">
        <v>34609.160000000003</v>
      </c>
      <c r="C43" s="453">
        <v>548.27</v>
      </c>
      <c r="D43" s="430">
        <v>187943.09</v>
      </c>
      <c r="E43" s="430">
        <v>25101.62</v>
      </c>
      <c r="F43" s="430">
        <v>0</v>
      </c>
      <c r="G43" s="443"/>
      <c r="H43" s="443"/>
    </row>
    <row r="44" spans="1:8" x14ac:dyDescent="0.25">
      <c r="A44" s="428" t="s">
        <v>264</v>
      </c>
      <c r="B44" s="453">
        <v>5770512504</v>
      </c>
      <c r="C44" s="453">
        <v>6205453083.8999996</v>
      </c>
      <c r="D44" s="430">
        <v>1314949191.8500001</v>
      </c>
      <c r="E44" s="430">
        <v>1432425799.6000001</v>
      </c>
      <c r="F44" s="430">
        <v>1230471177.6099997</v>
      </c>
      <c r="G44" s="443"/>
      <c r="H44" s="443"/>
    </row>
    <row r="45" spans="1:8" x14ac:dyDescent="0.25">
      <c r="A45" s="428" t="s">
        <v>265</v>
      </c>
      <c r="B45" s="453"/>
      <c r="C45" s="453"/>
      <c r="D45" s="430">
        <v>4538392624.9899998</v>
      </c>
      <c r="E45" s="430">
        <v>4869072498.4799995</v>
      </c>
      <c r="F45" s="430">
        <v>5294842892.4199982</v>
      </c>
      <c r="G45" s="443"/>
      <c r="H45" s="443"/>
    </row>
    <row r="46" spans="1:8" x14ac:dyDescent="0.25">
      <c r="A46" s="428" t="s">
        <v>17</v>
      </c>
      <c r="B46" s="453">
        <v>2553103518.4000001</v>
      </c>
      <c r="C46" s="453">
        <v>2898399904.2299995</v>
      </c>
      <c r="D46" s="430">
        <v>2677497631.8000002</v>
      </c>
      <c r="E46" s="430">
        <v>3073674014.7400002</v>
      </c>
      <c r="F46" s="430">
        <v>3076331438.6500001</v>
      </c>
      <c r="G46" s="443"/>
      <c r="H46" s="443"/>
    </row>
    <row r="47" spans="1:8" x14ac:dyDescent="0.25">
      <c r="A47" s="428" t="s">
        <v>201</v>
      </c>
      <c r="B47" s="453">
        <v>132932868.13999997</v>
      </c>
      <c r="C47" s="453">
        <v>146023017.94</v>
      </c>
      <c r="D47" s="430">
        <v>132594162.61</v>
      </c>
      <c r="E47" s="430">
        <v>145716518.44</v>
      </c>
      <c r="F47" s="430">
        <v>167503242.73999998</v>
      </c>
      <c r="G47" s="443"/>
      <c r="H47" s="443"/>
    </row>
    <row r="48" spans="1:8" x14ac:dyDescent="0.25">
      <c r="A48" s="428" t="s">
        <v>202</v>
      </c>
      <c r="B48" s="453">
        <v>884362805.2900002</v>
      </c>
      <c r="C48" s="453">
        <v>992674032.96000016</v>
      </c>
      <c r="D48" s="430">
        <v>878261750.12000012</v>
      </c>
      <c r="E48" s="430">
        <v>986180639.98000002</v>
      </c>
      <c r="F48" s="430">
        <v>1133150617.2900002</v>
      </c>
      <c r="G48" s="443"/>
      <c r="H48" s="443"/>
    </row>
    <row r="49" spans="1:10" x14ac:dyDescent="0.25">
      <c r="A49" s="428" t="s">
        <v>200</v>
      </c>
      <c r="B49" s="453">
        <v>138277582.37</v>
      </c>
      <c r="C49" s="453">
        <v>229873819.41</v>
      </c>
      <c r="D49" s="430">
        <v>137881151.03999999</v>
      </c>
      <c r="E49" s="430">
        <v>211813645.82000002</v>
      </c>
      <c r="F49" s="430">
        <v>251171796.16999999</v>
      </c>
      <c r="G49" s="443"/>
      <c r="H49" s="443"/>
    </row>
    <row r="50" spans="1:10" x14ac:dyDescent="0.25">
      <c r="A50" s="428" t="s">
        <v>266</v>
      </c>
      <c r="B50" s="453">
        <v>635383191.50999999</v>
      </c>
      <c r="C50" s="453">
        <v>50747096.580000006</v>
      </c>
      <c r="D50" s="430">
        <v>633402038.39999998</v>
      </c>
      <c r="E50" s="430">
        <v>40980530.039999999</v>
      </c>
      <c r="F50" s="430">
        <v>537.99</v>
      </c>
      <c r="G50" s="443"/>
    </row>
    <row r="51" spans="1:10" x14ac:dyDescent="0.25">
      <c r="A51" s="428" t="s">
        <v>267</v>
      </c>
      <c r="B51" s="453">
        <v>1019919873.9074996</v>
      </c>
      <c r="C51" s="453">
        <v>1020741749.9745002</v>
      </c>
      <c r="D51" s="430">
        <v>1019919873.9074996</v>
      </c>
      <c r="E51" s="430">
        <v>1013019661.8095002</v>
      </c>
      <c r="F51" s="430">
        <v>995932014.07999992</v>
      </c>
      <c r="G51" s="443"/>
    </row>
    <row r="52" spans="1:10" ht="18.75" x14ac:dyDescent="0.3">
      <c r="A52" s="435" t="s">
        <v>268</v>
      </c>
      <c r="B52" s="457">
        <v>15413371417.177498</v>
      </c>
      <c r="C52" s="457">
        <v>16119332293.913116</v>
      </c>
      <c r="D52" s="434">
        <v>15597484626.467503</v>
      </c>
      <c r="E52" s="434">
        <v>16440033392.3895</v>
      </c>
      <c r="F52" s="434">
        <v>17162446740.300398</v>
      </c>
      <c r="G52" s="443"/>
      <c r="H52" s="443"/>
    </row>
    <row r="53" spans="1:10" x14ac:dyDescent="0.25">
      <c r="B53" s="454"/>
      <c r="C53" s="454"/>
      <c r="E53" s="447">
        <v>16.440033392389498</v>
      </c>
      <c r="F53" s="447">
        <v>17.162446740300396</v>
      </c>
      <c r="G53" s="443"/>
      <c r="H53" s="443"/>
    </row>
    <row r="54" spans="1:10" x14ac:dyDescent="0.25">
      <c r="A54" s="429" t="s">
        <v>9</v>
      </c>
      <c r="B54" s="452">
        <v>2721767660.6961026</v>
      </c>
      <c r="C54" s="452">
        <v>2818869824.6854405</v>
      </c>
      <c r="D54" s="431">
        <v>2088705119.9261007</v>
      </c>
      <c r="E54" s="431">
        <v>2302365263.1755009</v>
      </c>
      <c r="F54" s="431">
        <v>2325336315.2310996</v>
      </c>
      <c r="G54" s="443"/>
      <c r="H54" s="443"/>
      <c r="J54" s="433"/>
    </row>
    <row r="55" spans="1:10" x14ac:dyDescent="0.25">
      <c r="A55" s="428" t="s">
        <v>241</v>
      </c>
      <c r="B55" s="453">
        <v>21104513.379999995</v>
      </c>
      <c r="C55" s="453">
        <v>22162770.149999972</v>
      </c>
      <c r="D55" s="430">
        <v>21104513.379999995</v>
      </c>
      <c r="E55" s="430">
        <v>23034685.509999994</v>
      </c>
      <c r="F55" s="430">
        <v>21901543.789999992</v>
      </c>
      <c r="G55" s="443"/>
      <c r="H55" s="443"/>
    </row>
    <row r="56" spans="1:10" x14ac:dyDescent="0.25">
      <c r="A56" s="428" t="s">
        <v>158</v>
      </c>
      <c r="B56" s="453">
        <v>345792256.42000043</v>
      </c>
      <c r="C56" s="453">
        <v>396501053.45000029</v>
      </c>
      <c r="D56" s="430">
        <v>345792256.4200002</v>
      </c>
      <c r="E56" s="430">
        <v>395125130.04999971</v>
      </c>
      <c r="F56" s="430">
        <v>399869715.96000004</v>
      </c>
      <c r="G56" s="443"/>
      <c r="H56" s="443"/>
    </row>
    <row r="57" spans="1:10" x14ac:dyDescent="0.25">
      <c r="A57" s="428" t="s">
        <v>246</v>
      </c>
      <c r="B57" s="453">
        <v>147060126.21000069</v>
      </c>
      <c r="C57" s="453">
        <v>158659514.69000015</v>
      </c>
      <c r="D57" s="430">
        <v>149222927.91999999</v>
      </c>
      <c r="E57" s="430">
        <v>153089178.65000001</v>
      </c>
      <c r="F57" s="430">
        <v>160809875.41000006</v>
      </c>
      <c r="G57" s="443"/>
      <c r="H57" s="443"/>
    </row>
    <row r="58" spans="1:10" x14ac:dyDescent="0.25">
      <c r="A58" s="428" t="s">
        <v>247</v>
      </c>
      <c r="B58" s="453">
        <v>79748129.299999908</v>
      </c>
      <c r="C58" s="453">
        <v>90125594.962035999</v>
      </c>
      <c r="D58" s="430">
        <v>79748129.299999997</v>
      </c>
      <c r="E58" s="430">
        <v>96675590.049999982</v>
      </c>
      <c r="F58" s="430">
        <v>106502558.30000001</v>
      </c>
      <c r="G58" s="443"/>
      <c r="H58" s="443"/>
    </row>
    <row r="59" spans="1:10" x14ac:dyDescent="0.25">
      <c r="A59" s="428" t="s">
        <v>269</v>
      </c>
      <c r="B59" s="453">
        <v>1247003877.3861015</v>
      </c>
      <c r="C59" s="453">
        <v>1343336164.0034039</v>
      </c>
      <c r="D59" s="430">
        <v>1247003877.3861008</v>
      </c>
      <c r="E59" s="430">
        <v>1319103961.2755013</v>
      </c>
      <c r="F59" s="430">
        <v>1284248356.1810997</v>
      </c>
      <c r="G59" s="443"/>
      <c r="H59" s="443"/>
    </row>
    <row r="60" spans="1:10" x14ac:dyDescent="0.25">
      <c r="A60" s="428" t="s">
        <v>270</v>
      </c>
      <c r="B60" s="453">
        <v>881058758</v>
      </c>
      <c r="C60" s="453">
        <v>808084727.43000042</v>
      </c>
      <c r="D60" s="430">
        <v>245833415.51999992</v>
      </c>
      <c r="E60" s="430">
        <v>315336717.63999975</v>
      </c>
      <c r="F60" s="430">
        <v>352004265.59000003</v>
      </c>
      <c r="G60" s="443"/>
      <c r="H60" s="443"/>
    </row>
    <row r="61" spans="1:10" x14ac:dyDescent="0.25">
      <c r="A61" s="429" t="s">
        <v>271</v>
      </c>
      <c r="B61" s="452">
        <v>12939858973.809971</v>
      </c>
      <c r="C61" s="452">
        <v>13677281917.299961</v>
      </c>
      <c r="D61" s="431">
        <v>12939858973.899998</v>
      </c>
      <c r="E61" s="431">
        <v>13711804225.739998</v>
      </c>
      <c r="F61" s="431">
        <v>14224896091.040001</v>
      </c>
      <c r="G61" s="443"/>
      <c r="H61" s="443"/>
    </row>
    <row r="62" spans="1:10" x14ac:dyDescent="0.25">
      <c r="A62" s="428" t="s">
        <v>272</v>
      </c>
      <c r="B62" s="453">
        <v>11081833218.939997</v>
      </c>
      <c r="C62" s="453">
        <v>11499789311.309998</v>
      </c>
      <c r="D62" s="430">
        <v>11081833218.999998</v>
      </c>
      <c r="E62" s="430">
        <v>11526345561.539999</v>
      </c>
      <c r="F62" s="430">
        <v>11797001390.84</v>
      </c>
      <c r="G62" s="443"/>
      <c r="H62" s="443"/>
    </row>
    <row r="63" spans="1:10" x14ac:dyDescent="0.25">
      <c r="A63" s="428" t="s">
        <v>273</v>
      </c>
      <c r="B63" s="453">
        <v>1858025754.8699734</v>
      </c>
      <c r="C63" s="453">
        <v>2177492605.9899635</v>
      </c>
      <c r="D63" s="430">
        <v>1858025754.9000001</v>
      </c>
      <c r="E63" s="430">
        <v>2185458664.1999998</v>
      </c>
      <c r="F63" s="430">
        <v>2427894700.1999998</v>
      </c>
      <c r="G63" s="443"/>
      <c r="H63" s="443"/>
    </row>
    <row r="64" spans="1:10" ht="18.75" x14ac:dyDescent="0.3">
      <c r="A64" s="435" t="s">
        <v>274</v>
      </c>
      <c r="B64" s="457">
        <v>15661626634.506073</v>
      </c>
      <c r="C64" s="457">
        <v>16496151741.985401</v>
      </c>
      <c r="D64" s="434">
        <v>15028564093.826099</v>
      </c>
      <c r="E64" s="434">
        <v>16014169488.915499</v>
      </c>
      <c r="F64" s="434">
        <v>16550232406.271101</v>
      </c>
      <c r="G64" s="443"/>
      <c r="H64" s="443"/>
      <c r="J64" s="448"/>
    </row>
    <row r="65" spans="1:8" x14ac:dyDescent="0.25">
      <c r="B65" s="454"/>
      <c r="C65" s="454"/>
      <c r="E65" s="450"/>
      <c r="F65" s="450"/>
      <c r="G65" s="443"/>
      <c r="H65" s="443"/>
    </row>
    <row r="66" spans="1:8" x14ac:dyDescent="0.25">
      <c r="A66" s="438" t="s">
        <v>63</v>
      </c>
      <c r="B66" s="458"/>
      <c r="C66" s="458"/>
      <c r="G66" s="443"/>
      <c r="H66" s="443"/>
    </row>
    <row r="67" spans="1:8" x14ac:dyDescent="0.25">
      <c r="A67" s="428" t="s">
        <v>242</v>
      </c>
      <c r="B67" s="453">
        <v>164816633.77000028</v>
      </c>
      <c r="C67" s="453">
        <v>7392566.1400000015</v>
      </c>
      <c r="D67" s="430">
        <v>164642216.33000001</v>
      </c>
      <c r="E67" s="430">
        <v>7356401.1900000004</v>
      </c>
      <c r="G67" s="443"/>
      <c r="H67" s="443"/>
    </row>
    <row r="68" spans="1:8" x14ac:dyDescent="0.25">
      <c r="A68" s="428" t="s">
        <v>243</v>
      </c>
      <c r="B68" s="453">
        <v>16223236.510000015</v>
      </c>
      <c r="C68" s="453">
        <v>1216560.8399999989</v>
      </c>
      <c r="D68" s="430">
        <v>16223236.510000004</v>
      </c>
      <c r="E68" s="430">
        <v>829672.12000000011</v>
      </c>
      <c r="G68" s="443"/>
      <c r="H68" s="443"/>
    </row>
    <row r="69" spans="1:8" x14ac:dyDescent="0.25">
      <c r="A69" s="428" t="s">
        <v>246</v>
      </c>
      <c r="B69" s="453">
        <v>9609386.3000000026</v>
      </c>
      <c r="C69" s="453">
        <v>1960080.4200000002</v>
      </c>
      <c r="D69" s="430">
        <v>9321955.6100000013</v>
      </c>
      <c r="E69" s="430">
        <v>273513.26999999996</v>
      </c>
      <c r="G69" s="443"/>
      <c r="H69" s="443"/>
    </row>
    <row r="70" spans="1:8" x14ac:dyDescent="0.25">
      <c r="A70" s="428" t="s">
        <v>65</v>
      </c>
      <c r="B70" s="453">
        <v>90948481.029999971</v>
      </c>
      <c r="C70" s="453">
        <v>3735532.4499999969</v>
      </c>
      <c r="D70" s="430">
        <v>87142820.589999989</v>
      </c>
      <c r="E70" s="430">
        <v>3516686.9800000004</v>
      </c>
      <c r="G70" s="443"/>
      <c r="H70" s="443"/>
    </row>
    <row r="71" spans="1:8" x14ac:dyDescent="0.25">
      <c r="A71" s="428" t="s">
        <v>250</v>
      </c>
      <c r="B71" s="453">
        <v>115595090.62799996</v>
      </c>
      <c r="C71" s="453">
        <v>5289509.0993000017</v>
      </c>
      <c r="D71" s="430">
        <v>115595090.62799996</v>
      </c>
      <c r="E71" s="430">
        <v>5278235.2919999994</v>
      </c>
      <c r="G71" s="443"/>
      <c r="H71" s="443"/>
    </row>
    <row r="72" spans="1:8" ht="18.75" x14ac:dyDescent="0.3">
      <c r="A72" s="435" t="s">
        <v>275</v>
      </c>
      <c r="B72" s="457">
        <v>397192828.23800021</v>
      </c>
      <c r="C72" s="457">
        <v>19594248.949299999</v>
      </c>
      <c r="D72" s="434">
        <v>392925319.66799998</v>
      </c>
      <c r="E72" s="434">
        <v>17254508.851999998</v>
      </c>
      <c r="F72" s="434">
        <v>0</v>
      </c>
      <c r="G72" s="443"/>
      <c r="H72" s="443"/>
    </row>
    <row r="73" spans="1:8" x14ac:dyDescent="0.25">
      <c r="B73" s="454"/>
      <c r="C73" s="454"/>
      <c r="G73" s="443"/>
      <c r="H73" s="443"/>
    </row>
    <row r="74" spans="1:8" x14ac:dyDescent="0.25">
      <c r="A74" s="428" t="s">
        <v>20</v>
      </c>
      <c r="B74" s="453">
        <v>350000000</v>
      </c>
      <c r="C74" s="453">
        <v>350000000</v>
      </c>
      <c r="D74" s="430">
        <v>259406182.43999997</v>
      </c>
      <c r="E74" s="430">
        <v>376619611.76000005</v>
      </c>
      <c r="F74" s="430">
        <v>330885480.56</v>
      </c>
      <c r="G74" s="443"/>
      <c r="H74" s="443"/>
    </row>
    <row r="75" spans="1:8" x14ac:dyDescent="0.25">
      <c r="A75" s="428" t="s">
        <v>276</v>
      </c>
      <c r="B75" s="453">
        <v>1146154558.1240027</v>
      </c>
      <c r="C75" s="453">
        <v>1268116651.1490095</v>
      </c>
      <c r="D75" s="430">
        <v>930025629</v>
      </c>
      <c r="E75" s="430">
        <v>1024617174</v>
      </c>
      <c r="F75" s="430">
        <v>1043661539</v>
      </c>
      <c r="G75" s="443"/>
      <c r="H75" s="443"/>
    </row>
    <row r="76" spans="1:8" x14ac:dyDescent="0.25">
      <c r="A76" s="428" t="s">
        <v>10</v>
      </c>
      <c r="B76" s="453">
        <v>23154398.570999987</v>
      </c>
      <c r="C76" s="453">
        <v>1176256.7588999998</v>
      </c>
      <c r="D76" s="430">
        <v>23154398.570999995</v>
      </c>
      <c r="E76" s="430">
        <v>1185469.2172999997</v>
      </c>
      <c r="F76" s="430">
        <v>0</v>
      </c>
      <c r="G76" s="443"/>
      <c r="H76" s="443"/>
    </row>
    <row r="77" spans="1:8" ht="18.75" x14ac:dyDescent="0.3">
      <c r="A77" s="435" t="s">
        <v>277</v>
      </c>
      <c r="B77" s="457">
        <v>1519308956.6950028</v>
      </c>
      <c r="C77" s="457">
        <v>1619292907.9079094</v>
      </c>
      <c r="D77" s="434">
        <v>1212586210.0110002</v>
      </c>
      <c r="E77" s="434">
        <v>1402422254.9772999</v>
      </c>
      <c r="F77" s="434">
        <v>1374547019.5599999</v>
      </c>
      <c r="G77" s="443"/>
      <c r="H77" s="443"/>
    </row>
    <row r="78" spans="1:8" x14ac:dyDescent="0.25">
      <c r="B78" s="454"/>
      <c r="C78" s="454"/>
      <c r="E78" s="446"/>
      <c r="F78" s="446"/>
      <c r="G78" s="443"/>
      <c r="H78" s="443"/>
    </row>
    <row r="79" spans="1:8" x14ac:dyDescent="0.25">
      <c r="A79" s="438" t="s">
        <v>278</v>
      </c>
      <c r="B79" s="458"/>
      <c r="C79" s="458"/>
      <c r="D79" s="437"/>
      <c r="E79" s="437"/>
      <c r="F79" s="437"/>
      <c r="G79" s="443"/>
      <c r="H79" s="443"/>
    </row>
    <row r="80" spans="1:8" x14ac:dyDescent="0.25">
      <c r="A80" s="428" t="s">
        <v>22</v>
      </c>
      <c r="B80" s="453">
        <v>284049681.84000003</v>
      </c>
      <c r="C80" s="453">
        <v>400978624.07999998</v>
      </c>
      <c r="D80" s="430">
        <v>351378110.07253927</v>
      </c>
      <c r="E80" s="430">
        <v>417886922.33083808</v>
      </c>
      <c r="F80" s="430">
        <v>379016509.85867834</v>
      </c>
      <c r="G80" s="443"/>
      <c r="H80" s="443"/>
    </row>
    <row r="81" spans="1:12" x14ac:dyDescent="0.25">
      <c r="A81" s="428" t="s">
        <v>24</v>
      </c>
      <c r="B81" s="453">
        <v>871047749.88000011</v>
      </c>
      <c r="C81" s="453">
        <v>872158521.12000012</v>
      </c>
      <c r="D81" s="430">
        <v>679896004.00488627</v>
      </c>
      <c r="E81" s="430">
        <v>679673762.56932187</v>
      </c>
      <c r="F81" s="430">
        <v>673759773.42628026</v>
      </c>
      <c r="G81" s="443"/>
      <c r="H81" s="443"/>
    </row>
    <row r="82" spans="1:12" x14ac:dyDescent="0.25">
      <c r="A82" s="428" t="s">
        <v>9</v>
      </c>
      <c r="B82" s="453">
        <v>297271529.63999999</v>
      </c>
      <c r="C82" s="453">
        <v>269367156.95999998</v>
      </c>
      <c r="D82" s="430">
        <v>297270588.05641013</v>
      </c>
      <c r="E82" s="430">
        <v>269361474.70929098</v>
      </c>
      <c r="F82" s="430">
        <v>320426382.92589629</v>
      </c>
      <c r="G82" s="443"/>
      <c r="H82" s="443"/>
    </row>
    <row r="83" spans="1:12" x14ac:dyDescent="0.25">
      <c r="A83" s="428" t="s">
        <v>26</v>
      </c>
      <c r="B83" s="453">
        <v>187504953</v>
      </c>
      <c r="C83" s="453">
        <v>331578092.15999997</v>
      </c>
      <c r="D83" s="430">
        <v>187013684.84280783</v>
      </c>
      <c r="E83" s="430">
        <v>332591126.67726034</v>
      </c>
      <c r="F83" s="430">
        <v>253856716.68618348</v>
      </c>
      <c r="G83" s="443"/>
      <c r="H83" s="443"/>
    </row>
    <row r="84" spans="1:12" x14ac:dyDescent="0.25">
      <c r="A84" s="428" t="s">
        <v>140</v>
      </c>
      <c r="B84" s="453">
        <v>476912178</v>
      </c>
      <c r="C84" s="453">
        <v>510112833.84000003</v>
      </c>
      <c r="D84" s="430">
        <v>548206417.98966622</v>
      </c>
      <c r="E84" s="430">
        <v>580699778.71252358</v>
      </c>
      <c r="F84" s="430">
        <v>546082907.69458032</v>
      </c>
      <c r="G84" s="443"/>
      <c r="H84" s="443"/>
    </row>
    <row r="85" spans="1:12" ht="18.75" x14ac:dyDescent="0.3">
      <c r="A85" s="435" t="s">
        <v>88</v>
      </c>
      <c r="B85" s="457">
        <v>2116786092.3600001</v>
      </c>
      <c r="C85" s="457">
        <v>2384195228.1600003</v>
      </c>
      <c r="D85" s="434">
        <v>2063764804.9663095</v>
      </c>
      <c r="E85" s="434">
        <v>2280213064.9992347</v>
      </c>
      <c r="F85" s="434">
        <v>2173142290.5916185</v>
      </c>
      <c r="G85" s="443"/>
      <c r="H85" s="443"/>
    </row>
    <row r="86" spans="1:12" x14ac:dyDescent="0.25">
      <c r="B86" s="454"/>
      <c r="C86" s="454"/>
      <c r="E86" s="446"/>
      <c r="F86" s="446"/>
    </row>
    <row r="87" spans="1:12" x14ac:dyDescent="0.25">
      <c r="A87" s="428" t="s">
        <v>279</v>
      </c>
      <c r="B87" s="453">
        <v>54775626609.193695</v>
      </c>
      <c r="C87" s="453">
        <v>57350504415.516632</v>
      </c>
      <c r="D87" s="430">
        <v>54282109861.10257</v>
      </c>
      <c r="E87" s="430">
        <v>57185861160.917953</v>
      </c>
      <c r="F87" s="430">
        <v>59010762120.099236</v>
      </c>
      <c r="K87" s="448"/>
      <c r="L87" s="448"/>
    </row>
    <row r="88" spans="1:12" x14ac:dyDescent="0.25">
      <c r="A88" s="428" t="s">
        <v>91</v>
      </c>
      <c r="B88" s="459">
        <v>6755124</v>
      </c>
      <c r="C88" s="459">
        <v>6794422</v>
      </c>
      <c r="D88" s="441">
        <v>6749911</v>
      </c>
      <c r="E88" s="441">
        <v>6784240</v>
      </c>
      <c r="F88" s="441">
        <v>6811779</v>
      </c>
    </row>
    <row r="89" spans="1:12" ht="18.75" x14ac:dyDescent="0.3">
      <c r="A89" s="439" t="s">
        <v>280</v>
      </c>
      <c r="B89" s="460">
        <v>8108.7522019127546</v>
      </c>
      <c r="C89" s="460">
        <v>8440.821664523728</v>
      </c>
      <c r="D89" s="440">
        <v>8041.9000874385711</v>
      </c>
      <c r="E89" s="440">
        <v>8429.2214250848956</v>
      </c>
      <c r="F89" s="440">
        <v>8663.0470718587949</v>
      </c>
      <c r="G89" s="444">
        <v>4.8162913420339404E-2</v>
      </c>
      <c r="H89" s="444">
        <v>2.773988663745941E-2</v>
      </c>
    </row>
    <row r="91" spans="1:12" x14ac:dyDescent="0.25">
      <c r="D91" s="445"/>
      <c r="E91" s="445"/>
      <c r="F91" s="445"/>
    </row>
    <row r="92" spans="1:12" x14ac:dyDescent="0.25">
      <c r="F92" s="447"/>
    </row>
    <row r="93" spans="1:12" x14ac:dyDescent="0.25">
      <c r="E93" s="447"/>
      <c r="F93" s="447"/>
    </row>
    <row r="94" spans="1:12" x14ac:dyDescent="0.25">
      <c r="D94" s="446"/>
      <c r="E94" s="446"/>
      <c r="F94" s="448"/>
    </row>
    <row r="95" spans="1:12" x14ac:dyDescent="0.25">
      <c r="D95" s="446"/>
      <c r="E95" s="446"/>
      <c r="F95" s="448"/>
    </row>
    <row r="96" spans="1:12" x14ac:dyDescent="0.25">
      <c r="D96" s="446"/>
      <c r="E96" s="446"/>
      <c r="F96" s="448"/>
    </row>
    <row r="97" spans="4:6" x14ac:dyDescent="0.25">
      <c r="D97" s="446"/>
      <c r="E97" s="446"/>
      <c r="F97" s="448"/>
    </row>
    <row r="98" spans="4:6" x14ac:dyDescent="0.25">
      <c r="D98" s="446"/>
      <c r="E98" s="446"/>
      <c r="F98" s="448"/>
    </row>
    <row r="99" spans="4:6" x14ac:dyDescent="0.25">
      <c r="D99" s="446"/>
    </row>
    <row r="100" spans="4:6" x14ac:dyDescent="0.25">
      <c r="D100" s="446"/>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election activeCell="A27" sqref="A27"/>
    </sheetView>
  </sheetViews>
  <sheetFormatPr defaultColWidth="8.85546875" defaultRowHeight="15" x14ac:dyDescent="0.25"/>
  <cols>
    <col min="1" max="1" width="26" bestFit="1" customWidth="1"/>
    <col min="5" max="5" width="7.85546875" customWidth="1"/>
    <col min="6" max="6" width="9.140625" customWidth="1"/>
  </cols>
  <sheetData>
    <row r="1" spans="1:6" s="9" customFormat="1" ht="23.25" x14ac:dyDescent="0.35">
      <c r="A1" s="71" t="s">
        <v>0</v>
      </c>
    </row>
    <row r="2" spans="1:6" s="9" customFormat="1" x14ac:dyDescent="0.25"/>
    <row r="3" spans="1:6" s="9" customFormat="1" ht="23.25" x14ac:dyDescent="0.35">
      <c r="A3" s="72" t="s">
        <v>29</v>
      </c>
    </row>
    <row r="4" spans="1:6" s="73" customFormat="1" ht="15.75" x14ac:dyDescent="0.25">
      <c r="A4" s="2"/>
    </row>
    <row r="5" spans="1:6" s="9" customFormat="1" ht="18.75" x14ac:dyDescent="0.3">
      <c r="A5" s="74" t="s">
        <v>160</v>
      </c>
    </row>
    <row r="6" spans="1:6" s="9" customFormat="1" ht="18.75" x14ac:dyDescent="0.3">
      <c r="A6" s="347"/>
      <c r="B6" s="346"/>
      <c r="C6" s="346"/>
      <c r="D6" s="346"/>
      <c r="E6" s="346"/>
      <c r="F6" s="345"/>
    </row>
    <row r="7" spans="1:6" s="9" customFormat="1" ht="18.75" x14ac:dyDescent="0.3">
      <c r="A7" s="74"/>
    </row>
    <row r="8" spans="1:6" ht="23.25" x14ac:dyDescent="0.35">
      <c r="A8" s="69" t="s">
        <v>1</v>
      </c>
    </row>
    <row r="9" spans="1:6" s="9" customFormat="1" ht="23.25" x14ac:dyDescent="0.35">
      <c r="A9" s="69"/>
    </row>
    <row r="10" spans="1:6" ht="18.75" x14ac:dyDescent="0.3">
      <c r="A10" s="70" t="s">
        <v>161</v>
      </c>
    </row>
    <row r="11" spans="1:6" s="9" customFormat="1" x14ac:dyDescent="0.25"/>
    <row r="12" spans="1:6" ht="18.75" x14ac:dyDescent="0.3">
      <c r="A12" s="70" t="s">
        <v>104</v>
      </c>
    </row>
    <row r="13" spans="1:6" s="9" customFormat="1" ht="18.75" x14ac:dyDescent="0.3">
      <c r="A13" s="70"/>
    </row>
    <row r="14" spans="1:6" s="9" customFormat="1" ht="18.75" x14ac:dyDescent="0.3">
      <c r="A14" s="70" t="s">
        <v>103</v>
      </c>
    </row>
    <row r="15" spans="1:6" s="9" customFormat="1" ht="18.75" x14ac:dyDescent="0.3">
      <c r="A15" s="70"/>
    </row>
    <row r="16" spans="1:6" ht="18.75" x14ac:dyDescent="0.3">
      <c r="A16" s="70" t="s">
        <v>108</v>
      </c>
    </row>
    <row r="17" spans="1:1" s="9" customFormat="1" ht="18.75" x14ac:dyDescent="0.3">
      <c r="A17" s="70"/>
    </row>
    <row r="18" spans="1:1" ht="18.75" x14ac:dyDescent="0.3">
      <c r="A18" s="70" t="s">
        <v>107</v>
      </c>
    </row>
    <row r="19" spans="1:1" s="9" customFormat="1" ht="18.75" x14ac:dyDescent="0.3">
      <c r="A19" s="70"/>
    </row>
    <row r="20" spans="1:1" ht="18.75" x14ac:dyDescent="0.3">
      <c r="A20" s="70" t="s">
        <v>93</v>
      </c>
    </row>
    <row r="21" spans="1:1" s="9" customFormat="1" ht="18.75" x14ac:dyDescent="0.3">
      <c r="A21" s="70"/>
    </row>
    <row r="22" spans="1:1" ht="18.75" x14ac:dyDescent="0.3">
      <c r="A22" s="70" t="s">
        <v>94</v>
      </c>
    </row>
    <row r="24" spans="1:1" ht="18.75" x14ac:dyDescent="0.3">
      <c r="A24" s="70" t="s">
        <v>195</v>
      </c>
    </row>
    <row r="26" spans="1:1" ht="18.75" x14ac:dyDescent="0.3">
      <c r="A26" s="70" t="s">
        <v>231</v>
      </c>
    </row>
  </sheetData>
  <pageMargins left="0.7" right="0.7" top="0.75" bottom="0.75" header="0.3" footer="0.3"/>
  <pageSetup orientation="portrait" horizontalDpi="4294967294" verticalDpi="429496729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95" zoomScaleNormal="95" zoomScalePageLayoutView="95" workbookViewId="0"/>
  </sheetViews>
  <sheetFormatPr defaultColWidth="8.85546875" defaultRowHeight="15" x14ac:dyDescent="0.25"/>
  <cols>
    <col min="1" max="1" width="46.140625" customWidth="1"/>
    <col min="2" max="4" width="18.7109375" customWidth="1"/>
    <col min="5" max="7" width="10.7109375" customWidth="1"/>
  </cols>
  <sheetData>
    <row r="1" spans="1:9" s="9" customFormat="1" ht="15.75" x14ac:dyDescent="0.25">
      <c r="A1" s="216" t="s">
        <v>163</v>
      </c>
    </row>
    <row r="2" spans="1:9" s="9" customFormat="1" ht="15.75" thickBot="1" x14ac:dyDescent="0.3">
      <c r="A2" s="1"/>
    </row>
    <row r="3" spans="1:9" x14ac:dyDescent="0.25">
      <c r="A3" s="461" t="s">
        <v>2</v>
      </c>
      <c r="B3" s="243"/>
      <c r="C3" s="228" t="s">
        <v>90</v>
      </c>
      <c r="D3" s="244"/>
      <c r="E3" s="463" t="s">
        <v>92</v>
      </c>
      <c r="F3" s="463"/>
      <c r="G3" s="249"/>
      <c r="H3" s="229" t="s">
        <v>89</v>
      </c>
      <c r="I3" s="230"/>
    </row>
    <row r="4" spans="1:9" x14ac:dyDescent="0.25">
      <c r="A4" s="462"/>
      <c r="B4" s="245" t="s">
        <v>67</v>
      </c>
      <c r="C4" s="231" t="s">
        <v>110</v>
      </c>
      <c r="D4" s="246" t="s">
        <v>162</v>
      </c>
      <c r="E4" s="232" t="s">
        <v>111</v>
      </c>
      <c r="F4" s="232" t="s">
        <v>164</v>
      </c>
      <c r="G4" s="250" t="s">
        <v>67</v>
      </c>
      <c r="H4" s="233" t="s">
        <v>110</v>
      </c>
      <c r="I4" s="234" t="s">
        <v>162</v>
      </c>
    </row>
    <row r="5" spans="1:9" x14ac:dyDescent="0.25">
      <c r="A5" s="235" t="s">
        <v>14</v>
      </c>
      <c r="B5" s="247">
        <v>15597484626.467499</v>
      </c>
      <c r="C5" s="236">
        <v>16440033392.389502</v>
      </c>
      <c r="D5" s="248">
        <v>17162446740.300396</v>
      </c>
      <c r="E5" s="237">
        <f>C5/B5-1</f>
        <v>5.4018246281344329E-2</v>
      </c>
      <c r="F5" s="237">
        <f>D5/C5-1</f>
        <v>4.3942328501918926E-2</v>
      </c>
      <c r="G5" s="251">
        <f t="shared" ref="G5:G11" si="0">B5/$B$11</f>
        <v>0.28734116389915115</v>
      </c>
      <c r="H5" s="237">
        <f t="shared" ref="H5:H11" si="1">C5/$C$11</f>
        <v>0.28748423226662179</v>
      </c>
      <c r="I5" s="238">
        <f t="shared" ref="I5:I10" si="2">D5/$D$11</f>
        <v>0.29083587677404393</v>
      </c>
    </row>
    <row r="6" spans="1:9" x14ac:dyDescent="0.25">
      <c r="A6" s="235" t="s">
        <v>63</v>
      </c>
      <c r="B6" s="247">
        <v>392925319.66799998</v>
      </c>
      <c r="C6" s="236">
        <v>17254508.852000002</v>
      </c>
      <c r="D6" s="248">
        <v>0</v>
      </c>
      <c r="E6" s="237">
        <f t="shared" ref="E6:E8" si="3">C6/B6-1</f>
        <v>-0.9560870527086951</v>
      </c>
      <c r="F6" s="237">
        <f>D6/C6-1</f>
        <v>-1</v>
      </c>
      <c r="G6" s="251">
        <f t="shared" si="0"/>
        <v>7.2385786158918261E-3</v>
      </c>
      <c r="H6" s="237">
        <f t="shared" si="1"/>
        <v>3.0172683425029671E-4</v>
      </c>
      <c r="I6" s="256">
        <f t="shared" si="2"/>
        <v>0</v>
      </c>
    </row>
    <row r="7" spans="1:9" x14ac:dyDescent="0.25">
      <c r="A7" s="235" t="s">
        <v>18</v>
      </c>
      <c r="B7" s="247">
        <v>15028564093.826097</v>
      </c>
      <c r="C7" s="236">
        <v>16014169488.915501</v>
      </c>
      <c r="D7" s="248">
        <v>16550232406.271099</v>
      </c>
      <c r="E7" s="237">
        <f t="shared" si="3"/>
        <v>6.5582140045854498E-2</v>
      </c>
      <c r="F7" s="237">
        <f>D7/C7-1</f>
        <v>3.3474287737908837E-2</v>
      </c>
      <c r="G7" s="251">
        <f t="shared" si="0"/>
        <v>0.27686035292672651</v>
      </c>
      <c r="H7" s="237">
        <f t="shared" si="1"/>
        <v>0.2800372183574551</v>
      </c>
      <c r="I7" s="238">
        <f t="shared" si="2"/>
        <v>0.28046125506040759</v>
      </c>
    </row>
    <row r="8" spans="1:9" x14ac:dyDescent="0.25">
      <c r="A8" s="235" t="s">
        <v>87</v>
      </c>
      <c r="B8" s="332">
        <v>1212586210.0109999</v>
      </c>
      <c r="C8" s="333">
        <v>1402422254.9773002</v>
      </c>
      <c r="D8" s="348">
        <v>1374547019.5599999</v>
      </c>
      <c r="E8" s="334">
        <f t="shared" si="3"/>
        <v>0.1565546790809853</v>
      </c>
      <c r="F8" s="334">
        <f>D8/C8-1</f>
        <v>-1.9876492488884123E-2</v>
      </c>
      <c r="G8" s="335">
        <f t="shared" si="0"/>
        <v>2.2338597617296219E-2</v>
      </c>
      <c r="H8" s="334">
        <f t="shared" si="1"/>
        <v>2.4523933477678519E-2</v>
      </c>
      <c r="I8" s="336">
        <f t="shared" si="2"/>
        <v>2.3293158233794135E-2</v>
      </c>
    </row>
    <row r="9" spans="1:9" x14ac:dyDescent="0.25">
      <c r="A9" s="331" t="s">
        <v>86</v>
      </c>
      <c r="B9" s="332">
        <v>19986784806.43058</v>
      </c>
      <c r="C9" s="333">
        <v>21031768450.91444</v>
      </c>
      <c r="D9" s="349">
        <v>21750393663.365105</v>
      </c>
      <c r="E9" s="334">
        <f>C9/B9-1</f>
        <v>5.2283729204291252E-2</v>
      </c>
      <c r="F9" s="350">
        <f>D9/C9-1</f>
        <v>3.4168558584497966E-2</v>
      </c>
      <c r="G9" s="335">
        <f t="shared" si="0"/>
        <v>0.36820206247462789</v>
      </c>
      <c r="H9" s="334">
        <f t="shared" si="1"/>
        <v>0.36777916820530776</v>
      </c>
      <c r="I9" s="336">
        <f t="shared" si="2"/>
        <v>0.368583507176243</v>
      </c>
    </row>
    <row r="10" spans="1:9" x14ac:dyDescent="0.25">
      <c r="A10" s="239" t="s">
        <v>88</v>
      </c>
      <c r="B10" s="351">
        <v>2063764804.9663095</v>
      </c>
      <c r="C10" s="352">
        <v>2280213064.9992347</v>
      </c>
      <c r="D10" s="353">
        <v>2173142290.5916185</v>
      </c>
      <c r="E10" s="354">
        <f t="shared" ref="E10:E11" si="4">C10/B10-1</f>
        <v>0.10488029426224199</v>
      </c>
      <c r="F10" s="354">
        <f>D10/C10-1</f>
        <v>-4.6956477906003102E-2</v>
      </c>
      <c r="G10" s="355">
        <f t="shared" si="0"/>
        <v>3.8019244466306432E-2</v>
      </c>
      <c r="H10" s="354">
        <f t="shared" si="1"/>
        <v>3.9873720858686602E-2</v>
      </c>
      <c r="I10" s="356">
        <f t="shared" si="2"/>
        <v>3.6826202755511364E-2</v>
      </c>
    </row>
    <row r="11" spans="1:9" x14ac:dyDescent="0.25">
      <c r="A11" s="240" t="s">
        <v>32</v>
      </c>
      <c r="B11" s="357">
        <f>SUM(B5:B10)</f>
        <v>54282109861.369484</v>
      </c>
      <c r="C11" s="358">
        <f>SUM(C5:C10)</f>
        <v>57185861161.047974</v>
      </c>
      <c r="D11" s="359">
        <f>SUM(D5:D10)</f>
        <v>59010762120.088219</v>
      </c>
      <c r="E11" s="360">
        <f t="shared" si="4"/>
        <v>5.3493707357623821E-2</v>
      </c>
      <c r="F11" s="361">
        <f t="shared" ref="F11" si="5">D11/C11-1</f>
        <v>3.1911750946635564E-2</v>
      </c>
      <c r="G11" s="335">
        <f t="shared" si="0"/>
        <v>1</v>
      </c>
      <c r="H11" s="334">
        <f t="shared" si="1"/>
        <v>1</v>
      </c>
      <c r="I11" s="336">
        <f t="shared" ref="I11" si="6">D11/$D$11</f>
        <v>1</v>
      </c>
    </row>
    <row r="12" spans="1:9" x14ac:dyDescent="0.25">
      <c r="A12" s="241" t="s">
        <v>91</v>
      </c>
      <c r="B12" s="362">
        <v>6749911</v>
      </c>
      <c r="C12" s="363">
        <v>6784240</v>
      </c>
      <c r="D12" s="364">
        <v>6811779</v>
      </c>
      <c r="E12" s="365">
        <f t="shared" ref="E12" si="7">C12/B12-1</f>
        <v>5.0858448355837194E-3</v>
      </c>
      <c r="F12" s="350">
        <f t="shared" ref="F12" si="8">D12/C12-1</f>
        <v>4.0592608752048065E-3</v>
      </c>
      <c r="G12" s="366"/>
      <c r="H12" s="95"/>
      <c r="I12" s="367"/>
    </row>
    <row r="13" spans="1:9" ht="16.5" thickBot="1" x14ac:dyDescent="0.3">
      <c r="A13" s="242" t="s">
        <v>109</v>
      </c>
      <c r="B13" s="368">
        <f>B11/$B$12</f>
        <v>8041.9000874781141</v>
      </c>
      <c r="C13" s="369">
        <f>C11/$C$12</f>
        <v>8429.2214251040605</v>
      </c>
      <c r="D13" s="370">
        <f>D11/$D$12</f>
        <v>8663.0470718571778</v>
      </c>
      <c r="E13" s="371">
        <f t="shared" ref="E13" si="9">C13/B13-1</f>
        <v>4.8162913417568731E-2</v>
      </c>
      <c r="F13" s="397">
        <f t="shared" ref="F13" si="10">D13/C13-1</f>
        <v>2.7739886634930988E-2</v>
      </c>
      <c r="G13" s="372"/>
      <c r="H13" s="373"/>
      <c r="I13" s="374"/>
    </row>
  </sheetData>
  <mergeCells count="2">
    <mergeCell ref="A3:A4"/>
    <mergeCell ref="E3:F3"/>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workbookViewId="0">
      <pane ySplit="4" topLeftCell="A5" activePane="bottomLeft" state="frozen"/>
      <selection pane="bottomLeft"/>
    </sheetView>
  </sheetViews>
  <sheetFormatPr defaultColWidth="9.140625" defaultRowHeight="12.75" x14ac:dyDescent="0.2"/>
  <cols>
    <col min="1" max="1" width="70" style="39" customWidth="1"/>
    <col min="2" max="2" width="49.42578125" style="39" customWidth="1"/>
    <col min="3" max="7" width="20.7109375" style="39" customWidth="1"/>
    <col min="8" max="8" width="20.7109375" style="3" customWidth="1"/>
    <col min="9" max="9" width="19.7109375" style="41" customWidth="1"/>
    <col min="10" max="16384" width="9.140625" style="3"/>
  </cols>
  <sheetData>
    <row r="1" spans="1:9" ht="15.75" x14ac:dyDescent="0.2">
      <c r="A1" s="44" t="s">
        <v>168</v>
      </c>
      <c r="B1" s="29"/>
      <c r="C1" s="29"/>
      <c r="D1" s="29"/>
      <c r="E1" s="29"/>
      <c r="F1" s="29"/>
      <c r="G1" s="29"/>
      <c r="I1" s="17"/>
    </row>
    <row r="2" spans="1:9" ht="13.5" thickBot="1" x14ac:dyDescent="0.25">
      <c r="A2" s="29"/>
      <c r="B2" s="29"/>
      <c r="C2" s="29"/>
      <c r="D2" s="29"/>
      <c r="E2" s="29"/>
      <c r="F2" s="29"/>
      <c r="G2" s="29"/>
      <c r="I2" s="17"/>
    </row>
    <row r="3" spans="1:9" ht="15" x14ac:dyDescent="0.2">
      <c r="A3" s="114"/>
      <c r="B3" s="27"/>
      <c r="C3" s="254" t="s">
        <v>165</v>
      </c>
      <c r="D3" s="253" t="s">
        <v>166</v>
      </c>
      <c r="E3" s="255" t="s">
        <v>167</v>
      </c>
      <c r="F3" s="222" t="s">
        <v>112</v>
      </c>
      <c r="G3" s="222" t="s">
        <v>113</v>
      </c>
      <c r="H3" s="222" t="s">
        <v>169</v>
      </c>
      <c r="I3" s="223" t="s">
        <v>170</v>
      </c>
    </row>
    <row r="4" spans="1:9" s="5" customFormat="1" ht="21.75" customHeight="1" thickBot="1" x14ac:dyDescent="0.25">
      <c r="A4" s="161" t="s">
        <v>2</v>
      </c>
      <c r="B4" s="149" t="s">
        <v>3</v>
      </c>
      <c r="C4" s="155" t="s">
        <v>5</v>
      </c>
      <c r="D4" s="150" t="s">
        <v>5</v>
      </c>
      <c r="E4" s="156" t="s">
        <v>11</v>
      </c>
      <c r="F4" s="151" t="s">
        <v>11</v>
      </c>
      <c r="G4" s="151" t="s">
        <v>11</v>
      </c>
      <c r="H4" s="151" t="s">
        <v>11</v>
      </c>
      <c r="I4" s="152" t="s">
        <v>11</v>
      </c>
    </row>
    <row r="5" spans="1:9" ht="15.75" x14ac:dyDescent="0.2">
      <c r="A5" s="177" t="s">
        <v>105</v>
      </c>
      <c r="B5" s="29"/>
      <c r="C5" s="48"/>
      <c r="D5" s="61"/>
      <c r="E5" s="188"/>
      <c r="F5" s="206"/>
      <c r="G5" s="16"/>
      <c r="H5" s="206"/>
      <c r="I5" s="207"/>
    </row>
    <row r="6" spans="1:9" ht="15" x14ac:dyDescent="0.2">
      <c r="A6" s="178" t="s">
        <v>14</v>
      </c>
      <c r="B6" s="29"/>
      <c r="C6" s="48"/>
      <c r="D6" s="61"/>
      <c r="E6" s="188"/>
      <c r="F6" s="206"/>
      <c r="G6" s="16"/>
      <c r="H6" s="206"/>
      <c r="I6" s="207"/>
    </row>
    <row r="7" spans="1:9" ht="15" x14ac:dyDescent="0.2">
      <c r="A7" s="168" t="s">
        <v>85</v>
      </c>
      <c r="B7" s="134" t="s">
        <v>70</v>
      </c>
      <c r="C7" s="187">
        <v>3860014232.5700002</v>
      </c>
      <c r="D7" s="61">
        <v>4198669546.9000001</v>
      </c>
      <c r="E7" s="188">
        <v>4494436804.0704002</v>
      </c>
      <c r="F7" s="210">
        <f t="shared" ref="F7:F50" si="0">D7-C7</f>
        <v>338655314.32999992</v>
      </c>
      <c r="G7" s="16">
        <f>D7/C7-1</f>
        <v>8.7734213898098323E-2</v>
      </c>
      <c r="H7" s="210">
        <f>E7-D7</f>
        <v>295767257.17040014</v>
      </c>
      <c r="I7" s="207">
        <f>E7/D7-1</f>
        <v>7.0443090094759686E-2</v>
      </c>
    </row>
    <row r="8" spans="1:9" ht="25.5" x14ac:dyDescent="0.2">
      <c r="A8" s="168" t="s">
        <v>16</v>
      </c>
      <c r="B8" s="134" t="s">
        <v>95</v>
      </c>
      <c r="C8" s="187">
        <v>5853341816.8400002</v>
      </c>
      <c r="D8" s="61">
        <v>6301498298.0799999</v>
      </c>
      <c r="E8" s="188">
        <v>6525314070.0299978</v>
      </c>
      <c r="F8" s="210">
        <f t="shared" si="0"/>
        <v>448156481.23999977</v>
      </c>
      <c r="G8" s="16">
        <f t="shared" ref="G8:G50" si="1">D8/C8-1</f>
        <v>7.6564208150403656E-2</v>
      </c>
      <c r="H8" s="210">
        <f t="shared" ref="H8:H58" si="2">E8-D8</f>
        <v>223815771.9499979</v>
      </c>
      <c r="I8" s="207">
        <f t="shared" ref="I8:I16" si="3">E8/D8-1</f>
        <v>3.5517865968192286E-2</v>
      </c>
    </row>
    <row r="9" spans="1:9" ht="25.5" x14ac:dyDescent="0.2">
      <c r="A9" s="168" t="s">
        <v>17</v>
      </c>
      <c r="B9" s="134" t="s">
        <v>95</v>
      </c>
      <c r="C9" s="187">
        <v>2677497631.8000002</v>
      </c>
      <c r="D9" s="61">
        <v>3073674014.7400002</v>
      </c>
      <c r="E9" s="188">
        <v>3076331438.6500001</v>
      </c>
      <c r="F9" s="210">
        <f t="shared" si="0"/>
        <v>396176382.94000006</v>
      </c>
      <c r="G9" s="16">
        <f t="shared" si="1"/>
        <v>0.1479651665176871</v>
      </c>
      <c r="H9" s="210">
        <f t="shared" si="2"/>
        <v>2657423.9099998474</v>
      </c>
      <c r="I9" s="207">
        <f t="shared" si="3"/>
        <v>8.6457571533471445E-4</v>
      </c>
    </row>
    <row r="10" spans="1:9" x14ac:dyDescent="0.2">
      <c r="A10" s="168" t="s">
        <v>13</v>
      </c>
      <c r="B10" s="29" t="s">
        <v>14</v>
      </c>
      <c r="C10" s="187">
        <v>878261750.12000012</v>
      </c>
      <c r="D10" s="61">
        <v>986180639.98000002</v>
      </c>
      <c r="E10" s="188">
        <v>1133150617.2900002</v>
      </c>
      <c r="F10" s="206">
        <f t="shared" si="0"/>
        <v>107918889.8599999</v>
      </c>
      <c r="G10" s="16">
        <f t="shared" si="1"/>
        <v>0.12287782070123687</v>
      </c>
      <c r="H10" s="206">
        <f>E10-D10</f>
        <v>146969977.31000018</v>
      </c>
      <c r="I10" s="207">
        <f>E10/D10-1</f>
        <v>0.14902946919844307</v>
      </c>
    </row>
    <row r="11" spans="1:9" x14ac:dyDescent="0.2">
      <c r="A11" s="168" t="s">
        <v>15</v>
      </c>
      <c r="B11" s="29" t="s">
        <v>14</v>
      </c>
      <c r="C11" s="187">
        <v>132594162.61</v>
      </c>
      <c r="D11" s="61">
        <v>145716518.44</v>
      </c>
      <c r="E11" s="188">
        <v>167503242.73999998</v>
      </c>
      <c r="F11" s="206">
        <f t="shared" si="0"/>
        <v>13122355.829999998</v>
      </c>
      <c r="G11" s="16">
        <f t="shared" si="1"/>
        <v>9.8966316251770881E-2</v>
      </c>
      <c r="H11" s="206">
        <f>E11-D11</f>
        <v>21786724.299999982</v>
      </c>
      <c r="I11" s="207">
        <f>E11/D11-1</f>
        <v>0.14951444443802608</v>
      </c>
    </row>
    <row r="12" spans="1:9" x14ac:dyDescent="0.2">
      <c r="A12" s="168" t="s">
        <v>64</v>
      </c>
      <c r="B12" s="29" t="s">
        <v>14</v>
      </c>
      <c r="C12" s="190">
        <v>137881151.03999999</v>
      </c>
      <c r="D12" s="135">
        <v>211813645.82000002</v>
      </c>
      <c r="E12" s="188">
        <v>251171796.16999999</v>
      </c>
      <c r="F12" s="206">
        <f t="shared" si="0"/>
        <v>73932494.780000031</v>
      </c>
      <c r="G12" s="16">
        <f t="shared" si="1"/>
        <v>0.53620450817495602</v>
      </c>
      <c r="H12" s="206">
        <f>E12-D12</f>
        <v>39358150.349999964</v>
      </c>
      <c r="I12" s="207">
        <f>E12/D12-1</f>
        <v>0.1858149893866925</v>
      </c>
    </row>
    <row r="13" spans="1:9" x14ac:dyDescent="0.2">
      <c r="A13" s="168" t="s">
        <v>57</v>
      </c>
      <c r="B13" s="29" t="s">
        <v>14</v>
      </c>
      <c r="C13" s="187">
        <v>1019919873.9074996</v>
      </c>
      <c r="D13" s="61">
        <v>1013019661.8095002</v>
      </c>
      <c r="E13" s="188">
        <v>995932014.07999992</v>
      </c>
      <c r="F13" s="206">
        <f t="shared" si="0"/>
        <v>-6900212.0979993343</v>
      </c>
      <c r="G13" s="16">
        <f t="shared" si="1"/>
        <v>-6.7654452810722576E-3</v>
      </c>
      <c r="H13" s="206">
        <f t="shared" si="2"/>
        <v>-17087647.729500294</v>
      </c>
      <c r="I13" s="207">
        <f t="shared" si="3"/>
        <v>-1.6868031661870786E-2</v>
      </c>
    </row>
    <row r="14" spans="1:9" ht="15" x14ac:dyDescent="0.2">
      <c r="A14" s="168" t="s">
        <v>114</v>
      </c>
      <c r="B14" s="29" t="s">
        <v>14</v>
      </c>
      <c r="C14" s="187">
        <v>404384026.09000015</v>
      </c>
      <c r="D14" s="61">
        <v>468455434.96000028</v>
      </c>
      <c r="E14" s="188">
        <v>518606219.27999973</v>
      </c>
      <c r="F14" s="206">
        <f t="shared" si="0"/>
        <v>64071408.870000124</v>
      </c>
      <c r="G14" s="16">
        <f t="shared" si="1"/>
        <v>0.15844198765591289</v>
      </c>
      <c r="H14" s="206">
        <f t="shared" si="2"/>
        <v>50150784.319999456</v>
      </c>
      <c r="I14" s="207">
        <f t="shared" si="3"/>
        <v>0.10705561421073417</v>
      </c>
    </row>
    <row r="15" spans="1:9" x14ac:dyDescent="0.2">
      <c r="A15" s="168" t="s">
        <v>143</v>
      </c>
      <c r="B15" s="29" t="s">
        <v>14</v>
      </c>
      <c r="C15" s="295">
        <v>187943.09</v>
      </c>
      <c r="D15" s="296">
        <v>25101.62</v>
      </c>
      <c r="E15" s="297">
        <v>0</v>
      </c>
      <c r="F15" s="206">
        <f t="shared" ref="F15" si="4">D15-C15</f>
        <v>-162841.47</v>
      </c>
      <c r="G15" s="16">
        <f t="shared" ref="G15" si="5">D15/C15-1</f>
        <v>-0.86644031445902059</v>
      </c>
      <c r="H15" s="206">
        <f t="shared" ref="H15" si="6">E15-D15</f>
        <v>-25101.62</v>
      </c>
      <c r="I15" s="207">
        <f t="shared" ref="I15" si="7">E15/D15-1</f>
        <v>-1</v>
      </c>
    </row>
    <row r="16" spans="1:9" ht="28.5" customHeight="1" x14ac:dyDescent="0.2">
      <c r="A16" s="168" t="s">
        <v>115</v>
      </c>
      <c r="B16" s="134" t="s">
        <v>145</v>
      </c>
      <c r="C16" s="295">
        <v>633402038.39999998</v>
      </c>
      <c r="D16" s="296">
        <v>40980530.039999999</v>
      </c>
      <c r="E16" s="297">
        <v>537.99</v>
      </c>
      <c r="F16" s="210">
        <f t="shared" si="0"/>
        <v>-592421508.36000001</v>
      </c>
      <c r="G16" s="259" t="s">
        <v>44</v>
      </c>
      <c r="H16" s="210">
        <f t="shared" si="2"/>
        <v>-40979992.049999997</v>
      </c>
      <c r="I16" s="207">
        <f t="shared" si="3"/>
        <v>-0.99998687205852455</v>
      </c>
    </row>
    <row r="17" spans="1:9" x14ac:dyDescent="0.2">
      <c r="A17" s="179" t="s">
        <v>28</v>
      </c>
      <c r="B17" s="62"/>
      <c r="C17" s="191">
        <f>SUM(C7:C16)</f>
        <v>15597484626.467501</v>
      </c>
      <c r="D17" s="63">
        <f>SUM(D7:D16)</f>
        <v>16440033392.389502</v>
      </c>
      <c r="E17" s="192">
        <f>SUM(E7:E16)</f>
        <v>17162446740.300398</v>
      </c>
      <c r="F17" s="211">
        <f t="shared" si="0"/>
        <v>842548765.92200089</v>
      </c>
      <c r="G17" s="64">
        <f t="shared" si="1"/>
        <v>5.4018246281344107E-2</v>
      </c>
      <c r="H17" s="211">
        <f t="shared" si="2"/>
        <v>722413347.9108963</v>
      </c>
      <c r="I17" s="212">
        <f>E17/D17-1</f>
        <v>4.3942328501918926E-2</v>
      </c>
    </row>
    <row r="18" spans="1:9" x14ac:dyDescent="0.2">
      <c r="A18" s="179"/>
      <c r="B18" s="62"/>
      <c r="C18" s="257"/>
      <c r="D18" s="63"/>
      <c r="E18" s="192"/>
      <c r="F18" s="206"/>
      <c r="G18" s="16"/>
      <c r="H18" s="206"/>
      <c r="I18" s="212"/>
    </row>
    <row r="19" spans="1:9" ht="15" x14ac:dyDescent="0.2">
      <c r="A19" s="180" t="s">
        <v>63</v>
      </c>
      <c r="B19" s="62"/>
      <c r="C19" s="193"/>
      <c r="D19" s="63"/>
      <c r="E19" s="192"/>
      <c r="F19" s="206"/>
      <c r="G19" s="16"/>
      <c r="H19" s="206"/>
      <c r="I19" s="212"/>
    </row>
    <row r="20" spans="1:9" x14ac:dyDescent="0.2">
      <c r="A20" s="168" t="s">
        <v>41</v>
      </c>
      <c r="B20" s="29" t="s">
        <v>70</v>
      </c>
      <c r="C20" s="191">
        <v>392925319.66799998</v>
      </c>
      <c r="D20" s="63">
        <v>17254508.852000002</v>
      </c>
      <c r="E20" s="192">
        <v>0</v>
      </c>
      <c r="F20" s="211">
        <f t="shared" si="0"/>
        <v>-375670810.81599998</v>
      </c>
      <c r="G20" s="64">
        <f t="shared" si="1"/>
        <v>-0.9560870527086951</v>
      </c>
      <c r="H20" s="211">
        <f t="shared" si="2"/>
        <v>-17254508.852000002</v>
      </c>
      <c r="I20" s="212">
        <f>E20/D20-1</f>
        <v>-1</v>
      </c>
    </row>
    <row r="21" spans="1:9" x14ac:dyDescent="0.2">
      <c r="A21" s="181"/>
      <c r="B21" s="62"/>
      <c r="C21" s="193"/>
      <c r="D21" s="63"/>
      <c r="E21" s="192"/>
      <c r="F21" s="206"/>
      <c r="G21" s="16"/>
      <c r="H21" s="206"/>
      <c r="I21" s="212"/>
    </row>
    <row r="22" spans="1:9" ht="15" x14ac:dyDescent="0.2">
      <c r="A22" s="178" t="s">
        <v>18</v>
      </c>
      <c r="B22" s="29"/>
      <c r="C22" s="48"/>
      <c r="D22" s="61"/>
      <c r="E22" s="188"/>
      <c r="F22" s="206"/>
      <c r="G22" s="16"/>
      <c r="H22" s="206"/>
      <c r="I22" s="207"/>
    </row>
    <row r="23" spans="1:9" x14ac:dyDescent="0.2">
      <c r="A23" s="168" t="s">
        <v>9</v>
      </c>
      <c r="B23" s="29" t="s">
        <v>70</v>
      </c>
      <c r="C23" s="187">
        <v>2088705119.9261</v>
      </c>
      <c r="D23" s="61">
        <v>2302365263.1754999</v>
      </c>
      <c r="E23" s="188">
        <v>2325336315.2311001</v>
      </c>
      <c r="F23" s="206">
        <f t="shared" si="0"/>
        <v>213660143.2493999</v>
      </c>
      <c r="G23" s="16">
        <f t="shared" si="1"/>
        <v>0.1022931103156195</v>
      </c>
      <c r="H23" s="206">
        <f t="shared" si="2"/>
        <v>22971052.055600166</v>
      </c>
      <c r="I23" s="207">
        <f>E23/D23-1</f>
        <v>9.9771536788726412E-3</v>
      </c>
    </row>
    <row r="24" spans="1:9" x14ac:dyDescent="0.2">
      <c r="A24" s="168" t="s">
        <v>98</v>
      </c>
      <c r="B24" s="29" t="s">
        <v>177</v>
      </c>
      <c r="C24" s="187">
        <v>11081833218.999998</v>
      </c>
      <c r="D24" s="61">
        <v>11526345561.539999</v>
      </c>
      <c r="E24" s="188">
        <v>11797001390.84</v>
      </c>
      <c r="F24" s="206">
        <f t="shared" si="0"/>
        <v>444512342.54000092</v>
      </c>
      <c r="G24" s="16">
        <f t="shared" si="1"/>
        <v>4.0111805849764703E-2</v>
      </c>
      <c r="H24" s="206">
        <f t="shared" si="2"/>
        <v>270655829.30000114</v>
      </c>
      <c r="I24" s="207">
        <f>E24/D24-1</f>
        <v>2.3481495314794154E-2</v>
      </c>
    </row>
    <row r="25" spans="1:9" x14ac:dyDescent="0.2">
      <c r="A25" s="168" t="s">
        <v>83</v>
      </c>
      <c r="B25" s="29" t="s">
        <v>177</v>
      </c>
      <c r="C25" s="187">
        <v>1858025754.9000001</v>
      </c>
      <c r="D25" s="61">
        <v>2185458664.1999998</v>
      </c>
      <c r="E25" s="188">
        <v>2427894700.1999998</v>
      </c>
      <c r="F25" s="206">
        <f t="shared" si="0"/>
        <v>327432909.29999971</v>
      </c>
      <c r="G25" s="16">
        <f t="shared" si="1"/>
        <v>0.17622624898308925</v>
      </c>
      <c r="H25" s="206">
        <f t="shared" si="2"/>
        <v>242436036</v>
      </c>
      <c r="I25" s="207">
        <f>E25/D25-1</f>
        <v>0.11093142138597489</v>
      </c>
    </row>
    <row r="26" spans="1:9" x14ac:dyDescent="0.2">
      <c r="A26" s="179" t="s">
        <v>28</v>
      </c>
      <c r="B26" s="62"/>
      <c r="C26" s="191">
        <f>SUM(C23:C25)</f>
        <v>15028564093.826097</v>
      </c>
      <c r="D26" s="63">
        <f>SUM(D23:D25)</f>
        <v>16014169488.915501</v>
      </c>
      <c r="E26" s="192">
        <f>SUM(E23:E25)</f>
        <v>16550232406.271099</v>
      </c>
      <c r="F26" s="211">
        <f t="shared" si="0"/>
        <v>985605395.08940315</v>
      </c>
      <c r="G26" s="64">
        <f t="shared" si="1"/>
        <v>6.5582140045854498E-2</v>
      </c>
      <c r="H26" s="211">
        <f t="shared" si="2"/>
        <v>536062917.35559845</v>
      </c>
      <c r="I26" s="212">
        <f>E26/D26-1</f>
        <v>3.3474287737908837E-2</v>
      </c>
    </row>
    <row r="27" spans="1:9" x14ac:dyDescent="0.2">
      <c r="A27" s="182"/>
      <c r="B27" s="29"/>
      <c r="C27" s="187"/>
      <c r="D27" s="61"/>
      <c r="E27" s="188"/>
      <c r="F27" s="206"/>
      <c r="G27" s="16"/>
      <c r="H27" s="206"/>
      <c r="I27" s="207"/>
    </row>
    <row r="28" spans="1:9" ht="15" x14ac:dyDescent="0.2">
      <c r="A28" s="178" t="s">
        <v>87</v>
      </c>
      <c r="B28" s="29"/>
      <c r="C28" s="187"/>
      <c r="D28" s="61"/>
      <c r="E28" s="188"/>
      <c r="F28" s="206"/>
      <c r="G28" s="16"/>
      <c r="H28" s="206"/>
      <c r="I28" s="207"/>
    </row>
    <row r="29" spans="1:9" x14ac:dyDescent="0.2">
      <c r="A29" s="168" t="s">
        <v>19</v>
      </c>
      <c r="B29" s="29" t="s">
        <v>176</v>
      </c>
      <c r="C29" s="187">
        <v>930025629</v>
      </c>
      <c r="D29" s="61">
        <v>1024617174</v>
      </c>
      <c r="E29" s="188">
        <v>1043661539</v>
      </c>
      <c r="F29" s="206">
        <f t="shared" si="0"/>
        <v>94591545</v>
      </c>
      <c r="G29" s="16">
        <f t="shared" si="1"/>
        <v>0.10170853581928552</v>
      </c>
      <c r="H29" s="206">
        <f t="shared" si="2"/>
        <v>19044365</v>
      </c>
      <c r="I29" s="207">
        <f>E29/D29-1</f>
        <v>1.8586810257779307E-2</v>
      </c>
    </row>
    <row r="30" spans="1:9" x14ac:dyDescent="0.2">
      <c r="A30" s="168" t="s">
        <v>10</v>
      </c>
      <c r="B30" s="29" t="s">
        <v>70</v>
      </c>
      <c r="C30" s="187">
        <v>23154398.570999999</v>
      </c>
      <c r="D30" s="61">
        <v>1185469.2172999999</v>
      </c>
      <c r="E30" s="188">
        <v>0</v>
      </c>
      <c r="F30" s="206">
        <f t="shared" si="0"/>
        <v>-21968929.353699997</v>
      </c>
      <c r="G30" s="16">
        <f t="shared" si="1"/>
        <v>-0.94880155432822366</v>
      </c>
      <c r="H30" s="206">
        <f t="shared" si="2"/>
        <v>-1185469.2172999999</v>
      </c>
      <c r="I30" s="207">
        <f>E30/D30-1</f>
        <v>-1</v>
      </c>
    </row>
    <row r="31" spans="1:9" x14ac:dyDescent="0.2">
      <c r="A31" s="168" t="s">
        <v>20</v>
      </c>
      <c r="B31" s="29" t="s">
        <v>14</v>
      </c>
      <c r="C31" s="187">
        <v>259406182.43999997</v>
      </c>
      <c r="D31" s="61">
        <v>376619611.76000005</v>
      </c>
      <c r="E31" s="188">
        <v>330885480.56</v>
      </c>
      <c r="F31" s="206">
        <f t="shared" si="0"/>
        <v>117213429.32000008</v>
      </c>
      <c r="G31" s="16">
        <f t="shared" si="1"/>
        <v>0.4518528749680486</v>
      </c>
      <c r="H31" s="206">
        <f t="shared" si="2"/>
        <v>-45734131.200000048</v>
      </c>
      <c r="I31" s="207">
        <f>E31/D31-1</f>
        <v>-0.12143321742135937</v>
      </c>
    </row>
    <row r="32" spans="1:9" s="4" customFormat="1" x14ac:dyDescent="0.2">
      <c r="A32" s="179" t="s">
        <v>28</v>
      </c>
      <c r="B32" s="62"/>
      <c r="C32" s="191">
        <f>SUM(C29:C31)</f>
        <v>1212586210.0109999</v>
      </c>
      <c r="D32" s="63">
        <f>SUM(D29:D31)</f>
        <v>1402422254.9773002</v>
      </c>
      <c r="E32" s="192">
        <f>SUM(E29:E31)</f>
        <v>1374547019.5599999</v>
      </c>
      <c r="F32" s="211">
        <f t="shared" si="0"/>
        <v>189836044.96630025</v>
      </c>
      <c r="G32" s="64">
        <f t="shared" si="1"/>
        <v>0.1565546790809853</v>
      </c>
      <c r="H32" s="211">
        <f t="shared" si="2"/>
        <v>-27875235.417300224</v>
      </c>
      <c r="I32" s="212">
        <f>E32/D32-1</f>
        <v>-1.9876492488884123E-2</v>
      </c>
    </row>
    <row r="33" spans="1:10" s="4" customFormat="1" x14ac:dyDescent="0.2">
      <c r="A33" s="179"/>
      <c r="B33" s="62"/>
      <c r="C33" s="191"/>
      <c r="D33" s="63"/>
      <c r="E33" s="192"/>
      <c r="F33" s="206"/>
      <c r="G33" s="16"/>
      <c r="H33" s="211"/>
      <c r="I33" s="212"/>
    </row>
    <row r="34" spans="1:10" s="139" customFormat="1" ht="15" x14ac:dyDescent="0.25">
      <c r="A34" s="183" t="s">
        <v>21</v>
      </c>
      <c r="B34" s="140"/>
      <c r="C34" s="194">
        <f>C17+C20+C26+C32</f>
        <v>32231560249.972599</v>
      </c>
      <c r="D34" s="141">
        <f>D17+D20+D26+D32</f>
        <v>33873879645.1343</v>
      </c>
      <c r="E34" s="195">
        <f>E17+E20+E26+E32</f>
        <v>35087226166.131493</v>
      </c>
      <c r="F34" s="208">
        <f t="shared" si="0"/>
        <v>1642319395.1617012</v>
      </c>
      <c r="G34" s="137">
        <f t="shared" si="1"/>
        <v>5.0953766507877862E-2</v>
      </c>
      <c r="H34" s="208">
        <f t="shared" si="2"/>
        <v>1213346520.9971924</v>
      </c>
      <c r="I34" s="209">
        <f t="shared" ref="I34" si="8">E34/D34-1</f>
        <v>3.5819532150090705E-2</v>
      </c>
    </row>
    <row r="35" spans="1:10" s="139" customFormat="1" ht="15" x14ac:dyDescent="0.25">
      <c r="A35" s="183"/>
      <c r="B35" s="140"/>
      <c r="C35" s="194"/>
      <c r="D35" s="141"/>
      <c r="E35" s="195"/>
      <c r="F35" s="208"/>
      <c r="G35" s="137"/>
      <c r="H35" s="208"/>
      <c r="I35" s="209"/>
    </row>
    <row r="36" spans="1:10" s="139" customFormat="1" ht="15" x14ac:dyDescent="0.25">
      <c r="A36" s="183"/>
      <c r="B36" s="140"/>
      <c r="C36" s="194"/>
      <c r="D36" s="141"/>
      <c r="E36" s="195"/>
      <c r="F36" s="208"/>
      <c r="G36" s="137"/>
      <c r="H36" s="208"/>
      <c r="I36" s="209"/>
    </row>
    <row r="37" spans="1:10" ht="15.75" x14ac:dyDescent="0.25">
      <c r="A37" s="174" t="s">
        <v>106</v>
      </c>
      <c r="B37" s="138"/>
      <c r="C37" s="186"/>
      <c r="D37" s="375"/>
      <c r="E37" s="376"/>
      <c r="F37" s="375"/>
      <c r="G37" s="375"/>
      <c r="H37" s="377"/>
      <c r="I37" s="378"/>
    </row>
    <row r="38" spans="1:10" s="340" customFormat="1" x14ac:dyDescent="0.2">
      <c r="A38" s="337" t="s">
        <v>69</v>
      </c>
      <c r="B38" s="98" t="s">
        <v>70</v>
      </c>
      <c r="C38" s="295">
        <v>13453055907.755199</v>
      </c>
      <c r="D38" s="296">
        <v>14175410883.681801</v>
      </c>
      <c r="E38" s="297">
        <v>14967172756.395273</v>
      </c>
      <c r="F38" s="338">
        <f>D38-C38</f>
        <v>722354975.92660141</v>
      </c>
      <c r="G38" s="339">
        <f>D38/C38-1</f>
        <v>5.3694490001352735E-2</v>
      </c>
      <c r="H38" s="338">
        <f>E38-D38</f>
        <v>791761872.71347237</v>
      </c>
      <c r="I38" s="379">
        <f>E38/D38-1</f>
        <v>5.5854597740437884E-2</v>
      </c>
    </row>
    <row r="39" spans="1:10" x14ac:dyDescent="0.2">
      <c r="A39" s="168" t="s">
        <v>96</v>
      </c>
      <c r="B39" s="29" t="s">
        <v>70</v>
      </c>
      <c r="C39" s="187">
        <v>6526554075</v>
      </c>
      <c r="D39" s="296">
        <v>6849774595.1300201</v>
      </c>
      <c r="E39" s="297">
        <v>6779568368.8836861</v>
      </c>
      <c r="F39" s="338">
        <f>D39-C39</f>
        <v>323220520.13002014</v>
      </c>
      <c r="G39" s="339">
        <f>D39/C39-1</f>
        <v>4.9523916666548207E-2</v>
      </c>
      <c r="H39" s="338">
        <f>E39-D39</f>
        <v>-70206226.246334076</v>
      </c>
      <c r="I39" s="379">
        <f>E39/D39-1</f>
        <v>-1.0249421389172175E-2</v>
      </c>
    </row>
    <row r="40" spans="1:10" x14ac:dyDescent="0.2">
      <c r="A40" s="168" t="s">
        <v>8</v>
      </c>
      <c r="B40" s="98" t="s">
        <v>59</v>
      </c>
      <c r="C40" s="187">
        <v>7174823.6753798537</v>
      </c>
      <c r="D40" s="296">
        <v>6582972.1026197299</v>
      </c>
      <c r="E40" s="297">
        <v>3652538.086143882</v>
      </c>
      <c r="F40" s="338">
        <f>D40-C40</f>
        <v>-591851.57276012376</v>
      </c>
      <c r="G40" s="339">
        <f>D40/C40-1</f>
        <v>-8.2490051259523023E-2</v>
      </c>
      <c r="H40" s="338">
        <f>E40-D40</f>
        <v>-2930434.0164758479</v>
      </c>
      <c r="I40" s="379">
        <f>E40/D40-1</f>
        <v>-0.44515364349025044</v>
      </c>
    </row>
    <row r="41" spans="1:10" s="4" customFormat="1" ht="15" x14ac:dyDescent="0.25">
      <c r="A41" s="175" t="s">
        <v>27</v>
      </c>
      <c r="B41" s="136"/>
      <c r="C41" s="189">
        <f>SUM(C38:C40)</f>
        <v>19986784806.43058</v>
      </c>
      <c r="D41" s="380">
        <f>SUM(D38:D40)</f>
        <v>21031768450.91444</v>
      </c>
      <c r="E41" s="381">
        <f>SUM(E38:E40)</f>
        <v>21750393663.365105</v>
      </c>
      <c r="F41" s="382">
        <f>D41-C41</f>
        <v>1044983644.48386</v>
      </c>
      <c r="G41" s="383">
        <f>D41/C41-1</f>
        <v>5.2283729204291252E-2</v>
      </c>
      <c r="H41" s="382">
        <f>E41-D41</f>
        <v>718625212.45066452</v>
      </c>
      <c r="I41" s="384">
        <f>E41/D41-1</f>
        <v>3.4168558584497966E-2</v>
      </c>
    </row>
    <row r="42" spans="1:10" x14ac:dyDescent="0.2">
      <c r="A42" s="176"/>
      <c r="B42" s="29"/>
      <c r="C42" s="48"/>
      <c r="D42" s="61"/>
      <c r="E42" s="188"/>
      <c r="F42" s="206"/>
      <c r="G42" s="16"/>
      <c r="H42" s="206"/>
      <c r="I42" s="207"/>
    </row>
    <row r="43" spans="1:10" x14ac:dyDescent="0.2">
      <c r="A43" s="115"/>
      <c r="B43" s="29"/>
      <c r="C43" s="48"/>
      <c r="D43" s="61"/>
      <c r="E43" s="188"/>
      <c r="F43" s="206"/>
      <c r="G43" s="16"/>
      <c r="H43" s="206"/>
      <c r="I43" s="207"/>
      <c r="J43" s="6"/>
    </row>
    <row r="44" spans="1:10" ht="15.75" x14ac:dyDescent="0.2">
      <c r="A44" s="174" t="s">
        <v>78</v>
      </c>
      <c r="B44" s="29"/>
      <c r="C44" s="48"/>
      <c r="D44" s="61"/>
      <c r="E44" s="188"/>
      <c r="F44" s="206"/>
      <c r="G44" s="16"/>
      <c r="H44" s="206"/>
      <c r="I44" s="207"/>
    </row>
    <row r="45" spans="1:10" x14ac:dyDescent="0.2">
      <c r="A45" s="168" t="s">
        <v>22</v>
      </c>
      <c r="B45" s="98" t="s">
        <v>23</v>
      </c>
      <c r="C45" s="187">
        <v>351378110.07253927</v>
      </c>
      <c r="D45" s="61">
        <v>417886922.33083808</v>
      </c>
      <c r="E45" s="188">
        <v>379016509.85867834</v>
      </c>
      <c r="F45" s="206">
        <f t="shared" si="0"/>
        <v>66508812.258298814</v>
      </c>
      <c r="G45" s="16">
        <f t="shared" si="1"/>
        <v>0.18927989636169595</v>
      </c>
      <c r="H45" s="206">
        <f t="shared" si="2"/>
        <v>-38870412.472159743</v>
      </c>
      <c r="I45" s="207">
        <f t="shared" ref="I45:I50" si="9">E45/D45-1</f>
        <v>-9.3016580311614305E-2</v>
      </c>
    </row>
    <row r="46" spans="1:10" x14ac:dyDescent="0.2">
      <c r="A46" s="168" t="s">
        <v>24</v>
      </c>
      <c r="B46" s="98" t="s">
        <v>59</v>
      </c>
      <c r="C46" s="187">
        <v>679896004.00488627</v>
      </c>
      <c r="D46" s="61">
        <v>679673762.56932187</v>
      </c>
      <c r="E46" s="188">
        <v>673759773.42628026</v>
      </c>
      <c r="F46" s="206">
        <f t="shared" si="0"/>
        <v>-222241.43556439877</v>
      </c>
      <c r="G46" s="16">
        <f t="shared" si="1"/>
        <v>-3.2687563135436193E-4</v>
      </c>
      <c r="H46" s="206">
        <f t="shared" si="2"/>
        <v>-5913989.1430416107</v>
      </c>
      <c r="I46" s="207">
        <f t="shared" si="9"/>
        <v>-8.7012173615256261E-3</v>
      </c>
    </row>
    <row r="47" spans="1:10" x14ac:dyDescent="0.2">
      <c r="A47" s="168" t="s">
        <v>9</v>
      </c>
      <c r="B47" s="98" t="s">
        <v>25</v>
      </c>
      <c r="C47" s="187">
        <v>297270588.05641013</v>
      </c>
      <c r="D47" s="61">
        <v>269361474.70929098</v>
      </c>
      <c r="E47" s="188">
        <v>320426382.92589629</v>
      </c>
      <c r="F47" s="206">
        <f t="shared" si="0"/>
        <v>-27909113.347119153</v>
      </c>
      <c r="G47" s="16">
        <f t="shared" si="1"/>
        <v>-9.3884543134900134E-2</v>
      </c>
      <c r="H47" s="206">
        <f t="shared" si="2"/>
        <v>51064908.216605306</v>
      </c>
      <c r="I47" s="207">
        <f t="shared" si="9"/>
        <v>0.18957762342115636</v>
      </c>
    </row>
    <row r="48" spans="1:10" x14ac:dyDescent="0.2">
      <c r="A48" s="168" t="s">
        <v>26</v>
      </c>
      <c r="B48" s="98" t="s">
        <v>25</v>
      </c>
      <c r="C48" s="187">
        <v>187013684.84280783</v>
      </c>
      <c r="D48" s="61">
        <v>332591126.67726034</v>
      </c>
      <c r="E48" s="188">
        <v>253856716.68618348</v>
      </c>
      <c r="F48" s="206">
        <f t="shared" si="0"/>
        <v>145577441.83445251</v>
      </c>
      <c r="G48" s="16">
        <f t="shared" si="1"/>
        <v>0.77843202735038308</v>
      </c>
      <c r="H48" s="206">
        <f t="shared" si="2"/>
        <v>-78734409.991076857</v>
      </c>
      <c r="I48" s="207">
        <f t="shared" si="9"/>
        <v>-0.23673033847195546</v>
      </c>
    </row>
    <row r="49" spans="1:9" x14ac:dyDescent="0.2">
      <c r="A49" s="168" t="s">
        <v>62</v>
      </c>
      <c r="B49" s="98" t="s">
        <v>59</v>
      </c>
      <c r="C49" s="187">
        <v>548206417.98966622</v>
      </c>
      <c r="D49" s="61">
        <v>580699778.71252358</v>
      </c>
      <c r="E49" s="188">
        <v>546082907.69458032</v>
      </c>
      <c r="F49" s="206">
        <f t="shared" si="0"/>
        <v>32493360.722857356</v>
      </c>
      <c r="G49" s="16">
        <f t="shared" si="1"/>
        <v>5.9272127535489494E-2</v>
      </c>
      <c r="H49" s="206">
        <f t="shared" si="2"/>
        <v>-34616871.017943263</v>
      </c>
      <c r="I49" s="207">
        <f t="shared" si="9"/>
        <v>-5.9612337195465659E-2</v>
      </c>
    </row>
    <row r="50" spans="1:9" s="143" customFormat="1" ht="15" x14ac:dyDescent="0.25">
      <c r="A50" s="175" t="s">
        <v>71</v>
      </c>
      <c r="B50" s="136"/>
      <c r="C50" s="196">
        <f>SUM(C45:C49)</f>
        <v>2063764804.9663095</v>
      </c>
      <c r="D50" s="142">
        <f>SUM(D45:D49)</f>
        <v>2280213064.9992347</v>
      </c>
      <c r="E50" s="197">
        <f>SUM(E45:E49)</f>
        <v>2173142290.5916185</v>
      </c>
      <c r="F50" s="208">
        <f t="shared" si="0"/>
        <v>216448260.03292513</v>
      </c>
      <c r="G50" s="137">
        <f t="shared" si="1"/>
        <v>0.10488029426224199</v>
      </c>
      <c r="H50" s="208">
        <f t="shared" si="2"/>
        <v>-107070774.40761614</v>
      </c>
      <c r="I50" s="209">
        <f t="shared" si="9"/>
        <v>-4.6956477906003102E-2</v>
      </c>
    </row>
    <row r="51" spans="1:9" x14ac:dyDescent="0.2">
      <c r="A51" s="184"/>
      <c r="B51" s="67"/>
      <c r="C51" s="198"/>
      <c r="D51" s="68"/>
      <c r="E51" s="199"/>
      <c r="F51" s="68"/>
      <c r="G51" s="68"/>
      <c r="H51" s="68"/>
      <c r="I51" s="213"/>
    </row>
    <row r="52" spans="1:9" ht="11.25" customHeight="1" x14ac:dyDescent="0.2">
      <c r="A52" s="115"/>
      <c r="B52" s="29"/>
      <c r="C52" s="48"/>
      <c r="D52" s="29"/>
      <c r="E52" s="117"/>
      <c r="F52" s="29"/>
      <c r="G52" s="29"/>
      <c r="H52" s="206"/>
      <c r="I52" s="18"/>
    </row>
    <row r="53" spans="1:9" ht="15" x14ac:dyDescent="0.2">
      <c r="A53" s="184"/>
      <c r="B53" s="66"/>
      <c r="C53" s="200">
        <v>2014</v>
      </c>
      <c r="D53" s="201">
        <v>2015</v>
      </c>
      <c r="E53" s="202" t="s">
        <v>167</v>
      </c>
      <c r="F53" s="214" t="s">
        <v>172</v>
      </c>
      <c r="G53" s="214" t="s">
        <v>173</v>
      </c>
      <c r="H53" s="214" t="s">
        <v>174</v>
      </c>
      <c r="I53" s="215" t="s">
        <v>175</v>
      </c>
    </row>
    <row r="54" spans="1:9" ht="15.75" x14ac:dyDescent="0.2">
      <c r="A54" s="174" t="s">
        <v>32</v>
      </c>
      <c r="B54" s="44"/>
      <c r="C54" s="203">
        <f>SUM(C41,C34,C50)</f>
        <v>54282109861.369492</v>
      </c>
      <c r="D54" s="204">
        <f>SUM(D41,D34,D50)</f>
        <v>57185861161.047974</v>
      </c>
      <c r="E54" s="385">
        <f>SUM(E41,E34,E50)</f>
        <v>59010762120.088219</v>
      </c>
      <c r="F54" s="386">
        <f>D54-C54</f>
        <v>2903751299.6784821</v>
      </c>
      <c r="G54" s="387">
        <f>D54/C54-1</f>
        <v>5.3493707357623821E-2</v>
      </c>
      <c r="H54" s="386">
        <f t="shared" si="2"/>
        <v>1824900959.0402451</v>
      </c>
      <c r="I54" s="388">
        <f>E54/D54-1</f>
        <v>3.1911750946635564E-2</v>
      </c>
    </row>
    <row r="55" spans="1:9" x14ac:dyDescent="0.2">
      <c r="A55" s="115"/>
      <c r="B55" s="29"/>
      <c r="C55" s="48"/>
      <c r="D55" s="29"/>
      <c r="E55" s="389"/>
      <c r="F55" s="338"/>
      <c r="G55" s="390"/>
      <c r="H55" s="338"/>
      <c r="I55" s="391"/>
    </row>
    <row r="56" spans="1:9" ht="15" x14ac:dyDescent="0.2">
      <c r="A56" s="185" t="s">
        <v>91</v>
      </c>
      <c r="B56" s="138" t="s">
        <v>31</v>
      </c>
      <c r="C56" s="205">
        <v>6749911</v>
      </c>
      <c r="D56" s="258">
        <v>6784240</v>
      </c>
      <c r="E56" s="392">
        <v>6811779</v>
      </c>
      <c r="F56" s="205">
        <f>D56-C56</f>
        <v>34329</v>
      </c>
      <c r="G56" s="393">
        <f>D56/C56-1</f>
        <v>5.0858448355837194E-3</v>
      </c>
      <c r="H56" s="258">
        <f t="shared" si="2"/>
        <v>27539</v>
      </c>
      <c r="I56" s="394">
        <f t="shared" ref="I56" si="10">E56/D56-1</f>
        <v>4.0592608752048065E-3</v>
      </c>
    </row>
    <row r="57" spans="1:9" x14ac:dyDescent="0.2">
      <c r="A57" s="115"/>
      <c r="B57" s="29"/>
      <c r="C57" s="48"/>
      <c r="D57" s="29"/>
      <c r="E57" s="389"/>
      <c r="F57" s="338"/>
      <c r="G57" s="390"/>
      <c r="H57" s="338"/>
      <c r="I57" s="391"/>
    </row>
    <row r="58" spans="1:9" ht="19.5" thickBot="1" x14ac:dyDescent="0.35">
      <c r="A58" s="224" t="s">
        <v>109</v>
      </c>
      <c r="B58" s="225"/>
      <c r="C58" s="226">
        <f>C54/C56</f>
        <v>8041.900087478115</v>
      </c>
      <c r="D58" s="227">
        <f>D54/D56</f>
        <v>8429.2214251040605</v>
      </c>
      <c r="E58" s="395">
        <f>E54/E56</f>
        <v>8663.0470718571778</v>
      </c>
      <c r="F58" s="396">
        <f>D58-C58</f>
        <v>387.32133762594549</v>
      </c>
      <c r="G58" s="399">
        <f>D58/C58-1</f>
        <v>4.8162913417568509E-2</v>
      </c>
      <c r="H58" s="396">
        <f t="shared" si="2"/>
        <v>233.82564675311733</v>
      </c>
      <c r="I58" s="398">
        <f>E58/D58-1</f>
        <v>2.7739886634930988E-2</v>
      </c>
    </row>
    <row r="59" spans="1:9" x14ac:dyDescent="0.2">
      <c r="F59" s="3"/>
      <c r="G59" s="41"/>
    </row>
    <row r="64" spans="1:9" x14ac:dyDescent="0.2">
      <c r="A64" s="39" t="s">
        <v>171</v>
      </c>
    </row>
    <row r="65" spans="1:9" x14ac:dyDescent="0.2">
      <c r="A65" s="39" t="s">
        <v>156</v>
      </c>
    </row>
    <row r="66" spans="1:9" ht="26.25" customHeight="1" x14ac:dyDescent="0.2">
      <c r="A66" s="464" t="s">
        <v>97</v>
      </c>
      <c r="B66" s="464"/>
      <c r="C66" s="464"/>
      <c r="D66" s="464"/>
      <c r="E66" s="464"/>
      <c r="F66" s="464"/>
      <c r="G66" s="464"/>
      <c r="H66" s="464"/>
      <c r="I66" s="464"/>
    </row>
    <row r="67" spans="1:9" x14ac:dyDescent="0.2">
      <c r="A67" s="98" t="s">
        <v>144</v>
      </c>
    </row>
  </sheetData>
  <mergeCells count="1">
    <mergeCell ref="A66:I66"/>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zoomScale="90" zoomScaleNormal="90" zoomScalePageLayoutView="90" workbookViewId="0">
      <pane xSplit="2" ySplit="4" topLeftCell="C25" activePane="bottomRight" state="frozen"/>
      <selection pane="topRight" activeCell="C1" sqref="C1"/>
      <selection pane="bottomLeft" activeCell="A5" sqref="A5"/>
      <selection pane="bottomRight" activeCell="C15" sqref="C15"/>
    </sheetView>
  </sheetViews>
  <sheetFormatPr defaultColWidth="9.140625" defaultRowHeight="15" x14ac:dyDescent="0.25"/>
  <cols>
    <col min="1" max="1" width="40" style="45" customWidth="1"/>
    <col min="2" max="2" width="79.42578125" style="45" customWidth="1"/>
    <col min="3" max="3" width="18.7109375" style="45" customWidth="1"/>
    <col min="4" max="5" width="18.7109375" style="46" customWidth="1"/>
    <col min="6" max="7" width="18.7109375" style="45" customWidth="1"/>
    <col min="8" max="9" width="18.7109375" style="46" customWidth="1"/>
    <col min="10" max="10" width="18.7109375" style="45" customWidth="1"/>
    <col min="11" max="14" width="18.7109375" style="46" customWidth="1"/>
    <col min="15" max="22" width="18.7109375" style="29" customWidth="1"/>
    <col min="23" max="26" width="9.140625" style="45"/>
    <col min="27" max="16384" width="9.140625" style="8"/>
  </cols>
  <sheetData>
    <row r="1" spans="1:26" ht="15.6" customHeight="1" x14ac:dyDescent="0.25">
      <c r="A1" s="44" t="s">
        <v>178</v>
      </c>
    </row>
    <row r="2" spans="1:26" ht="18.600000000000001" customHeight="1" thickBot="1" x14ac:dyDescent="0.3">
      <c r="A2" s="47"/>
    </row>
    <row r="3" spans="1:26" ht="19.5" customHeight="1" x14ac:dyDescent="0.25">
      <c r="A3" s="165"/>
      <c r="B3" s="165"/>
      <c r="C3" s="466" t="s">
        <v>119</v>
      </c>
      <c r="D3" s="465"/>
      <c r="E3" s="465"/>
      <c r="F3" s="467"/>
      <c r="G3" s="466" t="s">
        <v>166</v>
      </c>
      <c r="H3" s="465"/>
      <c r="I3" s="465"/>
      <c r="J3" s="467"/>
      <c r="K3" s="465" t="s">
        <v>167</v>
      </c>
      <c r="L3" s="465"/>
      <c r="M3" s="465"/>
      <c r="N3" s="465"/>
      <c r="O3" s="468" t="s">
        <v>179</v>
      </c>
      <c r="P3" s="469"/>
      <c r="Q3" s="469"/>
      <c r="R3" s="470"/>
      <c r="S3" s="468" t="s">
        <v>170</v>
      </c>
      <c r="T3" s="469"/>
      <c r="U3" s="469"/>
      <c r="V3" s="470"/>
    </row>
    <row r="4" spans="1:26" ht="57" customHeight="1" thickBot="1" x14ac:dyDescent="0.3">
      <c r="A4" s="217" t="s">
        <v>2</v>
      </c>
      <c r="B4" s="161" t="s">
        <v>52</v>
      </c>
      <c r="C4" s="148" t="s">
        <v>4</v>
      </c>
      <c r="D4" s="150" t="s">
        <v>208</v>
      </c>
      <c r="E4" s="150" t="s">
        <v>209</v>
      </c>
      <c r="F4" s="156" t="s">
        <v>101</v>
      </c>
      <c r="G4" s="148" t="s">
        <v>4</v>
      </c>
      <c r="H4" s="150" t="s">
        <v>208</v>
      </c>
      <c r="I4" s="150" t="s">
        <v>209</v>
      </c>
      <c r="J4" s="156" t="s">
        <v>102</v>
      </c>
      <c r="K4" s="150" t="s">
        <v>4</v>
      </c>
      <c r="L4" s="150" t="s">
        <v>208</v>
      </c>
      <c r="M4" s="150" t="s">
        <v>209</v>
      </c>
      <c r="N4" s="156" t="s">
        <v>102</v>
      </c>
      <c r="O4" s="173" t="s">
        <v>4</v>
      </c>
      <c r="P4" s="151" t="s">
        <v>76</v>
      </c>
      <c r="Q4" s="151" t="s">
        <v>99</v>
      </c>
      <c r="R4" s="152" t="s">
        <v>102</v>
      </c>
      <c r="S4" s="173" t="s">
        <v>4</v>
      </c>
      <c r="T4" s="151" t="s">
        <v>76</v>
      </c>
      <c r="U4" s="151" t="s">
        <v>99</v>
      </c>
      <c r="V4" s="152" t="s">
        <v>102</v>
      </c>
    </row>
    <row r="5" spans="1:26" s="95" customFormat="1" ht="14.45" customHeight="1" x14ac:dyDescent="0.25">
      <c r="A5" s="218" t="s">
        <v>14</v>
      </c>
      <c r="B5" s="166"/>
      <c r="C5" s="90"/>
      <c r="D5" s="91"/>
      <c r="E5" s="91"/>
      <c r="F5" s="92"/>
      <c r="G5" s="90"/>
      <c r="H5" s="91"/>
      <c r="I5" s="91"/>
      <c r="J5" s="92"/>
      <c r="K5" s="91"/>
      <c r="L5" s="91"/>
      <c r="M5" s="91"/>
      <c r="N5" s="91"/>
      <c r="O5" s="90"/>
      <c r="P5" s="89"/>
      <c r="Q5" s="89"/>
      <c r="R5" s="93"/>
      <c r="S5" s="90"/>
      <c r="T5" s="89"/>
      <c r="U5" s="89"/>
      <c r="V5" s="93"/>
      <c r="W5" s="94"/>
      <c r="X5" s="94"/>
      <c r="Y5" s="94"/>
      <c r="Z5" s="94"/>
    </row>
    <row r="6" spans="1:26" ht="14.45" customHeight="1" x14ac:dyDescent="0.25">
      <c r="A6" s="115" t="s">
        <v>85</v>
      </c>
      <c r="B6" s="167" t="s">
        <v>33</v>
      </c>
      <c r="C6" s="49"/>
      <c r="D6" s="425"/>
      <c r="E6" s="13"/>
      <c r="F6" s="50"/>
      <c r="G6" s="49"/>
      <c r="H6" s="12"/>
      <c r="I6" s="13"/>
      <c r="J6" s="50"/>
      <c r="K6" s="17"/>
      <c r="L6" s="17"/>
      <c r="M6" s="13"/>
      <c r="N6" s="13"/>
      <c r="O6" s="51"/>
      <c r="P6" s="52"/>
      <c r="Q6" s="52"/>
      <c r="R6" s="53"/>
      <c r="S6" s="51"/>
      <c r="T6" s="52"/>
      <c r="U6" s="52"/>
      <c r="V6" s="53"/>
    </row>
    <row r="7" spans="1:26" x14ac:dyDescent="0.25">
      <c r="A7" s="115"/>
      <c r="B7" s="168" t="s">
        <v>39</v>
      </c>
      <c r="C7" s="75">
        <v>1341535709.05</v>
      </c>
      <c r="D7" s="108">
        <v>3089415</v>
      </c>
      <c r="E7" s="13">
        <f>C7/D7</f>
        <v>434.23616090748573</v>
      </c>
      <c r="F7" s="14">
        <v>233.0714280265218</v>
      </c>
      <c r="G7" s="75">
        <v>1039755464.48</v>
      </c>
      <c r="H7" s="108">
        <v>2422360</v>
      </c>
      <c r="I7" s="13">
        <f>G7/H7</f>
        <v>429.2324280784029</v>
      </c>
      <c r="J7" s="14">
        <v>217.92175818975059</v>
      </c>
      <c r="K7" s="321">
        <v>1071104488.52</v>
      </c>
      <c r="L7" s="108">
        <v>2256775</v>
      </c>
      <c r="M7" s="13">
        <f>K7/L7</f>
        <v>474.61731387488783</v>
      </c>
      <c r="N7" s="14">
        <v>226.69437339325006</v>
      </c>
      <c r="O7" s="119">
        <f>G7/C7-1</f>
        <v>-0.22495133192071626</v>
      </c>
      <c r="P7" s="120">
        <f t="shared" ref="P7" si="0">H7/D7-1</f>
        <v>-0.21591628188508183</v>
      </c>
      <c r="Q7" s="120">
        <f t="shared" ref="Q7" si="1">I7/E7-1</f>
        <v>-1.1523068043494566E-2</v>
      </c>
      <c r="R7" s="118">
        <f t="shared" ref="R7" si="2">J7/F7-1</f>
        <v>-6.5000115908876221E-2</v>
      </c>
      <c r="S7" s="119">
        <f>K7/G7-1</f>
        <v>3.0150381614659993E-2</v>
      </c>
      <c r="T7" s="120">
        <f t="shared" ref="T7:V7" si="3">L7/H7-1</f>
        <v>-6.8356891626347838E-2</v>
      </c>
      <c r="U7" s="120">
        <f t="shared" si="3"/>
        <v>0.10573498838301898</v>
      </c>
      <c r="V7" s="118">
        <f t="shared" si="3"/>
        <v>4.025580224926828E-2</v>
      </c>
    </row>
    <row r="8" spans="1:26" s="10" customFormat="1" x14ac:dyDescent="0.25">
      <c r="A8" s="115"/>
      <c r="B8" s="168" t="s">
        <v>35</v>
      </c>
      <c r="C8" s="221">
        <v>98722000.400000006</v>
      </c>
      <c r="D8" s="108">
        <v>407280</v>
      </c>
      <c r="E8" s="13">
        <f>C8/D8</f>
        <v>242.39344038499314</v>
      </c>
      <c r="F8" s="60">
        <v>298.03449268776689</v>
      </c>
      <c r="G8" s="75">
        <v>134752656.40000001</v>
      </c>
      <c r="H8" s="108">
        <v>565895</v>
      </c>
      <c r="I8" s="13">
        <f t="shared" ref="I8:I12" si="4">G8/H8</f>
        <v>238.12307300824358</v>
      </c>
      <c r="J8" s="14">
        <v>277.55928384648763</v>
      </c>
      <c r="K8" s="321">
        <v>124938495.06</v>
      </c>
      <c r="L8" s="108">
        <v>475519</v>
      </c>
      <c r="M8" s="96">
        <f>K8/L8</f>
        <v>262.74133117709283</v>
      </c>
      <c r="N8" s="14">
        <v>246.45468584864963</v>
      </c>
      <c r="O8" s="119">
        <f>G8/C8-1</f>
        <v>0.36497088646919273</v>
      </c>
      <c r="P8" s="120">
        <f t="shared" ref="P8" si="5">H8/D8-1</f>
        <v>0.38944951875859357</v>
      </c>
      <c r="Q8" s="120">
        <f t="shared" ref="Q8" si="6">I8/E8-1</f>
        <v>-1.7617503881156793E-2</v>
      </c>
      <c r="R8" s="118">
        <f t="shared" ref="R8" si="7">J8/F8-1</f>
        <v>-6.8700802570291541E-2</v>
      </c>
      <c r="S8" s="119">
        <f>K8/G8-1</f>
        <v>-7.2830930403832816E-2</v>
      </c>
      <c r="T8" s="120">
        <f t="shared" ref="T8" si="8">L8/H8-1</f>
        <v>-0.15970453882787439</v>
      </c>
      <c r="U8" s="120">
        <f t="shared" ref="U8" si="9">M8/I8-1</f>
        <v>0.1033845979637471</v>
      </c>
      <c r="V8" s="118">
        <f t="shared" ref="V8" si="10">N8/J8-1</f>
        <v>-0.11206470043726335</v>
      </c>
      <c r="W8" s="45"/>
      <c r="X8" s="45"/>
      <c r="Y8" s="45"/>
      <c r="Z8" s="45"/>
    </row>
    <row r="9" spans="1:26" x14ac:dyDescent="0.25">
      <c r="A9" s="115"/>
      <c r="B9" s="168" t="s">
        <v>36</v>
      </c>
      <c r="C9" s="75">
        <v>119522374.75</v>
      </c>
      <c r="D9" s="108">
        <v>317577</v>
      </c>
      <c r="E9" s="13">
        <f t="shared" ref="E9:E10" si="11">C9/D9</f>
        <v>376.35715039187346</v>
      </c>
      <c r="F9" s="14">
        <v>276.44225053660807</v>
      </c>
      <c r="G9" s="75">
        <v>146210833.97</v>
      </c>
      <c r="H9" s="108">
        <v>357640</v>
      </c>
      <c r="I9" s="13">
        <f t="shared" si="4"/>
        <v>408.82125592774855</v>
      </c>
      <c r="J9" s="14">
        <v>287.82225564110598</v>
      </c>
      <c r="K9" s="321">
        <v>141488117.34999999</v>
      </c>
      <c r="L9" s="108">
        <v>379048</v>
      </c>
      <c r="M9" s="13">
        <f t="shared" ref="M9:M10" si="12">K9/L9</f>
        <v>373.2722962527173</v>
      </c>
      <c r="N9" s="14">
        <v>249.67059267772663</v>
      </c>
      <c r="O9" s="119">
        <f t="shared" ref="O9:O10" si="13">G9/C9-1</f>
        <v>0.22329257827936511</v>
      </c>
      <c r="P9" s="120">
        <f t="shared" ref="P9:P11" si="14">H9/D9-1</f>
        <v>0.12615208280196621</v>
      </c>
      <c r="Q9" s="120">
        <f t="shared" ref="Q9:Q11" si="15">I9/E9-1</f>
        <v>8.6258771759942787E-2</v>
      </c>
      <c r="R9" s="118">
        <f t="shared" ref="R9:R10" si="16">J9/F9-1</f>
        <v>4.1165940019689318E-2</v>
      </c>
      <c r="S9" s="119">
        <f t="shared" ref="S9:U52" si="17">K9/G9-1</f>
        <v>-3.2300729650232562E-2</v>
      </c>
      <c r="T9" s="120">
        <f t="shared" ref="T9:T52" si="18">L9/H9-1</f>
        <v>5.9859076165976965E-2</v>
      </c>
      <c r="U9" s="120">
        <f t="shared" ref="U9:U46" si="19">M9/I9-1</f>
        <v>-8.6954773411570985E-2</v>
      </c>
      <c r="V9" s="118">
        <f t="shared" ref="V9:V43" si="20">N9/J9-1</f>
        <v>-0.13255285932770877</v>
      </c>
    </row>
    <row r="10" spans="1:26" x14ac:dyDescent="0.25">
      <c r="A10" s="115"/>
      <c r="B10" s="168" t="s">
        <v>159</v>
      </c>
      <c r="C10" s="75">
        <v>86849502.599999994</v>
      </c>
      <c r="D10" s="108">
        <v>257749</v>
      </c>
      <c r="E10" s="13">
        <f t="shared" si="11"/>
        <v>336.95379070335866</v>
      </c>
      <c r="F10" s="14">
        <v>240.43859406761916</v>
      </c>
      <c r="G10" s="75">
        <v>338857263.54000002</v>
      </c>
      <c r="H10" s="108">
        <v>858754</v>
      </c>
      <c r="I10" s="13">
        <f t="shared" si="4"/>
        <v>394.59177312711211</v>
      </c>
      <c r="J10" s="14">
        <v>215.46463118026813</v>
      </c>
      <c r="K10" s="321">
        <v>310144210.19999999</v>
      </c>
      <c r="L10" s="108">
        <v>812795</v>
      </c>
      <c r="M10" s="13">
        <f t="shared" si="12"/>
        <v>381.57740906378604</v>
      </c>
      <c r="N10" s="14">
        <v>192.37797226020191</v>
      </c>
      <c r="O10" s="119">
        <f t="shared" si="13"/>
        <v>2.9016603825661984</v>
      </c>
      <c r="P10" s="120">
        <f t="shared" si="14"/>
        <v>2.3317452250057227</v>
      </c>
      <c r="Q10" s="120">
        <f t="shared" si="15"/>
        <v>0.1710560439264972</v>
      </c>
      <c r="R10" s="118">
        <f t="shared" si="16"/>
        <v>-0.1038683618334898</v>
      </c>
      <c r="S10" s="119">
        <f t="shared" si="17"/>
        <v>-8.4734950167626111E-2</v>
      </c>
      <c r="T10" s="120">
        <f t="shared" si="18"/>
        <v>-5.3518236887397319E-2</v>
      </c>
      <c r="U10" s="120">
        <f t="shared" si="19"/>
        <v>-3.2981843387631105E-2</v>
      </c>
      <c r="V10" s="118">
        <f t="shared" si="20"/>
        <v>-0.10714825349108359</v>
      </c>
    </row>
    <row r="11" spans="1:26" x14ac:dyDescent="0.25">
      <c r="A11" s="115"/>
      <c r="B11" s="168" t="s">
        <v>65</v>
      </c>
      <c r="C11" s="75">
        <v>1233761927.54</v>
      </c>
      <c r="D11" s="108">
        <v>2660159</v>
      </c>
      <c r="E11" s="13">
        <f>C11/D11</f>
        <v>463.79255057310485</v>
      </c>
      <c r="F11" s="60">
        <v>266.66816745952315</v>
      </c>
      <c r="G11" s="75">
        <v>1512995765.45</v>
      </c>
      <c r="H11" s="108">
        <v>3219269</v>
      </c>
      <c r="I11" s="13">
        <f t="shared" si="4"/>
        <v>469.98115579965514</v>
      </c>
      <c r="J11" s="14">
        <v>255.62496762546343</v>
      </c>
      <c r="K11" s="321">
        <v>1712073013.8</v>
      </c>
      <c r="L11" s="108">
        <v>3564662</v>
      </c>
      <c r="M11" s="13">
        <f>K11/L11</f>
        <v>480.29042130782665</v>
      </c>
      <c r="N11" s="14">
        <v>256.126730894996</v>
      </c>
      <c r="O11" s="119">
        <f>G11/C11-1</f>
        <v>0.22632716383683915</v>
      </c>
      <c r="P11" s="120">
        <f t="shared" si="14"/>
        <v>0.21017916598218367</v>
      </c>
      <c r="Q11" s="120">
        <f t="shared" si="15"/>
        <v>1.3343476989664982E-2</v>
      </c>
      <c r="R11" s="118">
        <f>J11/F11-1</f>
        <v>-4.1411766313412479E-2</v>
      </c>
      <c r="S11" s="119">
        <f>K11/G11-1</f>
        <v>0.13157819267973281</v>
      </c>
      <c r="T11" s="120">
        <f t="shared" ref="T11:U11" si="21">L11/H11-1</f>
        <v>0.10728926349429013</v>
      </c>
      <c r="U11" s="120">
        <f t="shared" si="21"/>
        <v>2.1935486946557781E-2</v>
      </c>
      <c r="V11" s="118">
        <f>N11/J11-1</f>
        <v>1.9628883445679257E-3</v>
      </c>
    </row>
    <row r="12" spans="1:26" x14ac:dyDescent="0.25">
      <c r="A12" s="115"/>
      <c r="B12" s="168" t="s">
        <v>117</v>
      </c>
      <c r="C12" s="75">
        <v>979622718.23000002</v>
      </c>
      <c r="D12" s="108">
        <v>2401031</v>
      </c>
      <c r="E12" s="13">
        <f t="shared" ref="E12" si="22">C12/D12</f>
        <v>408.00086222543564</v>
      </c>
      <c r="F12" s="14">
        <v>195.57701775814311</v>
      </c>
      <c r="G12" s="75">
        <v>1026097563.0599999</v>
      </c>
      <c r="H12" s="108">
        <v>2543410</v>
      </c>
      <c r="I12" s="13">
        <f t="shared" si="4"/>
        <v>403.43380070849764</v>
      </c>
      <c r="J12" s="14">
        <v>194.07576597069365</v>
      </c>
      <c r="K12" s="321">
        <v>1134688479.1403999</v>
      </c>
      <c r="L12" s="108">
        <v>2590481</v>
      </c>
      <c r="M12" s="13">
        <f t="shared" ref="M12" si="23">K12/L12</f>
        <v>438.02231289880137</v>
      </c>
      <c r="N12" s="14">
        <v>211.35000641365397</v>
      </c>
      <c r="O12" s="119">
        <f>G12/C12-1</f>
        <v>4.7441575174952622E-2</v>
      </c>
      <c r="P12" s="120">
        <f>H12/D12-1</f>
        <v>5.9299109424243213E-2</v>
      </c>
      <c r="Q12" s="120">
        <f>I12/E12-1</f>
        <v>-1.1193754572054182E-2</v>
      </c>
      <c r="R12" s="118">
        <f>J12/F12-1</f>
        <v>-7.6760132895877797E-3</v>
      </c>
      <c r="S12" s="119">
        <f>K12/G12-1</f>
        <v>0.10582903613625505</v>
      </c>
      <c r="T12" s="120">
        <f>L12/H12-1</f>
        <v>1.8507043693309466E-2</v>
      </c>
      <c r="U12" s="120">
        <f>M12/I12-1</f>
        <v>8.57352857632665E-2</v>
      </c>
      <c r="V12" s="118">
        <f>N12/J12-1</f>
        <v>8.9007714881665478E-2</v>
      </c>
    </row>
    <row r="13" spans="1:26" s="10" customFormat="1" x14ac:dyDescent="0.25">
      <c r="A13" s="115"/>
      <c r="B13" s="169"/>
      <c r="C13" s="75"/>
      <c r="D13" s="108"/>
      <c r="E13" s="13"/>
      <c r="F13" s="14"/>
      <c r="G13" s="75"/>
      <c r="H13" s="108"/>
      <c r="I13" s="13"/>
      <c r="J13" s="14"/>
      <c r="K13" s="321"/>
      <c r="L13" s="108"/>
      <c r="M13" s="13"/>
      <c r="N13" s="13"/>
      <c r="O13" s="119"/>
      <c r="P13" s="120"/>
      <c r="Q13" s="120"/>
      <c r="R13" s="118"/>
      <c r="S13" s="119"/>
      <c r="T13" s="120"/>
      <c r="U13" s="120"/>
      <c r="V13" s="118"/>
      <c r="W13" s="45"/>
      <c r="X13" s="45"/>
      <c r="Y13" s="45"/>
      <c r="Z13" s="45"/>
    </row>
    <row r="14" spans="1:26" x14ac:dyDescent="0.25">
      <c r="A14" s="115" t="s">
        <v>46</v>
      </c>
      <c r="B14" s="169" t="s">
        <v>55</v>
      </c>
      <c r="C14" s="99"/>
      <c r="D14" s="108"/>
      <c r="F14" s="14"/>
      <c r="G14" s="99"/>
      <c r="H14" s="108"/>
      <c r="J14" s="14"/>
      <c r="K14" s="101"/>
      <c r="L14" s="108"/>
      <c r="M14" s="13"/>
      <c r="N14" s="13"/>
      <c r="O14" s="119"/>
      <c r="P14" s="120"/>
      <c r="Q14" s="120"/>
      <c r="R14" s="118"/>
      <c r="S14" s="119"/>
      <c r="T14" s="120"/>
      <c r="U14" s="120"/>
      <c r="V14" s="118"/>
    </row>
    <row r="15" spans="1:26" x14ac:dyDescent="0.25">
      <c r="A15" s="115"/>
      <c r="B15" s="168" t="s">
        <v>210</v>
      </c>
      <c r="C15" s="76">
        <v>5853341816.8400002</v>
      </c>
      <c r="D15" s="108">
        <v>5472133.479452054</v>
      </c>
      <c r="E15" s="113" t="s">
        <v>30</v>
      </c>
      <c r="F15" s="60" t="s">
        <v>30</v>
      </c>
      <c r="G15" s="76">
        <v>6301498298.0799999</v>
      </c>
      <c r="H15" s="108">
        <v>6162485.2602739725</v>
      </c>
      <c r="I15" s="113" t="s">
        <v>30</v>
      </c>
      <c r="J15" s="60" t="s">
        <v>30</v>
      </c>
      <c r="K15" s="101">
        <v>6525314070.0299978</v>
      </c>
      <c r="L15" s="108">
        <v>6696712.6557376971</v>
      </c>
      <c r="M15" s="113" t="s">
        <v>30</v>
      </c>
      <c r="N15" s="60" t="s">
        <v>30</v>
      </c>
      <c r="O15" s="119">
        <f t="shared" ref="O15:O25" si="24">G15/C15-1</f>
        <v>7.6564208150403656E-2</v>
      </c>
      <c r="P15" s="120">
        <f t="shared" ref="P15:Q25" si="25">H15/D15-1</f>
        <v>0.12615770127212733</v>
      </c>
      <c r="Q15" s="120" t="s">
        <v>30</v>
      </c>
      <c r="R15" s="60" t="s">
        <v>30</v>
      </c>
      <c r="S15" s="119">
        <f t="shared" si="17"/>
        <v>3.5517865968192286E-2</v>
      </c>
      <c r="T15" s="120">
        <f t="shared" ref="T15:T21" si="26">L15/H15-1</f>
        <v>8.6690251238016547E-2</v>
      </c>
      <c r="U15" s="125" t="s">
        <v>30</v>
      </c>
      <c r="V15" s="60" t="s">
        <v>30</v>
      </c>
    </row>
    <row r="16" spans="1:26" s="10" customFormat="1" x14ac:dyDescent="0.25">
      <c r="A16" s="115"/>
      <c r="B16" s="320" t="s">
        <v>154</v>
      </c>
      <c r="C16" s="418">
        <v>1314949191.8500001</v>
      </c>
      <c r="D16" s="419">
        <v>1048425.6657534254</v>
      </c>
      <c r="E16" s="420">
        <f>C16/D16</f>
        <v>1254.2130880638485</v>
      </c>
      <c r="F16" s="60" t="s">
        <v>30</v>
      </c>
      <c r="G16" s="418">
        <v>1432425799.6000001</v>
      </c>
      <c r="H16" s="419">
        <v>1218536.7780821917</v>
      </c>
      <c r="I16" s="420">
        <f>G16/H16</f>
        <v>1175.5293934208864</v>
      </c>
      <c r="J16" s="60" t="s">
        <v>30</v>
      </c>
      <c r="K16" s="421">
        <v>1230471177.6099997</v>
      </c>
      <c r="L16" s="419">
        <v>994928.09836065618</v>
      </c>
      <c r="M16" s="420">
        <f>K16/L16</f>
        <v>1236.7438206212569</v>
      </c>
      <c r="N16" s="60" t="s">
        <v>30</v>
      </c>
      <c r="O16" s="422">
        <f t="shared" si="24"/>
        <v>8.9339275219236569E-2</v>
      </c>
      <c r="P16" s="120">
        <f t="shared" si="25"/>
        <v>0.16225386108467688</v>
      </c>
      <c r="Q16" s="423">
        <f t="shared" ref="Q16:Q21" si="27">I16/E16-1</f>
        <v>-6.2735507539972812E-2</v>
      </c>
      <c r="R16" s="60" t="s">
        <v>30</v>
      </c>
      <c r="S16" s="422">
        <f t="shared" ref="S16:S17" si="28">K16/G16-1</f>
        <v>-0.14098784177609447</v>
      </c>
      <c r="T16" s="423">
        <f t="shared" ref="T16:T17" si="29">L16/H16-1</f>
        <v>-0.18350589308717025</v>
      </c>
      <c r="U16" s="423">
        <f t="shared" ref="U16:U21" si="30">M16/I16-1</f>
        <v>5.2073923070720785E-2</v>
      </c>
      <c r="V16" s="60" t="s">
        <v>30</v>
      </c>
      <c r="W16" s="45"/>
      <c r="X16" s="45"/>
      <c r="Y16" s="45"/>
      <c r="Z16" s="45"/>
    </row>
    <row r="17" spans="1:26" s="10" customFormat="1" x14ac:dyDescent="0.25">
      <c r="A17" s="115"/>
      <c r="B17" s="320" t="s">
        <v>155</v>
      </c>
      <c r="C17" s="418">
        <v>4538392624.9899998</v>
      </c>
      <c r="D17" s="419">
        <v>4423707.8136986289</v>
      </c>
      <c r="E17" s="424" t="s">
        <v>30</v>
      </c>
      <c r="F17" s="60" t="s">
        <v>30</v>
      </c>
      <c r="G17" s="418">
        <v>4869072498.4799995</v>
      </c>
      <c r="H17" s="419">
        <v>4943948.4821917806</v>
      </c>
      <c r="I17" s="424" t="s">
        <v>30</v>
      </c>
      <c r="J17" s="60" t="s">
        <v>30</v>
      </c>
      <c r="K17" s="421">
        <v>5294842892.4199982</v>
      </c>
      <c r="L17" s="419">
        <v>5701784.5573770413</v>
      </c>
      <c r="M17" s="424" t="s">
        <v>30</v>
      </c>
      <c r="N17" s="60" t="s">
        <v>30</v>
      </c>
      <c r="O17" s="422">
        <f t="shared" si="24"/>
        <v>7.2862773412145865E-2</v>
      </c>
      <c r="P17" s="120">
        <f t="shared" si="25"/>
        <v>0.11760285498109835</v>
      </c>
      <c r="Q17" s="423"/>
      <c r="R17" s="60" t="s">
        <v>30</v>
      </c>
      <c r="S17" s="422">
        <f t="shared" si="28"/>
        <v>8.7443839473105633E-2</v>
      </c>
      <c r="T17" s="423">
        <f t="shared" si="29"/>
        <v>0.15328559306695944</v>
      </c>
      <c r="U17" s="423"/>
      <c r="V17" s="60" t="s">
        <v>30</v>
      </c>
      <c r="W17" s="45"/>
      <c r="X17" s="45"/>
      <c r="Y17" s="45"/>
      <c r="Z17" s="45"/>
    </row>
    <row r="18" spans="1:26" x14ac:dyDescent="0.25">
      <c r="A18" s="115"/>
      <c r="B18" s="168" t="s">
        <v>120</v>
      </c>
      <c r="C18" s="76">
        <v>2677497631.8000002</v>
      </c>
      <c r="D18" s="108">
        <v>4117296.6246575359</v>
      </c>
      <c r="E18" s="13">
        <f>C18/D18</f>
        <v>650.30476933944647</v>
      </c>
      <c r="F18" s="60" t="s">
        <v>30</v>
      </c>
      <c r="G18" s="76">
        <v>3073674014.7400002</v>
      </c>
      <c r="H18" s="108">
        <v>4817413.7753424747</v>
      </c>
      <c r="I18" s="13">
        <f t="shared" ref="I18:I21" si="31">G18/H18</f>
        <v>638.0340485744324</v>
      </c>
      <c r="J18" s="60" t="s">
        <v>30</v>
      </c>
      <c r="K18" s="101">
        <v>3076331438.6500001</v>
      </c>
      <c r="L18" s="108">
        <v>4585889.0491803261</v>
      </c>
      <c r="M18" s="13">
        <f t="shared" ref="M18:M21" si="32">K18/L18</f>
        <v>670.82552710250548</v>
      </c>
      <c r="N18" s="60" t="s">
        <v>30</v>
      </c>
      <c r="O18" s="119">
        <f t="shared" si="24"/>
        <v>0.1479651665176871</v>
      </c>
      <c r="P18" s="120">
        <f t="shared" si="25"/>
        <v>0.1700429224584159</v>
      </c>
      <c r="Q18" s="120">
        <f t="shared" si="27"/>
        <v>-1.8869184640115999E-2</v>
      </c>
      <c r="R18" s="60" t="s">
        <v>30</v>
      </c>
      <c r="S18" s="119">
        <f t="shared" si="17"/>
        <v>8.6457571533471445E-4</v>
      </c>
      <c r="T18" s="120">
        <f t="shared" si="26"/>
        <v>-4.8059962660294664E-2</v>
      </c>
      <c r="U18" s="120">
        <f t="shared" si="30"/>
        <v>5.1394558960198955E-2</v>
      </c>
      <c r="V18" s="60" t="s">
        <v>30</v>
      </c>
    </row>
    <row r="19" spans="1:26" x14ac:dyDescent="0.25">
      <c r="A19" s="115"/>
      <c r="B19" s="168" t="s">
        <v>47</v>
      </c>
      <c r="C19" s="76">
        <v>878261750.12000012</v>
      </c>
      <c r="D19" s="108">
        <v>403078.15890410909</v>
      </c>
      <c r="E19" s="13">
        <f>C19/D19</f>
        <v>2178.8869744464014</v>
      </c>
      <c r="F19" s="60" t="s">
        <v>30</v>
      </c>
      <c r="G19" s="76">
        <v>986180639.98000002</v>
      </c>
      <c r="H19" s="108">
        <v>463824.09863013681</v>
      </c>
      <c r="I19" s="13">
        <f t="shared" si="31"/>
        <v>2126.1953462370689</v>
      </c>
      <c r="J19" s="60" t="s">
        <v>30</v>
      </c>
      <c r="K19" s="101">
        <v>1133150617.2900002</v>
      </c>
      <c r="L19" s="108">
        <v>515230.32786885265</v>
      </c>
      <c r="M19" s="13">
        <f t="shared" si="32"/>
        <v>2199.3088449918146</v>
      </c>
      <c r="N19" s="60" t="s">
        <v>30</v>
      </c>
      <c r="O19" s="119">
        <f t="shared" si="24"/>
        <v>0.12287782070123687</v>
      </c>
      <c r="P19" s="120">
        <f t="shared" si="25"/>
        <v>0.1507051135967874</v>
      </c>
      <c r="Q19" s="120">
        <f t="shared" si="27"/>
        <v>-2.4182818488196256E-2</v>
      </c>
      <c r="R19" s="60" t="s">
        <v>30</v>
      </c>
      <c r="S19" s="119">
        <f t="shared" si="17"/>
        <v>0.14902946919844307</v>
      </c>
      <c r="T19" s="120">
        <f t="shared" si="26"/>
        <v>0.11083130305333322</v>
      </c>
      <c r="U19" s="120">
        <f t="shared" si="30"/>
        <v>3.4387009116608969E-2</v>
      </c>
      <c r="V19" s="60" t="s">
        <v>30</v>
      </c>
    </row>
    <row r="20" spans="1:26" x14ac:dyDescent="0.25">
      <c r="A20" s="115"/>
      <c r="B20" s="168" t="s">
        <v>48</v>
      </c>
      <c r="C20" s="76">
        <v>132594162.61</v>
      </c>
      <c r="D20" s="108">
        <v>38897.260273972599</v>
      </c>
      <c r="E20" s="13">
        <f>C20/D20</f>
        <v>3408.8303822961793</v>
      </c>
      <c r="F20" s="60" t="s">
        <v>30</v>
      </c>
      <c r="G20" s="76">
        <v>145716518.44</v>
      </c>
      <c r="H20" s="108">
        <v>42442.947945205502</v>
      </c>
      <c r="I20" s="13">
        <f t="shared" si="31"/>
        <v>3433.2327393498272</v>
      </c>
      <c r="J20" s="60" t="s">
        <v>30</v>
      </c>
      <c r="K20" s="101">
        <v>167503242.73999998</v>
      </c>
      <c r="L20" s="108">
        <v>48489.901639344302</v>
      </c>
      <c r="M20" s="13">
        <f t="shared" si="32"/>
        <v>3454.3943600019443</v>
      </c>
      <c r="N20" s="60" t="s">
        <v>30</v>
      </c>
      <c r="O20" s="119">
        <f t="shared" si="24"/>
        <v>9.8966316251770881E-2</v>
      </c>
      <c r="P20" s="120">
        <f t="shared" si="25"/>
        <v>9.115520338087757E-2</v>
      </c>
      <c r="Q20" s="120">
        <f t="shared" si="27"/>
        <v>7.1585718023348122E-3</v>
      </c>
      <c r="R20" s="60" t="s">
        <v>30</v>
      </c>
      <c r="S20" s="119">
        <f t="shared" si="17"/>
        <v>0.14951444443802608</v>
      </c>
      <c r="T20" s="120">
        <f t="shared" si="26"/>
        <v>0.14247251868427013</v>
      </c>
      <c r="U20" s="120">
        <f t="shared" si="30"/>
        <v>6.1637594240477878E-3</v>
      </c>
      <c r="V20" s="60" t="s">
        <v>30</v>
      </c>
    </row>
    <row r="21" spans="1:26" s="10" customFormat="1" x14ac:dyDescent="0.25">
      <c r="A21" s="115"/>
      <c r="B21" s="168" t="s">
        <v>77</v>
      </c>
      <c r="C21" s="76">
        <v>137881151.03999999</v>
      </c>
      <c r="D21" s="145">
        <v>176539.2</v>
      </c>
      <c r="E21" s="13">
        <f>C21/D21</f>
        <v>781.02286087169296</v>
      </c>
      <c r="F21" s="60" t="s">
        <v>30</v>
      </c>
      <c r="G21" s="76">
        <v>211813645.82000002</v>
      </c>
      <c r="H21" s="108">
        <v>195642.41095890399</v>
      </c>
      <c r="I21" s="13">
        <f t="shared" si="31"/>
        <v>1082.6571027306186</v>
      </c>
      <c r="J21" s="60" t="s">
        <v>30</v>
      </c>
      <c r="K21" s="101">
        <v>251171796.16999999</v>
      </c>
      <c r="L21" s="108">
        <v>157329.540983607</v>
      </c>
      <c r="M21" s="13">
        <f t="shared" si="32"/>
        <v>1596.4693890270162</v>
      </c>
      <c r="N21" s="60" t="s">
        <v>30</v>
      </c>
      <c r="O21" s="119">
        <f t="shared" si="24"/>
        <v>0.53620450817495602</v>
      </c>
      <c r="P21" s="120">
        <f t="shared" si="25"/>
        <v>0.10820945693026807</v>
      </c>
      <c r="Q21" s="120">
        <f t="shared" si="27"/>
        <v>0.38620411382360076</v>
      </c>
      <c r="R21" s="60" t="s">
        <v>30</v>
      </c>
      <c r="S21" s="119">
        <f t="shared" si="17"/>
        <v>0.1858149893866925</v>
      </c>
      <c r="T21" s="120">
        <f t="shared" si="26"/>
        <v>-0.19583110731213005</v>
      </c>
      <c r="U21" s="120">
        <f t="shared" si="30"/>
        <v>0.47458450602733615</v>
      </c>
      <c r="V21" s="60" t="s">
        <v>30</v>
      </c>
      <c r="W21" s="45"/>
      <c r="X21" s="45"/>
      <c r="Y21" s="45"/>
      <c r="Z21" s="45"/>
    </row>
    <row r="22" spans="1:26" s="10" customFormat="1" x14ac:dyDescent="0.25">
      <c r="A22" s="115"/>
      <c r="B22" s="168" t="s">
        <v>121</v>
      </c>
      <c r="C22" s="76">
        <v>187943.09</v>
      </c>
      <c r="D22" s="109" t="s">
        <v>218</v>
      </c>
      <c r="E22" s="109" t="s">
        <v>30</v>
      </c>
      <c r="F22" s="109" t="s">
        <v>30</v>
      </c>
      <c r="G22" s="76">
        <v>25101.62</v>
      </c>
      <c r="H22" s="109" t="s">
        <v>30</v>
      </c>
      <c r="I22" s="109" t="s">
        <v>30</v>
      </c>
      <c r="J22" s="60" t="s">
        <v>30</v>
      </c>
      <c r="K22" s="101">
        <v>0</v>
      </c>
      <c r="L22" s="109" t="s">
        <v>30</v>
      </c>
      <c r="M22" s="109" t="s">
        <v>30</v>
      </c>
      <c r="N22" s="60" t="s">
        <v>30</v>
      </c>
      <c r="O22" s="119">
        <f t="shared" si="24"/>
        <v>-0.86644031445902059</v>
      </c>
      <c r="P22" s="108" t="s">
        <v>30</v>
      </c>
      <c r="Q22" s="108" t="s">
        <v>30</v>
      </c>
      <c r="R22" s="60" t="s">
        <v>30</v>
      </c>
      <c r="S22" s="119">
        <f t="shared" si="17"/>
        <v>-1</v>
      </c>
      <c r="T22" s="120" t="s">
        <v>30</v>
      </c>
      <c r="U22" s="120" t="s">
        <v>30</v>
      </c>
      <c r="V22" s="60" t="s">
        <v>30</v>
      </c>
      <c r="W22" s="45"/>
      <c r="X22" s="45"/>
      <c r="Y22" s="45"/>
      <c r="Z22" s="45"/>
    </row>
    <row r="23" spans="1:26" s="10" customFormat="1" x14ac:dyDescent="0.25">
      <c r="A23" s="115"/>
      <c r="B23" s="168" t="s">
        <v>57</v>
      </c>
      <c r="C23" s="76">
        <v>1019919873.9074996</v>
      </c>
      <c r="D23" s="113" t="s">
        <v>30</v>
      </c>
      <c r="E23" s="113" t="s">
        <v>30</v>
      </c>
      <c r="F23" s="60" t="s">
        <v>30</v>
      </c>
      <c r="G23" s="76">
        <v>1013019661.8095002</v>
      </c>
      <c r="H23" s="113" t="s">
        <v>30</v>
      </c>
      <c r="I23" s="113" t="s">
        <v>30</v>
      </c>
      <c r="J23" s="60" t="s">
        <v>30</v>
      </c>
      <c r="K23" s="101">
        <v>995932014.07999992</v>
      </c>
      <c r="L23" s="113" t="s">
        <v>30</v>
      </c>
      <c r="M23" s="113" t="s">
        <v>30</v>
      </c>
      <c r="N23" s="60" t="s">
        <v>30</v>
      </c>
      <c r="O23" s="119">
        <f t="shared" si="24"/>
        <v>-6.7654452810722576E-3</v>
      </c>
      <c r="P23" s="120" t="s">
        <v>30</v>
      </c>
      <c r="Q23" s="120" t="s">
        <v>30</v>
      </c>
      <c r="R23" s="60" t="s">
        <v>30</v>
      </c>
      <c r="S23" s="119">
        <f t="shared" si="17"/>
        <v>-1.6868031661870786E-2</v>
      </c>
      <c r="T23" s="120" t="s">
        <v>30</v>
      </c>
      <c r="U23" s="120" t="s">
        <v>30</v>
      </c>
      <c r="V23" s="60" t="s">
        <v>30</v>
      </c>
      <c r="W23" s="45"/>
      <c r="X23" s="45"/>
      <c r="Y23" s="45"/>
      <c r="Z23" s="45"/>
    </row>
    <row r="24" spans="1:26" s="10" customFormat="1" x14ac:dyDescent="0.25">
      <c r="A24" s="115"/>
      <c r="B24" s="168" t="s">
        <v>220</v>
      </c>
      <c r="C24" s="76">
        <v>404384026.09000015</v>
      </c>
      <c r="D24" s="113" t="s">
        <v>30</v>
      </c>
      <c r="E24" s="113" t="s">
        <v>30</v>
      </c>
      <c r="F24" s="60" t="s">
        <v>30</v>
      </c>
      <c r="G24" s="76">
        <v>468455434.96000028</v>
      </c>
      <c r="H24" s="113" t="s">
        <v>30</v>
      </c>
      <c r="I24" s="113" t="s">
        <v>30</v>
      </c>
      <c r="J24" s="60" t="s">
        <v>30</v>
      </c>
      <c r="K24" s="101">
        <v>518606219.27999973</v>
      </c>
      <c r="L24" s="113" t="s">
        <v>30</v>
      </c>
      <c r="M24" s="113" t="s">
        <v>30</v>
      </c>
      <c r="N24" s="60" t="s">
        <v>30</v>
      </c>
      <c r="O24" s="119">
        <f t="shared" si="24"/>
        <v>0.15844198765591289</v>
      </c>
      <c r="P24" s="13" t="s">
        <v>30</v>
      </c>
      <c r="Q24" s="13" t="s">
        <v>30</v>
      </c>
      <c r="R24" s="60" t="s">
        <v>30</v>
      </c>
      <c r="S24" s="119">
        <f t="shared" si="17"/>
        <v>0.10705561421073417</v>
      </c>
      <c r="T24" s="108" t="s">
        <v>30</v>
      </c>
      <c r="U24" s="13" t="s">
        <v>30</v>
      </c>
      <c r="V24" s="60" t="s">
        <v>30</v>
      </c>
      <c r="W24" s="45"/>
      <c r="X24" s="45"/>
      <c r="Y24" s="45"/>
      <c r="Z24" s="45"/>
    </row>
    <row r="25" spans="1:26" s="10" customFormat="1" x14ac:dyDescent="0.25">
      <c r="A25" s="115"/>
      <c r="B25" s="168" t="s">
        <v>219</v>
      </c>
      <c r="C25" s="76">
        <v>633402038.39999998</v>
      </c>
      <c r="D25" s="109">
        <v>2792165.9178082198</v>
      </c>
      <c r="E25" s="13">
        <f>C25/D25</f>
        <v>226.84971346445082</v>
      </c>
      <c r="F25" s="60" t="s">
        <v>30</v>
      </c>
      <c r="G25" s="76">
        <v>40980530.039999999</v>
      </c>
      <c r="H25" s="109">
        <v>262101.23835616399</v>
      </c>
      <c r="I25" s="13">
        <f>G25/H25</f>
        <v>156.35382074888329</v>
      </c>
      <c r="J25" s="60" t="s">
        <v>30</v>
      </c>
      <c r="K25" s="101">
        <v>537.99</v>
      </c>
      <c r="L25" s="109">
        <v>8.4590163934426208</v>
      </c>
      <c r="M25" s="13">
        <f>K25/L25</f>
        <v>63.599593023255828</v>
      </c>
      <c r="N25" s="60" t="s">
        <v>30</v>
      </c>
      <c r="O25" s="119">
        <f t="shared" si="24"/>
        <v>-0.93530091860215903</v>
      </c>
      <c r="P25" s="120">
        <f t="shared" si="25"/>
        <v>-0.90612977664238992</v>
      </c>
      <c r="Q25" s="120">
        <f t="shared" si="25"/>
        <v>-0.31076033396275282</v>
      </c>
      <c r="R25" s="60" t="s">
        <v>30</v>
      </c>
      <c r="S25" s="119">
        <f t="shared" si="17"/>
        <v>-0.99998687205852455</v>
      </c>
      <c r="T25" s="120">
        <f t="shared" si="17"/>
        <v>-0.99996772614869545</v>
      </c>
      <c r="U25" s="120">
        <f t="shared" si="17"/>
        <v>-0.59323288219862658</v>
      </c>
      <c r="V25" s="60" t="s">
        <v>30</v>
      </c>
      <c r="W25" s="45"/>
      <c r="X25" s="45"/>
      <c r="Y25" s="45"/>
      <c r="Z25" s="45"/>
    </row>
    <row r="26" spans="1:26" s="10" customFormat="1" x14ac:dyDescent="0.25">
      <c r="A26" s="115"/>
      <c r="B26" s="322" t="s">
        <v>221</v>
      </c>
      <c r="C26" s="76">
        <f>SUM(C7:C12, C16, C18, C24)</f>
        <v>8256845082.3100004</v>
      </c>
      <c r="D26" s="109">
        <f>SUM(D7:D12, D16, D18, D24)</f>
        <v>14298933.290410962</v>
      </c>
      <c r="E26" s="113">
        <f t="shared" ref="E26" si="33">C26/D26</f>
        <v>577.44482854865407</v>
      </c>
      <c r="F26" s="60" t="s">
        <v>30</v>
      </c>
      <c r="G26" s="76">
        <f>SUM(G7:G12, G16, G18, G24)</f>
        <v>9173224796.2000008</v>
      </c>
      <c r="H26" s="109">
        <f>SUM(H7:H12, H16, H18, H24)</f>
        <v>16003278.553424668</v>
      </c>
      <c r="I26" s="113">
        <f t="shared" ref="I26" si="34">G26/H26</f>
        <v>573.20909372267033</v>
      </c>
      <c r="J26" s="60" t="s">
        <v>30</v>
      </c>
      <c r="K26" s="76">
        <f>SUM(K7:K12, K16, K18, K24)</f>
        <v>9319845639.6104012</v>
      </c>
      <c r="L26" s="109">
        <f>SUM(L7:L12, L16, L18, L24)</f>
        <v>15660097.147540983</v>
      </c>
      <c r="M26" s="113">
        <f t="shared" ref="M26" si="35">K26/L26</f>
        <v>595.13332208630925</v>
      </c>
      <c r="N26" s="60" t="s">
        <v>30</v>
      </c>
      <c r="O26" s="323">
        <f t="shared" ref="O26" si="36">G26/C26-1</f>
        <v>0.11098424455768363</v>
      </c>
      <c r="P26" s="16">
        <f t="shared" ref="P26" si="37">H26/D26-1</f>
        <v>0.11919387470369269</v>
      </c>
      <c r="Q26" s="16">
        <f t="shared" ref="Q26" si="38">I26/E26-1</f>
        <v>-7.335306537647579E-3</v>
      </c>
      <c r="R26" s="60" t="s">
        <v>30</v>
      </c>
      <c r="S26" s="324">
        <f t="shared" si="17"/>
        <v>1.5983565939770461E-2</v>
      </c>
      <c r="T26" s="16">
        <f t="shared" ref="T26" si="39">L26/H26-1</f>
        <v>-2.1444443695585402E-2</v>
      </c>
      <c r="U26" s="16">
        <f t="shared" ref="U26" si="40">M26/I26-1</f>
        <v>3.8248221467062526E-2</v>
      </c>
      <c r="V26" s="60" t="s">
        <v>30</v>
      </c>
      <c r="W26" s="45"/>
      <c r="X26" s="45"/>
      <c r="Y26" s="45"/>
      <c r="Z26" s="45"/>
    </row>
    <row r="27" spans="1:26" s="10" customFormat="1" x14ac:dyDescent="0.25">
      <c r="A27" s="116"/>
      <c r="B27" s="170"/>
      <c r="C27" s="83"/>
      <c r="D27" s="110"/>
      <c r="E27" s="81"/>
      <c r="F27" s="82"/>
      <c r="G27" s="83"/>
      <c r="H27" s="110"/>
      <c r="I27" s="81"/>
      <c r="J27" s="82"/>
      <c r="K27" s="102"/>
      <c r="L27" s="110"/>
      <c r="M27" s="81"/>
      <c r="N27" s="81"/>
      <c r="O27" s="121"/>
      <c r="P27" s="122"/>
      <c r="Q27" s="122"/>
      <c r="R27" s="123"/>
      <c r="S27" s="121"/>
      <c r="T27" s="122"/>
      <c r="U27" s="122"/>
      <c r="V27" s="123"/>
      <c r="W27" s="45"/>
      <c r="X27" s="45"/>
      <c r="Y27" s="45"/>
      <c r="Z27" s="45"/>
    </row>
    <row r="28" spans="1:26" s="10" customFormat="1" x14ac:dyDescent="0.25">
      <c r="A28" s="219" t="s">
        <v>63</v>
      </c>
      <c r="B28" s="168"/>
      <c r="C28" s="76"/>
      <c r="D28" s="108"/>
      <c r="E28" s="13"/>
      <c r="F28" s="14"/>
      <c r="G28" s="76"/>
      <c r="H28" s="108"/>
      <c r="I28" s="13"/>
      <c r="J28" s="14"/>
      <c r="K28" s="101"/>
      <c r="L28" s="108"/>
      <c r="M28" s="13"/>
      <c r="N28" s="13"/>
      <c r="O28" s="119"/>
      <c r="P28" s="120"/>
      <c r="Q28" s="120"/>
      <c r="R28" s="118"/>
      <c r="S28" s="119"/>
      <c r="T28" s="120"/>
      <c r="U28" s="120"/>
      <c r="V28" s="118"/>
      <c r="W28" s="45"/>
      <c r="X28" s="45"/>
      <c r="Y28" s="45"/>
      <c r="Z28" s="45"/>
    </row>
    <row r="29" spans="1:26" x14ac:dyDescent="0.25">
      <c r="A29" s="115" t="s">
        <v>41</v>
      </c>
      <c r="B29" s="115" t="s">
        <v>33</v>
      </c>
      <c r="C29" s="75"/>
      <c r="D29" s="108"/>
      <c r="E29" s="13"/>
      <c r="F29" s="14"/>
      <c r="G29" s="75"/>
      <c r="H29" s="108"/>
      <c r="I29" s="13"/>
      <c r="J29" s="14"/>
      <c r="K29" s="101"/>
      <c r="L29" s="108"/>
      <c r="M29" s="13"/>
      <c r="N29" s="13"/>
      <c r="O29" s="119"/>
      <c r="P29" s="120"/>
      <c r="Q29" s="120"/>
      <c r="R29" s="118"/>
      <c r="S29" s="119"/>
      <c r="T29" s="120"/>
      <c r="U29" s="120"/>
      <c r="V29" s="118"/>
    </row>
    <row r="30" spans="1:26" x14ac:dyDescent="0.25">
      <c r="A30" s="115"/>
      <c r="B30" s="168" t="s">
        <v>39</v>
      </c>
      <c r="C30" s="76">
        <v>164642216.33000001</v>
      </c>
      <c r="D30" s="108">
        <v>491534</v>
      </c>
      <c r="E30" s="13">
        <f>C30/D30</f>
        <v>334.95590606143219</v>
      </c>
      <c r="F30" s="14">
        <v>190.35270506756501</v>
      </c>
      <c r="G30" s="76">
        <v>7356401.1900000004</v>
      </c>
      <c r="H30" s="108">
        <v>26527</v>
      </c>
      <c r="I30" s="13">
        <f t="shared" ref="I30:I34" si="41">G30/H30</f>
        <v>277.31749500508914</v>
      </c>
      <c r="J30" s="14">
        <v>157.56675852561887</v>
      </c>
      <c r="K30" s="101">
        <v>0</v>
      </c>
      <c r="L30" s="108">
        <v>0</v>
      </c>
      <c r="M30" s="109" t="s">
        <v>30</v>
      </c>
      <c r="N30" s="109" t="s">
        <v>30</v>
      </c>
      <c r="O30" s="119">
        <f t="shared" ref="O30:O34" si="42">G30/C30-1</f>
        <v>-0.95531886442019687</v>
      </c>
      <c r="P30" s="120">
        <f t="shared" ref="P30:P34" si="43">H30/D30-1</f>
        <v>-0.94603221750682553</v>
      </c>
      <c r="Q30" s="120">
        <f t="shared" ref="Q30:Q34" si="44">I30/E30-1</f>
        <v>-0.17207760786809934</v>
      </c>
      <c r="R30" s="118">
        <f t="shared" ref="R30:R34" si="45">J30/F30-1</f>
        <v>-0.17223788088700343</v>
      </c>
      <c r="S30" s="119">
        <f t="shared" ref="S30:T34" si="46">K30/G30-1</f>
        <v>-1</v>
      </c>
      <c r="T30" s="120">
        <f t="shared" si="46"/>
        <v>-1</v>
      </c>
      <c r="U30" s="109" t="s">
        <v>30</v>
      </c>
      <c r="V30" s="118" t="s">
        <v>30</v>
      </c>
    </row>
    <row r="31" spans="1:26" x14ac:dyDescent="0.25">
      <c r="A31" s="115"/>
      <c r="B31" s="168" t="s">
        <v>35</v>
      </c>
      <c r="C31" s="76">
        <v>16223236.51</v>
      </c>
      <c r="D31" s="108">
        <v>72459</v>
      </c>
      <c r="E31" s="13">
        <f>C31/D31</f>
        <v>223.895396155067</v>
      </c>
      <c r="F31" s="14">
        <v>189.41394861671338</v>
      </c>
      <c r="G31" s="76">
        <v>829672.12</v>
      </c>
      <c r="H31" s="108">
        <v>4065</v>
      </c>
      <c r="I31" s="13">
        <f t="shared" si="41"/>
        <v>204.10138253382533</v>
      </c>
      <c r="J31" s="14">
        <v>176.0540084030047</v>
      </c>
      <c r="K31" s="101">
        <v>0</v>
      </c>
      <c r="L31" s="108">
        <v>0</v>
      </c>
      <c r="M31" s="109" t="s">
        <v>30</v>
      </c>
      <c r="N31" s="109" t="s">
        <v>30</v>
      </c>
      <c r="O31" s="119">
        <f t="shared" si="42"/>
        <v>-0.94885902578757386</v>
      </c>
      <c r="P31" s="120">
        <f t="shared" si="43"/>
        <v>-0.94389930857450421</v>
      </c>
      <c r="Q31" s="120">
        <f t="shared" si="44"/>
        <v>-8.8407416861455257E-2</v>
      </c>
      <c r="R31" s="118">
        <f t="shared" si="45"/>
        <v>-7.0533032605444745E-2</v>
      </c>
      <c r="S31" s="119">
        <f t="shared" si="46"/>
        <v>-1</v>
      </c>
      <c r="T31" s="120">
        <f t="shared" si="46"/>
        <v>-1</v>
      </c>
      <c r="U31" s="109" t="s">
        <v>30</v>
      </c>
      <c r="V31" s="118" t="s">
        <v>30</v>
      </c>
    </row>
    <row r="32" spans="1:26" x14ac:dyDescent="0.25">
      <c r="A32" s="115"/>
      <c r="B32" s="168" t="s">
        <v>36</v>
      </c>
      <c r="C32" s="76">
        <v>9321955.6099999994</v>
      </c>
      <c r="D32" s="108">
        <v>20254</v>
      </c>
      <c r="E32" s="13">
        <f>C32/D32</f>
        <v>460.25257282512092</v>
      </c>
      <c r="F32" s="14">
        <v>285.68329586546128</v>
      </c>
      <c r="G32" s="76">
        <v>273513.27</v>
      </c>
      <c r="H32" s="108">
        <v>798</v>
      </c>
      <c r="I32" s="13">
        <f t="shared" si="41"/>
        <v>342.74845864661654</v>
      </c>
      <c r="J32" s="14">
        <v>280.03150868465087</v>
      </c>
      <c r="K32" s="101">
        <v>0</v>
      </c>
      <c r="L32" s="108">
        <v>0</v>
      </c>
      <c r="M32" s="113" t="s">
        <v>30</v>
      </c>
      <c r="N32" s="113" t="s">
        <v>30</v>
      </c>
      <c r="O32" s="119">
        <f t="shared" si="42"/>
        <v>-0.97065923917224062</v>
      </c>
      <c r="P32" s="120">
        <f t="shared" si="43"/>
        <v>-0.96060037523452158</v>
      </c>
      <c r="Q32" s="120">
        <f t="shared" si="44"/>
        <v>-0.25530354660972554</v>
      </c>
      <c r="R32" s="118">
        <f t="shared" si="45"/>
        <v>-1.9783400928950479E-2</v>
      </c>
      <c r="S32" s="119">
        <f t="shared" si="46"/>
        <v>-1</v>
      </c>
      <c r="T32" s="120">
        <f t="shared" si="46"/>
        <v>-1</v>
      </c>
      <c r="U32" s="113" t="s">
        <v>30</v>
      </c>
      <c r="V32" s="118" t="s">
        <v>30</v>
      </c>
    </row>
    <row r="33" spans="1:26" x14ac:dyDescent="0.25">
      <c r="A33" s="115"/>
      <c r="B33" s="168" t="s">
        <v>65</v>
      </c>
      <c r="C33" s="76">
        <v>87142820.590000004</v>
      </c>
      <c r="D33" s="108">
        <v>164626</v>
      </c>
      <c r="E33" s="13">
        <f t="shared" ref="E33:E34" si="47">C33/D33</f>
        <v>529.33813972276562</v>
      </c>
      <c r="F33" s="14">
        <v>247.74815211761691</v>
      </c>
      <c r="G33" s="76">
        <v>3516686.98</v>
      </c>
      <c r="H33" s="108">
        <v>7651</v>
      </c>
      <c r="I33" s="13">
        <f t="shared" si="41"/>
        <v>459.63756110312374</v>
      </c>
      <c r="J33" s="14">
        <v>460.82079750550446</v>
      </c>
      <c r="K33" s="101">
        <v>0</v>
      </c>
      <c r="L33" s="108">
        <v>0</v>
      </c>
      <c r="M33" s="113" t="s">
        <v>30</v>
      </c>
      <c r="N33" s="113" t="s">
        <v>30</v>
      </c>
      <c r="O33" s="119">
        <f t="shared" si="42"/>
        <v>-0.95964455871189058</v>
      </c>
      <c r="P33" s="120">
        <f t="shared" si="43"/>
        <v>-0.95352495960540862</v>
      </c>
      <c r="Q33" s="120">
        <f t="shared" si="44"/>
        <v>-0.13167496046316762</v>
      </c>
      <c r="R33" s="118">
        <f t="shared" si="45"/>
        <v>0.86003727400853669</v>
      </c>
      <c r="S33" s="119">
        <f t="shared" si="46"/>
        <v>-1</v>
      </c>
      <c r="T33" s="120">
        <f t="shared" si="46"/>
        <v>-1</v>
      </c>
      <c r="U33" s="113" t="s">
        <v>30</v>
      </c>
      <c r="V33" s="118" t="s">
        <v>30</v>
      </c>
    </row>
    <row r="34" spans="1:26" s="10" customFormat="1" x14ac:dyDescent="0.25">
      <c r="A34" s="115"/>
      <c r="B34" s="168" t="s">
        <v>117</v>
      </c>
      <c r="C34" s="76">
        <v>115595090.62800001</v>
      </c>
      <c r="D34" s="108">
        <v>366766</v>
      </c>
      <c r="E34" s="13">
        <f t="shared" si="47"/>
        <v>315.17395458684831</v>
      </c>
      <c r="F34" s="14">
        <v>322.33037871161696</v>
      </c>
      <c r="G34" s="76">
        <v>5278235.2920000004</v>
      </c>
      <c r="H34" s="108">
        <v>18331</v>
      </c>
      <c r="I34" s="13">
        <f t="shared" si="41"/>
        <v>287.9403901587475</v>
      </c>
      <c r="J34" s="14">
        <v>214.90486026513796</v>
      </c>
      <c r="K34" s="101">
        <v>0</v>
      </c>
      <c r="L34" s="108">
        <v>0</v>
      </c>
      <c r="M34" s="113" t="s">
        <v>30</v>
      </c>
      <c r="N34" s="113" t="s">
        <v>30</v>
      </c>
      <c r="O34" s="119">
        <f t="shared" si="42"/>
        <v>-0.95433858597865506</v>
      </c>
      <c r="P34" s="120">
        <f t="shared" si="43"/>
        <v>-0.95001990369881617</v>
      </c>
      <c r="Q34" s="120">
        <f t="shared" si="44"/>
        <v>-8.640804238979849E-2</v>
      </c>
      <c r="R34" s="118">
        <f t="shared" si="45"/>
        <v>-0.33327767266575459</v>
      </c>
      <c r="S34" s="119">
        <f t="shared" si="46"/>
        <v>-1</v>
      </c>
      <c r="T34" s="120">
        <f t="shared" si="46"/>
        <v>-1</v>
      </c>
      <c r="U34" s="113" t="s">
        <v>30</v>
      </c>
      <c r="V34" s="118" t="s">
        <v>30</v>
      </c>
      <c r="W34" s="45"/>
      <c r="X34" s="45"/>
      <c r="Y34" s="45"/>
      <c r="Z34" s="45"/>
    </row>
    <row r="35" spans="1:26" s="10" customFormat="1" x14ac:dyDescent="0.25">
      <c r="A35" s="116"/>
      <c r="B35" s="170"/>
      <c r="C35" s="83"/>
      <c r="D35" s="110"/>
      <c r="E35" s="81"/>
      <c r="F35" s="82"/>
      <c r="G35" s="83"/>
      <c r="H35" s="110"/>
      <c r="I35" s="81"/>
      <c r="J35" s="82"/>
      <c r="K35" s="102"/>
      <c r="L35" s="110"/>
      <c r="M35" s="81"/>
      <c r="N35" s="81"/>
      <c r="O35" s="121"/>
      <c r="P35" s="122"/>
      <c r="Q35" s="122"/>
      <c r="R35" s="123"/>
      <c r="S35" s="121"/>
      <c r="T35" s="122"/>
      <c r="U35" s="122"/>
      <c r="V35" s="123"/>
      <c r="W35" s="45"/>
      <c r="X35" s="45"/>
      <c r="Y35" s="45"/>
      <c r="Z35" s="45"/>
    </row>
    <row r="36" spans="1:26" s="95" customFormat="1" x14ac:dyDescent="0.25">
      <c r="A36" s="220" t="s">
        <v>18</v>
      </c>
      <c r="B36" s="171"/>
      <c r="C36" s="100"/>
      <c r="D36" s="108"/>
      <c r="E36" s="96"/>
      <c r="F36" s="97"/>
      <c r="G36" s="100"/>
      <c r="H36" s="108"/>
      <c r="I36" s="96"/>
      <c r="J36" s="97"/>
      <c r="K36" s="103"/>
      <c r="L36" s="108"/>
      <c r="M36" s="96"/>
      <c r="N36" s="96"/>
      <c r="O36" s="126"/>
      <c r="P36" s="127"/>
      <c r="Q36" s="127"/>
      <c r="R36" s="128"/>
      <c r="S36" s="126"/>
      <c r="T36" s="127"/>
      <c r="U36" s="127"/>
      <c r="V36" s="128"/>
      <c r="W36" s="94"/>
      <c r="X36" s="94"/>
      <c r="Y36" s="94"/>
      <c r="Z36" s="94"/>
    </row>
    <row r="37" spans="1:26" x14ac:dyDescent="0.25">
      <c r="A37" s="115" t="s">
        <v>9</v>
      </c>
      <c r="B37" s="115" t="s">
        <v>33</v>
      </c>
      <c r="C37" s="76"/>
      <c r="D37" s="108"/>
      <c r="E37" s="13"/>
      <c r="F37" s="14"/>
      <c r="G37" s="76"/>
      <c r="H37" s="108"/>
      <c r="I37" s="13"/>
      <c r="J37" s="14"/>
      <c r="K37" s="101"/>
      <c r="L37" s="108"/>
      <c r="M37" s="13"/>
      <c r="N37" s="13"/>
      <c r="O37" s="119"/>
      <c r="P37" s="120"/>
      <c r="Q37" s="120"/>
      <c r="R37" s="118"/>
      <c r="S37" s="119"/>
      <c r="T37" s="120"/>
      <c r="U37" s="120"/>
      <c r="V37" s="118"/>
    </row>
    <row r="38" spans="1:26" x14ac:dyDescent="0.25">
      <c r="A38" s="115"/>
      <c r="B38" s="168" t="s">
        <v>34</v>
      </c>
      <c r="C38" s="76">
        <v>21104513.379999999</v>
      </c>
      <c r="D38" s="108">
        <v>21712</v>
      </c>
      <c r="E38" s="13">
        <f>C38/D38</f>
        <v>972.02069731024312</v>
      </c>
      <c r="F38" s="14">
        <v>245.87399683601043</v>
      </c>
      <c r="G38" s="76">
        <v>23034685.510000002</v>
      </c>
      <c r="H38" s="108">
        <v>22068</v>
      </c>
      <c r="I38" s="13">
        <f>G38/H38</f>
        <v>1043.8048536342217</v>
      </c>
      <c r="J38" s="14">
        <v>257.16987924070941</v>
      </c>
      <c r="K38" s="101">
        <v>21901543.789999999</v>
      </c>
      <c r="L38" s="108">
        <v>20752</v>
      </c>
      <c r="M38" s="13">
        <f>K38/L38</f>
        <v>1055.3943615073244</v>
      </c>
      <c r="N38" s="14">
        <v>256.25431494828473</v>
      </c>
      <c r="O38" s="119">
        <f t="shared" ref="O38:O43" si="48">G38/C38-1</f>
        <v>9.1457788921546879E-2</v>
      </c>
      <c r="P38" s="120">
        <f t="shared" ref="P38:P43" si="49">H38/D38-1</f>
        <v>1.6396462785556398E-2</v>
      </c>
      <c r="Q38" s="120">
        <f t="shared" ref="Q38:Q43" si="50">I38/E38-1</f>
        <v>7.3850440142497309E-2</v>
      </c>
      <c r="R38" s="118">
        <f t="shared" ref="R38:R43" si="51">J38/F38-1</f>
        <v>4.5941752889928189E-2</v>
      </c>
      <c r="S38" s="119">
        <f t="shared" si="17"/>
        <v>-4.9192845264072527E-2</v>
      </c>
      <c r="T38" s="120">
        <f t="shared" si="18"/>
        <v>-5.9633858981330445E-2</v>
      </c>
      <c r="U38" s="120">
        <f t="shared" si="19"/>
        <v>1.1103136599481811E-2</v>
      </c>
      <c r="V38" s="118">
        <f t="shared" si="20"/>
        <v>-3.5601536817914115E-3</v>
      </c>
    </row>
    <row r="39" spans="1:26" x14ac:dyDescent="0.25">
      <c r="A39" s="115"/>
      <c r="B39" s="168" t="s">
        <v>42</v>
      </c>
      <c r="C39" s="76">
        <v>345792256.42000002</v>
      </c>
      <c r="D39" s="108">
        <v>347400</v>
      </c>
      <c r="E39" s="13">
        <f t="shared" ref="E39:E43" si="52">C39/D39</f>
        <v>995.37206799078876</v>
      </c>
      <c r="F39" s="14">
        <v>1092.6608404652275</v>
      </c>
      <c r="G39" s="76">
        <v>395125130.05000001</v>
      </c>
      <c r="H39" s="108">
        <v>381155</v>
      </c>
      <c r="I39" s="13">
        <f t="shared" ref="I39:I43" si="53">G39/H39</f>
        <v>1036.6520970471331</v>
      </c>
      <c r="J39" s="14">
        <v>1101.1746231761474</v>
      </c>
      <c r="K39" s="101">
        <v>399869715.95999998</v>
      </c>
      <c r="L39" s="108">
        <v>394700</v>
      </c>
      <c r="M39" s="13">
        <f t="shared" ref="M39:M43" si="54">K39/L39</f>
        <v>1013.0978362300481</v>
      </c>
      <c r="N39" s="14">
        <v>1091.4283819728557</v>
      </c>
      <c r="O39" s="119">
        <f t="shared" si="48"/>
        <v>0.1426662185577694</v>
      </c>
      <c r="P39" s="120">
        <f t="shared" si="49"/>
        <v>9.716465169833044E-2</v>
      </c>
      <c r="Q39" s="120">
        <f t="shared" si="50"/>
        <v>4.1471958460387759E-2</v>
      </c>
      <c r="R39" s="118">
        <f t="shared" si="51"/>
        <v>7.7917889940075646E-3</v>
      </c>
      <c r="S39" s="119">
        <f t="shared" si="17"/>
        <v>1.2007806006668176E-2</v>
      </c>
      <c r="T39" s="120">
        <f t="shared" si="18"/>
        <v>3.5536723904973089E-2</v>
      </c>
      <c r="U39" s="120">
        <f t="shared" si="19"/>
        <v>-2.2721471247855063E-2</v>
      </c>
      <c r="V39" s="118">
        <f t="shared" si="20"/>
        <v>-8.8507680781639841E-3</v>
      </c>
    </row>
    <row r="40" spans="1:26" x14ac:dyDescent="0.25">
      <c r="A40" s="115"/>
      <c r="B40" s="168" t="s">
        <v>36</v>
      </c>
      <c r="C40" s="76">
        <v>149222927.91999999</v>
      </c>
      <c r="D40" s="108">
        <v>159039</v>
      </c>
      <c r="E40" s="13">
        <f t="shared" si="52"/>
        <v>938.27883676330953</v>
      </c>
      <c r="F40" s="14">
        <v>281.41493134184424</v>
      </c>
      <c r="G40" s="76">
        <v>153089178.65000001</v>
      </c>
      <c r="H40" s="108">
        <v>160781</v>
      </c>
      <c r="I40" s="13">
        <f t="shared" si="53"/>
        <v>952.15963733276942</v>
      </c>
      <c r="J40" s="14">
        <v>270.9950943559499</v>
      </c>
      <c r="K40" s="101">
        <v>160809875.41</v>
      </c>
      <c r="L40" s="108">
        <v>164206</v>
      </c>
      <c r="M40" s="13">
        <f t="shared" si="54"/>
        <v>979.31790196460543</v>
      </c>
      <c r="N40" s="14">
        <v>272.00138964917357</v>
      </c>
      <c r="O40" s="119">
        <f t="shared" si="48"/>
        <v>2.5909227113361188E-2</v>
      </c>
      <c r="P40" s="120">
        <f t="shared" si="49"/>
        <v>1.0953288187174115E-2</v>
      </c>
      <c r="Q40" s="120">
        <f t="shared" si="50"/>
        <v>1.4793897107754361E-2</v>
      </c>
      <c r="R40" s="118">
        <f t="shared" si="51"/>
        <v>-3.7026596052350258E-2</v>
      </c>
      <c r="S40" s="119">
        <f t="shared" si="17"/>
        <v>5.0432674785272802E-2</v>
      </c>
      <c r="T40" s="120">
        <f t="shared" si="18"/>
        <v>2.1302268302846761E-2</v>
      </c>
      <c r="U40" s="120">
        <f t="shared" si="19"/>
        <v>2.8522806015924829E-2</v>
      </c>
      <c r="V40" s="118">
        <f t="shared" si="20"/>
        <v>3.7133339834629631E-3</v>
      </c>
    </row>
    <row r="41" spans="1:26" x14ac:dyDescent="0.25">
      <c r="A41" s="115"/>
      <c r="B41" s="168" t="s">
        <v>159</v>
      </c>
      <c r="C41" s="76">
        <v>79748129.299999997</v>
      </c>
      <c r="D41" s="108">
        <v>98898</v>
      </c>
      <c r="E41" s="13">
        <f t="shared" si="52"/>
        <v>806.36746243604523</v>
      </c>
      <c r="F41" s="14">
        <v>185.99189378170084</v>
      </c>
      <c r="G41" s="76">
        <v>96675590.049999997</v>
      </c>
      <c r="H41" s="108">
        <v>101527</v>
      </c>
      <c r="I41" s="13">
        <f t="shared" si="53"/>
        <v>952.21556876495902</v>
      </c>
      <c r="J41" s="14">
        <v>200.33685187291954</v>
      </c>
      <c r="K41" s="101">
        <v>106502558.3</v>
      </c>
      <c r="L41" s="108">
        <v>107181</v>
      </c>
      <c r="M41" s="13">
        <f t="shared" si="54"/>
        <v>993.67013090006617</v>
      </c>
      <c r="N41" s="14">
        <v>201.94877926578931</v>
      </c>
      <c r="O41" s="119">
        <f t="shared" si="48"/>
        <v>0.21226154015878596</v>
      </c>
      <c r="P41" s="120">
        <f t="shared" si="49"/>
        <v>2.6582944043357815E-2</v>
      </c>
      <c r="Q41" s="120">
        <f t="shared" si="50"/>
        <v>0.18087052506844081</v>
      </c>
      <c r="R41" s="118">
        <f t="shared" si="51"/>
        <v>7.7126791923821214E-2</v>
      </c>
      <c r="S41" s="119">
        <f t="shared" si="17"/>
        <v>0.10164890894296641</v>
      </c>
      <c r="T41" s="120">
        <f t="shared" si="18"/>
        <v>5.5689619510081112E-2</v>
      </c>
      <c r="U41" s="120">
        <f t="shared" si="19"/>
        <v>4.3534850190356078E-2</v>
      </c>
      <c r="V41" s="118">
        <f t="shared" si="20"/>
        <v>8.0460852698847063E-3</v>
      </c>
    </row>
    <row r="42" spans="1:26" x14ac:dyDescent="0.25">
      <c r="A42" s="115"/>
      <c r="B42" s="168" t="s">
        <v>116</v>
      </c>
      <c r="C42" s="76">
        <v>1247003877.3861001</v>
      </c>
      <c r="D42" s="108">
        <v>1259513</v>
      </c>
      <c r="E42" s="13">
        <f t="shared" si="52"/>
        <v>990.06828622340549</v>
      </c>
      <c r="F42" s="14">
        <v>924.10569513580867</v>
      </c>
      <c r="G42" s="76">
        <v>1319103961.2755001</v>
      </c>
      <c r="H42" s="108">
        <v>1244358</v>
      </c>
      <c r="I42" s="13">
        <f t="shared" si="53"/>
        <v>1060.0678914552725</v>
      </c>
      <c r="J42" s="14">
        <v>832.35235813746658</v>
      </c>
      <c r="K42" s="101">
        <v>1284248356.1810999</v>
      </c>
      <c r="L42" s="108">
        <v>1257794</v>
      </c>
      <c r="M42" s="13">
        <f t="shared" si="54"/>
        <v>1021.0323440731153</v>
      </c>
      <c r="N42" s="14">
        <v>923.1608867431969</v>
      </c>
      <c r="O42" s="119">
        <f t="shared" si="48"/>
        <v>5.7818652529398884E-2</v>
      </c>
      <c r="P42" s="120">
        <f t="shared" si="49"/>
        <v>-1.203242840685248E-2</v>
      </c>
      <c r="Q42" s="120">
        <f t="shared" si="50"/>
        <v>7.0701795225538433E-2</v>
      </c>
      <c r="R42" s="118">
        <f t="shared" si="51"/>
        <v>-9.9288790753375711E-2</v>
      </c>
      <c r="S42" s="119">
        <f t="shared" si="17"/>
        <v>-2.6423698296453302E-2</v>
      </c>
      <c r="T42" s="120">
        <f t="shared" si="18"/>
        <v>1.0797535757394616E-2</v>
      </c>
      <c r="U42" s="120">
        <f t="shared" si="19"/>
        <v>-3.6823629596561824E-2</v>
      </c>
      <c r="V42" s="118">
        <f t="shared" si="20"/>
        <v>0.10909866202449425</v>
      </c>
    </row>
    <row r="43" spans="1:26" x14ac:dyDescent="0.25">
      <c r="A43" s="115"/>
      <c r="B43" s="168" t="s">
        <v>38</v>
      </c>
      <c r="C43" s="76">
        <v>245833415.52000001</v>
      </c>
      <c r="D43" s="108">
        <v>298676</v>
      </c>
      <c r="E43" s="13">
        <f t="shared" si="52"/>
        <v>823.07723258648173</v>
      </c>
      <c r="F43" s="14">
        <v>869.13440718948686</v>
      </c>
      <c r="G43" s="76">
        <v>315336717.63999999</v>
      </c>
      <c r="H43" s="108">
        <v>340807</v>
      </c>
      <c r="I43" s="13">
        <f t="shared" si="53"/>
        <v>925.26479104009013</v>
      </c>
      <c r="J43" s="14">
        <v>861.34545078590327</v>
      </c>
      <c r="K43" s="101">
        <v>352004265.58999997</v>
      </c>
      <c r="L43" s="108">
        <v>374646</v>
      </c>
      <c r="M43" s="13">
        <f t="shared" si="54"/>
        <v>939.56499092476622</v>
      </c>
      <c r="N43" s="14">
        <v>927.44470761540117</v>
      </c>
      <c r="O43" s="119">
        <f t="shared" si="48"/>
        <v>0.28272520223901565</v>
      </c>
      <c r="P43" s="120">
        <f t="shared" si="49"/>
        <v>0.14105920797117943</v>
      </c>
      <c r="Q43" s="120">
        <f t="shared" si="50"/>
        <v>0.12415306171510632</v>
      </c>
      <c r="R43" s="118">
        <f t="shared" si="51"/>
        <v>-8.9617397943899668E-3</v>
      </c>
      <c r="S43" s="119">
        <f t="shared" si="17"/>
        <v>0.11628061655623956</v>
      </c>
      <c r="T43" s="120">
        <f t="shared" si="18"/>
        <v>9.9290800951858493E-2</v>
      </c>
      <c r="U43" s="120">
        <f t="shared" si="19"/>
        <v>1.5455251321733865E-2</v>
      </c>
      <c r="V43" s="118">
        <f t="shared" si="20"/>
        <v>7.6739543662984522E-2</v>
      </c>
    </row>
    <row r="44" spans="1:26" s="10" customFormat="1" x14ac:dyDescent="0.25">
      <c r="A44" s="115"/>
      <c r="B44" s="169"/>
      <c r="C44" s="76"/>
      <c r="D44" s="108"/>
      <c r="E44" s="13"/>
      <c r="F44" s="14"/>
      <c r="G44" s="76"/>
      <c r="H44" s="108"/>
      <c r="I44" s="13"/>
      <c r="J44" s="14"/>
      <c r="K44" s="101"/>
      <c r="L44" s="108"/>
      <c r="M44" s="13"/>
      <c r="N44" s="13"/>
      <c r="O44" s="119"/>
      <c r="P44" s="120"/>
      <c r="Q44" s="120"/>
      <c r="R44" s="118"/>
      <c r="S44" s="119"/>
      <c r="T44" s="120"/>
      <c r="U44" s="120"/>
      <c r="V44" s="118"/>
      <c r="W44" s="45"/>
      <c r="X44" s="45"/>
      <c r="Y44" s="45"/>
      <c r="Z44" s="45"/>
    </row>
    <row r="45" spans="1:26" x14ac:dyDescent="0.25">
      <c r="A45" s="115" t="s">
        <v>222</v>
      </c>
      <c r="B45" s="115" t="s">
        <v>40</v>
      </c>
      <c r="C45" s="76">
        <v>11081833218.999998</v>
      </c>
      <c r="D45" s="108">
        <v>942373</v>
      </c>
      <c r="E45" s="113">
        <f>C45/D45</f>
        <v>11759.497798642362</v>
      </c>
      <c r="F45" s="113" t="s">
        <v>30</v>
      </c>
      <c r="G45" s="76">
        <v>11526345561.539999</v>
      </c>
      <c r="H45" s="108">
        <v>959387</v>
      </c>
      <c r="I45" s="113">
        <f>G45/H45</f>
        <v>12014.281579320961</v>
      </c>
      <c r="J45" s="14" t="s">
        <v>30</v>
      </c>
      <c r="K45" s="101">
        <v>11797001390.84</v>
      </c>
      <c r="L45" s="108">
        <v>978712</v>
      </c>
      <c r="M45" s="113">
        <f>K45/L45</f>
        <v>12053.598393439541</v>
      </c>
      <c r="N45" s="113" t="s">
        <v>30</v>
      </c>
      <c r="O45" s="119">
        <f t="shared" ref="O45:O46" si="55">G45/C45-1</f>
        <v>4.0111805849764703E-2</v>
      </c>
      <c r="P45" s="120">
        <f t="shared" ref="P45:P46" si="56">H45/D45-1</f>
        <v>1.8054422187392838E-2</v>
      </c>
      <c r="Q45" s="120">
        <f t="shared" ref="Q45:Q46" si="57">I45/E45-1</f>
        <v>2.1666212710887534E-2</v>
      </c>
      <c r="R45" s="112" t="s">
        <v>30</v>
      </c>
      <c r="S45" s="119">
        <f t="shared" si="17"/>
        <v>2.3481495314794154E-2</v>
      </c>
      <c r="T45" s="120">
        <f t="shared" si="18"/>
        <v>2.0143070523156892E-2</v>
      </c>
      <c r="U45" s="120">
        <f t="shared" si="19"/>
        <v>3.2725064631622391E-3</v>
      </c>
      <c r="V45" s="112" t="s">
        <v>30</v>
      </c>
    </row>
    <row r="46" spans="1:26" x14ac:dyDescent="0.25">
      <c r="A46" s="115" t="s">
        <v>223</v>
      </c>
      <c r="B46" s="115" t="s">
        <v>84</v>
      </c>
      <c r="C46" s="76">
        <v>1858025754.9000001</v>
      </c>
      <c r="D46" s="108">
        <v>539662</v>
      </c>
      <c r="E46" s="113">
        <f>C46/D46</f>
        <v>3442.9434625747231</v>
      </c>
      <c r="F46" s="113" t="s">
        <v>30</v>
      </c>
      <c r="G46" s="76">
        <v>2185458664.1999998</v>
      </c>
      <c r="H46" s="108">
        <v>570754</v>
      </c>
      <c r="I46" s="113">
        <f>G46/H46</f>
        <v>3829.0728828882493</v>
      </c>
      <c r="J46" s="60" t="s">
        <v>30</v>
      </c>
      <c r="K46" s="101">
        <v>2427894700.1999998</v>
      </c>
      <c r="L46" s="108">
        <v>645724</v>
      </c>
      <c r="M46" s="113">
        <f>K46/L46</f>
        <v>3759.9573505088861</v>
      </c>
      <c r="N46" s="113" t="s">
        <v>30</v>
      </c>
      <c r="O46" s="119">
        <f t="shared" si="55"/>
        <v>0.17622624898308925</v>
      </c>
      <c r="P46" s="120">
        <f t="shared" si="56"/>
        <v>5.7613839773784425E-2</v>
      </c>
      <c r="Q46" s="120">
        <f t="shared" si="57"/>
        <v>0.11215096167300076</v>
      </c>
      <c r="R46" s="112" t="s">
        <v>30</v>
      </c>
      <c r="S46" s="119">
        <f t="shared" si="17"/>
        <v>0.11093142138597489</v>
      </c>
      <c r="T46" s="120">
        <f t="shared" si="18"/>
        <v>0.13135256169908582</v>
      </c>
      <c r="U46" s="120">
        <f t="shared" si="19"/>
        <v>-1.8050200268643013E-2</v>
      </c>
      <c r="V46" s="112" t="s">
        <v>30</v>
      </c>
    </row>
    <row r="47" spans="1:26" s="10" customFormat="1" x14ac:dyDescent="0.25">
      <c r="A47" s="116"/>
      <c r="B47" s="116"/>
      <c r="C47" s="83"/>
      <c r="D47" s="110"/>
      <c r="E47" s="81"/>
      <c r="F47" s="82"/>
      <c r="G47" s="83"/>
      <c r="H47" s="110"/>
      <c r="I47" s="81"/>
      <c r="J47" s="82"/>
      <c r="K47" s="102"/>
      <c r="L47" s="110"/>
      <c r="M47" s="81"/>
      <c r="N47" s="81"/>
      <c r="O47" s="121"/>
      <c r="P47" s="122"/>
      <c r="Q47" s="122"/>
      <c r="R47" s="129"/>
      <c r="S47" s="121"/>
      <c r="T47" s="122"/>
      <c r="U47" s="122"/>
      <c r="V47" s="129"/>
      <c r="W47" s="45"/>
      <c r="X47" s="45"/>
      <c r="Y47" s="45"/>
      <c r="Z47" s="45"/>
    </row>
    <row r="48" spans="1:26" s="95" customFormat="1" x14ac:dyDescent="0.25">
      <c r="A48" s="220" t="s">
        <v>56</v>
      </c>
      <c r="B48" s="172"/>
      <c r="C48" s="100"/>
      <c r="D48" s="108"/>
      <c r="E48" s="96"/>
      <c r="F48" s="97"/>
      <c r="G48" s="100"/>
      <c r="H48" s="108"/>
      <c r="I48" s="96"/>
      <c r="J48" s="97"/>
      <c r="K48" s="103"/>
      <c r="L48" s="108"/>
      <c r="M48" s="96"/>
      <c r="N48" s="96"/>
      <c r="O48" s="126"/>
      <c r="P48" s="127"/>
      <c r="Q48" s="127"/>
      <c r="R48" s="130"/>
      <c r="S48" s="126"/>
      <c r="T48" s="127"/>
      <c r="U48" s="127"/>
      <c r="V48" s="130"/>
      <c r="W48" s="94"/>
      <c r="X48" s="94"/>
      <c r="Y48" s="94"/>
      <c r="Z48" s="94"/>
    </row>
    <row r="49" spans="1:26" x14ac:dyDescent="0.25">
      <c r="A49" s="115" t="s">
        <v>49</v>
      </c>
      <c r="B49" s="115" t="s">
        <v>53</v>
      </c>
      <c r="C49" s="76">
        <v>259406182.43999997</v>
      </c>
      <c r="D49" s="108" t="s">
        <v>30</v>
      </c>
      <c r="E49" s="13" t="s">
        <v>30</v>
      </c>
      <c r="F49" s="14" t="s">
        <v>30</v>
      </c>
      <c r="G49" s="76">
        <v>376619611.76000005</v>
      </c>
      <c r="H49" s="108" t="s">
        <v>30</v>
      </c>
      <c r="I49" s="13" t="s">
        <v>30</v>
      </c>
      <c r="J49" s="14" t="s">
        <v>30</v>
      </c>
      <c r="K49" s="101">
        <v>330885480.56</v>
      </c>
      <c r="L49" s="108" t="s">
        <v>30</v>
      </c>
      <c r="M49" s="13" t="s">
        <v>30</v>
      </c>
      <c r="N49" s="13" t="s">
        <v>30</v>
      </c>
      <c r="O49" s="119">
        <f t="shared" ref="O49" si="58">G49/C49-1</f>
        <v>0.4518528749680486</v>
      </c>
      <c r="P49" s="125" t="s">
        <v>30</v>
      </c>
      <c r="Q49" s="125" t="s">
        <v>30</v>
      </c>
      <c r="R49" s="112" t="s">
        <v>30</v>
      </c>
      <c r="S49" s="119">
        <f t="shared" si="17"/>
        <v>-0.12143321742135937</v>
      </c>
      <c r="T49" s="125" t="s">
        <v>30</v>
      </c>
      <c r="U49" s="125" t="s">
        <v>30</v>
      </c>
      <c r="V49" s="112" t="s">
        <v>30</v>
      </c>
    </row>
    <row r="50" spans="1:26" s="10" customFormat="1" x14ac:dyDescent="0.25">
      <c r="A50" s="115"/>
      <c r="B50" s="115"/>
      <c r="C50" s="76"/>
      <c r="D50" s="108"/>
      <c r="E50" s="13"/>
      <c r="F50" s="14"/>
      <c r="G50" s="76"/>
      <c r="H50" s="108"/>
      <c r="I50" s="13"/>
      <c r="J50" s="14"/>
      <c r="K50" s="101"/>
      <c r="L50" s="108"/>
      <c r="M50" s="13"/>
      <c r="N50" s="13"/>
      <c r="O50" s="119"/>
      <c r="P50" s="125"/>
      <c r="Q50" s="125"/>
      <c r="R50" s="112"/>
      <c r="S50" s="119"/>
      <c r="T50" s="125"/>
      <c r="U50" s="125"/>
      <c r="V50" s="112"/>
      <c r="W50" s="45"/>
      <c r="X50" s="45"/>
      <c r="Y50" s="45"/>
      <c r="Z50" s="45"/>
    </row>
    <row r="51" spans="1:26" s="10" customFormat="1" x14ac:dyDescent="0.25">
      <c r="A51" s="115" t="s">
        <v>10</v>
      </c>
      <c r="B51" s="115" t="s">
        <v>33</v>
      </c>
      <c r="C51" s="76"/>
      <c r="D51" s="108"/>
      <c r="E51" s="13"/>
      <c r="F51" s="14"/>
      <c r="G51" s="76"/>
      <c r="H51" s="108"/>
      <c r="I51" s="13"/>
      <c r="J51" s="14"/>
      <c r="K51" s="101"/>
      <c r="L51" s="108"/>
      <c r="M51" s="13"/>
      <c r="N51" s="13"/>
      <c r="O51" s="119"/>
      <c r="P51" s="125"/>
      <c r="Q51" s="125"/>
      <c r="R51" s="112"/>
      <c r="S51" s="119"/>
      <c r="T51" s="125"/>
      <c r="U51" s="125"/>
      <c r="V51" s="112"/>
      <c r="W51" s="45"/>
      <c r="X51" s="45"/>
      <c r="Y51" s="45"/>
      <c r="Z51" s="45"/>
    </row>
    <row r="52" spans="1:26" x14ac:dyDescent="0.25">
      <c r="A52" s="115"/>
      <c r="B52" s="168" t="s">
        <v>117</v>
      </c>
      <c r="C52" s="76">
        <v>23154398.570999999</v>
      </c>
      <c r="D52" s="108">
        <v>113411</v>
      </c>
      <c r="E52" s="13">
        <f>C52/D52</f>
        <v>204.16360468561248</v>
      </c>
      <c r="F52" s="14">
        <v>268.74663632592507</v>
      </c>
      <c r="G52" s="76">
        <v>1185469.2172999999</v>
      </c>
      <c r="H52" s="108">
        <v>6460</v>
      </c>
      <c r="I52" s="13">
        <f>G52/H52</f>
        <v>183.50916676470587</v>
      </c>
      <c r="J52" s="14">
        <v>141.33525250249176</v>
      </c>
      <c r="K52" s="101">
        <v>0</v>
      </c>
      <c r="L52" s="108">
        <v>0</v>
      </c>
      <c r="M52" s="113" t="s">
        <v>30</v>
      </c>
      <c r="N52" s="13" t="s">
        <v>30</v>
      </c>
      <c r="O52" s="119">
        <f>G52/C52-1</f>
        <v>-0.94880155432822366</v>
      </c>
      <c r="P52" s="120">
        <f t="shared" ref="P52" si="59">H52/D52-1</f>
        <v>-0.94303903501424025</v>
      </c>
      <c r="Q52" s="120">
        <f t="shared" ref="Q52" si="60">I52/E52-1</f>
        <v>-0.10116611113284357</v>
      </c>
      <c r="R52" s="118">
        <f t="shared" ref="R52" si="61">J52/F52-1</f>
        <v>-0.47409480380961466</v>
      </c>
      <c r="S52" s="119">
        <f t="shared" si="17"/>
        <v>-1</v>
      </c>
      <c r="T52" s="120">
        <f t="shared" si="18"/>
        <v>-1</v>
      </c>
      <c r="U52" s="120" t="s">
        <v>30</v>
      </c>
      <c r="V52" s="118" t="s">
        <v>30</v>
      </c>
    </row>
    <row r="53" spans="1:26" s="10" customFormat="1" x14ac:dyDescent="0.25">
      <c r="A53" s="115"/>
      <c r="B53" s="168"/>
      <c r="C53" s="76"/>
      <c r="D53" s="108"/>
      <c r="E53" s="13"/>
      <c r="F53" s="14"/>
      <c r="G53" s="76"/>
      <c r="H53" s="108"/>
      <c r="I53" s="13"/>
      <c r="J53" s="14"/>
      <c r="K53" s="101"/>
      <c r="L53" s="108"/>
      <c r="M53" s="13"/>
      <c r="N53" s="13"/>
      <c r="O53" s="119"/>
      <c r="P53" s="108"/>
      <c r="Q53" s="13"/>
      <c r="R53" s="13"/>
      <c r="S53" s="119"/>
      <c r="T53" s="120"/>
      <c r="U53" s="120"/>
      <c r="V53" s="118"/>
      <c r="W53" s="45"/>
      <c r="X53" s="45"/>
      <c r="Y53" s="45"/>
      <c r="Z53" s="45"/>
    </row>
    <row r="54" spans="1:26" ht="15.75" thickBot="1" x14ac:dyDescent="0.3">
      <c r="A54" s="164" t="s">
        <v>224</v>
      </c>
      <c r="B54" s="164" t="s">
        <v>176</v>
      </c>
      <c r="C54" s="77">
        <v>930025629</v>
      </c>
      <c r="D54" s="260" t="s">
        <v>30</v>
      </c>
      <c r="E54" s="22" t="s">
        <v>30</v>
      </c>
      <c r="F54" s="55" t="s">
        <v>30</v>
      </c>
      <c r="G54" s="77">
        <v>1024617174</v>
      </c>
      <c r="H54" s="260" t="s">
        <v>30</v>
      </c>
      <c r="I54" s="22" t="s">
        <v>30</v>
      </c>
      <c r="J54" s="400" t="s">
        <v>30</v>
      </c>
      <c r="K54" s="104">
        <v>1043661539</v>
      </c>
      <c r="L54" s="260" t="s">
        <v>30</v>
      </c>
      <c r="M54" s="22" t="s">
        <v>30</v>
      </c>
      <c r="N54" s="22" t="s">
        <v>30</v>
      </c>
      <c r="O54" s="131">
        <f>G54/C54-1</f>
        <v>0.10170853581928552</v>
      </c>
      <c r="P54" s="132" t="s">
        <v>30</v>
      </c>
      <c r="Q54" s="132" t="s">
        <v>30</v>
      </c>
      <c r="R54" s="22" t="s">
        <v>30</v>
      </c>
      <c r="S54" s="131">
        <f t="shared" ref="S54" si="62">K54/G54-1</f>
        <v>1.8586810257779307E-2</v>
      </c>
      <c r="T54" s="132" t="s">
        <v>30</v>
      </c>
      <c r="U54" s="132" t="s">
        <v>30</v>
      </c>
      <c r="V54" s="55" t="s">
        <v>30</v>
      </c>
    </row>
    <row r="55" spans="1:26" x14ac:dyDescent="0.25">
      <c r="A55" s="29"/>
      <c r="B55" s="29"/>
      <c r="C55" s="210"/>
      <c r="D55" s="17"/>
      <c r="E55" s="17"/>
      <c r="F55" s="56"/>
      <c r="G55" s="29"/>
      <c r="H55" s="17"/>
      <c r="I55" s="17"/>
      <c r="J55" s="56"/>
      <c r="K55" s="13"/>
      <c r="L55" s="17"/>
      <c r="M55" s="17"/>
      <c r="N55" s="17"/>
      <c r="O55" s="52"/>
      <c r="P55" s="52"/>
      <c r="Q55" s="52"/>
      <c r="R55" s="52"/>
      <c r="S55" s="52"/>
      <c r="T55" s="52"/>
      <c r="U55" s="52"/>
      <c r="V55" s="52"/>
    </row>
    <row r="56" spans="1:26" x14ac:dyDescent="0.25">
      <c r="A56" s="29" t="s">
        <v>45</v>
      </c>
      <c r="B56" s="29"/>
      <c r="C56" s="29"/>
      <c r="D56" s="17"/>
      <c r="E56" s="17"/>
      <c r="F56" s="29"/>
      <c r="G56" s="29"/>
      <c r="H56" s="17"/>
      <c r="I56" s="17"/>
      <c r="J56" s="29"/>
      <c r="K56" s="17"/>
      <c r="L56" s="17"/>
      <c r="M56" s="17"/>
      <c r="N56" s="17"/>
    </row>
    <row r="57" spans="1:26" x14ac:dyDescent="0.25">
      <c r="A57" s="29" t="s">
        <v>229</v>
      </c>
      <c r="B57" s="29"/>
      <c r="C57" s="29"/>
      <c r="D57" s="17"/>
      <c r="E57" s="17"/>
      <c r="F57" s="29"/>
      <c r="G57" s="29"/>
      <c r="H57" s="17"/>
      <c r="I57" s="17"/>
      <c r="J57" s="29"/>
      <c r="K57" s="17"/>
      <c r="L57" s="17"/>
      <c r="M57" s="17"/>
      <c r="N57" s="17"/>
    </row>
    <row r="58" spans="1:26" s="10" customFormat="1" x14ac:dyDescent="0.25">
      <c r="A58" s="57" t="s">
        <v>230</v>
      </c>
      <c r="B58" s="29"/>
      <c r="C58" s="29"/>
      <c r="D58" s="17"/>
      <c r="E58" s="17"/>
      <c r="F58" s="29"/>
      <c r="G58" s="29"/>
      <c r="H58" s="17"/>
      <c r="I58" s="17"/>
      <c r="J58" s="29"/>
      <c r="K58" s="17"/>
      <c r="L58" s="17"/>
      <c r="M58" s="17"/>
      <c r="N58" s="17"/>
      <c r="O58" s="29"/>
      <c r="P58" s="29"/>
      <c r="Q58" s="29"/>
      <c r="R58" s="29"/>
      <c r="S58" s="29"/>
      <c r="T58" s="29"/>
      <c r="U58" s="29"/>
      <c r="V58" s="29"/>
      <c r="W58" s="45"/>
      <c r="X58" s="45"/>
      <c r="Y58" s="45"/>
      <c r="Z58" s="45"/>
    </row>
    <row r="59" spans="1:26" s="10" customFormat="1" x14ac:dyDescent="0.25">
      <c r="A59" s="252" t="s">
        <v>211</v>
      </c>
      <c r="B59" s="29"/>
      <c r="C59" s="29"/>
      <c r="D59" s="17"/>
      <c r="E59" s="17"/>
      <c r="F59" s="29"/>
      <c r="G59" s="29"/>
      <c r="H59" s="17"/>
      <c r="I59" s="17"/>
      <c r="J59" s="29"/>
      <c r="K59" s="17"/>
      <c r="L59" s="17"/>
      <c r="M59" s="17"/>
      <c r="N59" s="17"/>
      <c r="O59" s="29"/>
      <c r="P59" s="29"/>
      <c r="Q59" s="29"/>
      <c r="R59" s="29"/>
      <c r="S59" s="29"/>
      <c r="T59" s="29"/>
      <c r="U59" s="29"/>
      <c r="V59" s="29"/>
      <c r="W59" s="45"/>
      <c r="X59" s="45"/>
      <c r="Y59" s="45"/>
      <c r="Z59" s="45"/>
    </row>
    <row r="60" spans="1:26" s="10" customFormat="1" x14ac:dyDescent="0.25">
      <c r="A60" s="39" t="s">
        <v>212</v>
      </c>
      <c r="B60" s="146"/>
      <c r="C60" s="147"/>
      <c r="D60" s="147"/>
      <c r="E60" s="147"/>
      <c r="F60" s="29"/>
      <c r="G60" s="29"/>
      <c r="H60" s="17"/>
      <c r="I60" s="17"/>
      <c r="J60" s="29"/>
      <c r="K60" s="17"/>
      <c r="L60" s="17"/>
      <c r="M60" s="17"/>
      <c r="N60" s="17"/>
      <c r="O60" s="29"/>
      <c r="P60" s="29"/>
      <c r="Q60" s="29"/>
      <c r="R60" s="29"/>
      <c r="S60" s="29"/>
      <c r="T60" s="29"/>
      <c r="U60" s="29"/>
      <c r="V60" s="29"/>
      <c r="W60" s="45"/>
      <c r="X60" s="45"/>
      <c r="Y60" s="45"/>
      <c r="Z60" s="45"/>
    </row>
    <row r="61" spans="1:26" x14ac:dyDescent="0.25">
      <c r="A61" s="98" t="s">
        <v>213</v>
      </c>
    </row>
    <row r="62" spans="1:26" x14ac:dyDescent="0.25">
      <c r="A62" s="98" t="s">
        <v>214</v>
      </c>
    </row>
    <row r="63" spans="1:26" x14ac:dyDescent="0.25">
      <c r="A63" s="29" t="s">
        <v>215</v>
      </c>
    </row>
    <row r="64" spans="1:26" s="10" customFormat="1" x14ac:dyDescent="0.25">
      <c r="A64" s="29" t="s">
        <v>216</v>
      </c>
      <c r="B64" s="29"/>
      <c r="C64" s="29"/>
      <c r="D64" s="17"/>
      <c r="E64" s="17"/>
      <c r="F64" s="29"/>
      <c r="G64" s="29"/>
      <c r="H64" s="17"/>
      <c r="I64" s="17"/>
      <c r="J64" s="29"/>
      <c r="K64" s="17"/>
      <c r="L64" s="17"/>
      <c r="M64" s="17"/>
      <c r="N64" s="17"/>
      <c r="O64" s="29"/>
      <c r="P64" s="29"/>
      <c r="Q64" s="29"/>
      <c r="R64" s="29"/>
      <c r="S64" s="29"/>
      <c r="T64" s="29"/>
      <c r="U64" s="29"/>
      <c r="V64" s="29"/>
      <c r="W64" s="45"/>
      <c r="X64" s="45"/>
      <c r="Y64" s="45"/>
      <c r="Z64" s="45"/>
    </row>
    <row r="65" spans="1:26" x14ac:dyDescent="0.25">
      <c r="A65" s="57" t="s">
        <v>217</v>
      </c>
      <c r="B65" s="29"/>
      <c r="C65" s="29"/>
      <c r="D65" s="17"/>
      <c r="E65" s="17"/>
      <c r="F65" s="29"/>
      <c r="G65" s="29"/>
      <c r="H65" s="17"/>
      <c r="I65" s="17"/>
      <c r="J65" s="29"/>
      <c r="K65" s="17"/>
      <c r="L65" s="17"/>
      <c r="M65" s="17"/>
      <c r="N65" s="17"/>
    </row>
    <row r="66" spans="1:26" s="10" customFormat="1" x14ac:dyDescent="0.25">
      <c r="B66" s="146"/>
      <c r="C66" s="147"/>
      <c r="D66" s="147"/>
      <c r="E66" s="147"/>
      <c r="F66" s="29"/>
      <c r="G66" s="29"/>
      <c r="H66" s="17"/>
      <c r="I66" s="17"/>
      <c r="J66" s="29"/>
      <c r="K66" s="17"/>
      <c r="L66" s="17"/>
      <c r="M66" s="17"/>
      <c r="N66" s="17"/>
      <c r="O66" s="29"/>
      <c r="P66" s="29"/>
      <c r="Q66" s="29"/>
      <c r="R66" s="29"/>
      <c r="S66" s="29"/>
      <c r="T66" s="29"/>
      <c r="U66" s="29"/>
      <c r="V66" s="29"/>
      <c r="W66" s="45"/>
      <c r="X66" s="45"/>
      <c r="Y66" s="45"/>
      <c r="Z66" s="45"/>
    </row>
  </sheetData>
  <mergeCells count="5">
    <mergeCell ref="K3:N3"/>
    <mergeCell ref="G3:J3"/>
    <mergeCell ref="S3:V3"/>
    <mergeCell ref="C3:F3"/>
    <mergeCell ref="O3:R3"/>
  </mergeCells>
  <pageMargins left="0.7" right="0.7" top="0.75" bottom="0.75" header="0.3" footer="0.3"/>
  <pageSetup orientation="portrait" verticalDpi="4294967294"/>
  <ignoredErrors>
    <ignoredError sqref="D26" formulaRange="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workbookViewId="0"/>
  </sheetViews>
  <sheetFormatPr defaultColWidth="8.85546875" defaultRowHeight="15" x14ac:dyDescent="0.25"/>
  <cols>
    <col min="1" max="1" width="29" style="25" customWidth="1"/>
    <col min="2" max="2" width="43" style="25" customWidth="1"/>
    <col min="3" max="22" width="15.42578125" style="40" customWidth="1"/>
  </cols>
  <sheetData>
    <row r="1" spans="1:22" ht="15.75" x14ac:dyDescent="0.25">
      <c r="A1" s="24" t="s">
        <v>180</v>
      </c>
    </row>
    <row r="2" spans="1:22" ht="16.5" thickBot="1" x14ac:dyDescent="0.3">
      <c r="A2" s="24"/>
    </row>
    <row r="3" spans="1:22" s="7" customFormat="1" x14ac:dyDescent="0.25">
      <c r="A3" s="26"/>
      <c r="B3" s="27"/>
      <c r="C3" s="466" t="s">
        <v>119</v>
      </c>
      <c r="D3" s="465"/>
      <c r="E3" s="465"/>
      <c r="F3" s="467"/>
      <c r="G3" s="466" t="s">
        <v>166</v>
      </c>
      <c r="H3" s="465"/>
      <c r="I3" s="465"/>
      <c r="J3" s="467"/>
      <c r="K3" s="466" t="s">
        <v>167</v>
      </c>
      <c r="L3" s="465"/>
      <c r="M3" s="465"/>
      <c r="N3" s="467"/>
      <c r="O3" s="468" t="s">
        <v>113</v>
      </c>
      <c r="P3" s="469"/>
      <c r="Q3" s="469"/>
      <c r="R3" s="470"/>
      <c r="S3" s="468" t="s">
        <v>170</v>
      </c>
      <c r="T3" s="469"/>
      <c r="U3" s="469"/>
      <c r="V3" s="470"/>
    </row>
    <row r="4" spans="1:22" s="7" customFormat="1" ht="47.25" customHeight="1" thickBot="1" x14ac:dyDescent="0.3">
      <c r="A4" s="153" t="s">
        <v>2</v>
      </c>
      <c r="B4" s="154" t="s">
        <v>54</v>
      </c>
      <c r="C4" s="155" t="s">
        <v>4</v>
      </c>
      <c r="D4" s="150" t="s">
        <v>12</v>
      </c>
      <c r="E4" s="150" t="s">
        <v>100</v>
      </c>
      <c r="F4" s="156" t="s">
        <v>101</v>
      </c>
      <c r="G4" s="155" t="s">
        <v>4</v>
      </c>
      <c r="H4" s="150" t="s">
        <v>12</v>
      </c>
      <c r="I4" s="150" t="s">
        <v>100</v>
      </c>
      <c r="J4" s="156" t="s">
        <v>102</v>
      </c>
      <c r="K4" s="155" t="s">
        <v>4</v>
      </c>
      <c r="L4" s="150" t="s">
        <v>12</v>
      </c>
      <c r="M4" s="150" t="s">
        <v>100</v>
      </c>
      <c r="N4" s="156" t="s">
        <v>102</v>
      </c>
      <c r="O4" s="157" t="s">
        <v>4</v>
      </c>
      <c r="P4" s="151" t="s">
        <v>12</v>
      </c>
      <c r="Q4" s="151" t="s">
        <v>100</v>
      </c>
      <c r="R4" s="152" t="s">
        <v>102</v>
      </c>
      <c r="S4" s="157" t="s">
        <v>4</v>
      </c>
      <c r="T4" s="151" t="s">
        <v>12</v>
      </c>
      <c r="U4" s="151" t="s">
        <v>100</v>
      </c>
      <c r="V4" s="152" t="s">
        <v>102</v>
      </c>
    </row>
    <row r="5" spans="1:22" x14ac:dyDescent="0.25">
      <c r="A5" s="28" t="s">
        <v>6</v>
      </c>
      <c r="B5" s="29" t="s">
        <v>33</v>
      </c>
      <c r="C5" s="30"/>
      <c r="D5" s="31"/>
      <c r="E5" s="32"/>
      <c r="F5" s="33"/>
      <c r="G5" s="30"/>
      <c r="H5" s="31"/>
      <c r="I5" s="32"/>
      <c r="J5" s="33"/>
      <c r="K5" s="30"/>
      <c r="L5" s="31"/>
      <c r="M5" s="32"/>
      <c r="N5" s="19"/>
      <c r="O5" s="34"/>
      <c r="P5" s="35"/>
      <c r="Q5" s="35"/>
      <c r="R5" s="20"/>
      <c r="S5" s="34"/>
      <c r="T5" s="35"/>
      <c r="U5" s="35"/>
      <c r="V5" s="20"/>
    </row>
    <row r="6" spans="1:22" x14ac:dyDescent="0.25">
      <c r="A6" s="36"/>
      <c r="B6" s="59" t="s">
        <v>34</v>
      </c>
      <c r="C6" s="75">
        <v>413580556.06999999</v>
      </c>
      <c r="D6" s="144">
        <v>1176160</v>
      </c>
      <c r="E6" s="13">
        <f>C6/D6</f>
        <v>351.636304643926</v>
      </c>
      <c r="F6" s="14">
        <v>422.6516451533235</v>
      </c>
      <c r="G6" s="75">
        <v>445608190.11000001</v>
      </c>
      <c r="H6" s="144">
        <v>1241247</v>
      </c>
      <c r="I6" s="13">
        <f>G6/H6</f>
        <v>359.00041660523652</v>
      </c>
      <c r="J6" s="14">
        <v>427.56450617955608</v>
      </c>
      <c r="K6" s="75">
        <v>468545622.24000001</v>
      </c>
      <c r="L6" s="144">
        <v>1280515</v>
      </c>
      <c r="M6" s="13">
        <f>K6/L6</f>
        <v>365.90404816811986</v>
      </c>
      <c r="N6" s="14">
        <v>425.17198686517986</v>
      </c>
      <c r="O6" s="119">
        <f>G6/C6-1</f>
        <v>7.7439893075097244E-2</v>
      </c>
      <c r="P6" s="120">
        <f>H6/D6-1</f>
        <v>5.5338559379676244E-2</v>
      </c>
      <c r="Q6" s="120">
        <f t="shared" ref="Q6" si="0">I6/E6-1</f>
        <v>2.0942410849094761E-2</v>
      </c>
      <c r="R6" s="118">
        <f t="shared" ref="R6" si="1">J6/F6-1</f>
        <v>1.1623901344215426E-2</v>
      </c>
      <c r="S6" s="119">
        <f>K6/G6-1</f>
        <v>5.1474440190019344E-2</v>
      </c>
      <c r="T6" s="120">
        <f t="shared" ref="T6:V6" si="2">L6/H6-1</f>
        <v>3.1635927418152798E-2</v>
      </c>
      <c r="U6" s="120">
        <f t="shared" si="2"/>
        <v>1.9230149168530719E-2</v>
      </c>
      <c r="V6" s="118">
        <f t="shared" si="2"/>
        <v>-5.5956920646997865E-3</v>
      </c>
    </row>
    <row r="7" spans="1:22" x14ac:dyDescent="0.25">
      <c r="A7" s="28"/>
      <c r="B7" s="59" t="s">
        <v>158</v>
      </c>
      <c r="C7" s="75">
        <v>5323796352.6099997</v>
      </c>
      <c r="D7" s="144">
        <v>11495455</v>
      </c>
      <c r="E7" s="13">
        <f t="shared" ref="E7:E19" si="3">C7/D7</f>
        <v>463.12184707869324</v>
      </c>
      <c r="F7" s="14">
        <v>316.0093052445842</v>
      </c>
      <c r="G7" s="75">
        <v>5443031512.6499996</v>
      </c>
      <c r="H7" s="144">
        <v>11314054</v>
      </c>
      <c r="I7" s="13">
        <f t="shared" ref="I7:I19" si="4">G7/H7</f>
        <v>481.08587007362701</v>
      </c>
      <c r="J7" s="14">
        <v>315.90075360767378</v>
      </c>
      <c r="K7" s="75">
        <v>5606510550.6599998</v>
      </c>
      <c r="L7" s="144">
        <v>11166740</v>
      </c>
      <c r="M7" s="13">
        <f t="shared" ref="M7:M19" si="5">K7/L7</f>
        <v>502.07227450983902</v>
      </c>
      <c r="N7" s="14">
        <v>323.06778344928182</v>
      </c>
      <c r="O7" s="119">
        <f t="shared" ref="O7:O19" si="6">G7/C7-1</f>
        <v>2.2396641821497365E-2</v>
      </c>
      <c r="P7" s="120">
        <f t="shared" ref="P7:P19" si="7">H7/D7-1</f>
        <v>-1.578023662395267E-2</v>
      </c>
      <c r="Q7" s="120">
        <f t="shared" ref="Q7:Q19" si="8">I7/E7-1</f>
        <v>3.878897769182843E-2</v>
      </c>
      <c r="R7" s="118">
        <f t="shared" ref="R7:R19" si="9">J7/F7-1</f>
        <v>-3.4350772306024346E-4</v>
      </c>
      <c r="S7" s="119">
        <f t="shared" ref="S7:S19" si="10">K7/G7-1</f>
        <v>3.0034556594071393E-2</v>
      </c>
      <c r="T7" s="120">
        <f t="shared" ref="T7:T19" si="11">L7/H7-1</f>
        <v>-1.3020443423727657E-2</v>
      </c>
      <c r="U7" s="120">
        <f t="shared" ref="U7:U19" si="12">M7/I7-1</f>
        <v>4.3622990700184605E-2</v>
      </c>
      <c r="V7" s="118">
        <f t="shared" ref="V7:V19" si="13">N7/J7-1</f>
        <v>2.2687599696292526E-2</v>
      </c>
    </row>
    <row r="8" spans="1:22" x14ac:dyDescent="0.25">
      <c r="A8" s="28"/>
      <c r="B8" s="59" t="s">
        <v>74</v>
      </c>
      <c r="C8" s="75">
        <v>2864921.15</v>
      </c>
      <c r="D8" s="144">
        <v>23999</v>
      </c>
      <c r="E8" s="13">
        <f t="shared" si="3"/>
        <v>119.3766886120255</v>
      </c>
      <c r="F8" s="14">
        <v>180.87377062428106</v>
      </c>
      <c r="G8" s="75">
        <v>66677998.640000001</v>
      </c>
      <c r="H8" s="144">
        <v>281408</v>
      </c>
      <c r="I8" s="13">
        <f t="shared" si="4"/>
        <v>236.94421850125084</v>
      </c>
      <c r="J8" s="14">
        <v>166.88291510655574</v>
      </c>
      <c r="K8" s="75">
        <v>118645591.25</v>
      </c>
      <c r="L8" s="144">
        <v>417530</v>
      </c>
      <c r="M8" s="13">
        <f t="shared" si="5"/>
        <v>284.1606381577372</v>
      </c>
      <c r="N8" s="14">
        <v>185.5361977996638</v>
      </c>
      <c r="O8" s="119">
        <f t="shared" si="6"/>
        <v>22.273938495654583</v>
      </c>
      <c r="P8" s="120">
        <f t="shared" si="7"/>
        <v>10.725821909246219</v>
      </c>
      <c r="Q8" s="120">
        <f t="shared" si="8"/>
        <v>0.98484495805810179</v>
      </c>
      <c r="R8" s="118">
        <f t="shared" si="9"/>
        <v>-7.7351489215026881E-2</v>
      </c>
      <c r="S8" s="119">
        <f t="shared" si="10"/>
        <v>0.77938141020964502</v>
      </c>
      <c r="T8" s="120">
        <f t="shared" si="11"/>
        <v>0.48371759153968608</v>
      </c>
      <c r="U8" s="120">
        <f t="shared" si="12"/>
        <v>0.19927230111435312</v>
      </c>
      <c r="V8" s="118">
        <f t="shared" si="13"/>
        <v>0.111774669571165</v>
      </c>
    </row>
    <row r="9" spans="1:22" x14ac:dyDescent="0.25">
      <c r="A9" s="28"/>
      <c r="B9" s="59" t="s">
        <v>35</v>
      </c>
      <c r="C9" s="75">
        <v>204416.31</v>
      </c>
      <c r="D9" s="144">
        <v>3136</v>
      </c>
      <c r="E9" s="13">
        <f t="shared" si="3"/>
        <v>65.183772321428577</v>
      </c>
      <c r="F9" s="14">
        <v>91.136037771179417</v>
      </c>
      <c r="G9" s="75">
        <v>2897385.32</v>
      </c>
      <c r="H9" s="144">
        <v>15769</v>
      </c>
      <c r="I9" s="13">
        <f t="shared" si="4"/>
        <v>183.73931891686217</v>
      </c>
      <c r="J9" s="14">
        <v>238.39336832924681</v>
      </c>
      <c r="K9" s="75">
        <v>3263591.65</v>
      </c>
      <c r="L9" s="144">
        <v>15593</v>
      </c>
      <c r="M9" s="13">
        <f t="shared" si="5"/>
        <v>209.29850894632207</v>
      </c>
      <c r="N9" s="14">
        <v>209.09160306321647</v>
      </c>
      <c r="O9" s="119">
        <f t="shared" si="6"/>
        <v>13.173943948014715</v>
      </c>
      <c r="P9" s="120">
        <f t="shared" si="7"/>
        <v>4.0283801020408161</v>
      </c>
      <c r="Q9" s="120">
        <f t="shared" si="8"/>
        <v>1.8187892841000783</v>
      </c>
      <c r="R9" s="118">
        <f t="shared" si="9"/>
        <v>1.6157969356512405</v>
      </c>
      <c r="S9" s="119">
        <f t="shared" si="10"/>
        <v>0.12639200159956632</v>
      </c>
      <c r="T9" s="120">
        <f t="shared" si="11"/>
        <v>-1.1161138943496685E-2</v>
      </c>
      <c r="U9" s="120">
        <f t="shared" si="12"/>
        <v>0.13910571879840727</v>
      </c>
      <c r="V9" s="118">
        <f>N9/J9-1</f>
        <v>-0.12291350833871129</v>
      </c>
    </row>
    <row r="10" spans="1:22" x14ac:dyDescent="0.25">
      <c r="A10" s="28"/>
      <c r="B10" s="59" t="s">
        <v>187</v>
      </c>
      <c r="C10" s="75">
        <v>879520763.83000004</v>
      </c>
      <c r="D10" s="144">
        <v>2587051</v>
      </c>
      <c r="E10" s="13">
        <f t="shared" si="3"/>
        <v>339.97040020857725</v>
      </c>
      <c r="F10" s="60" t="s">
        <v>190</v>
      </c>
      <c r="G10" s="75">
        <v>883215650.52999997</v>
      </c>
      <c r="H10" s="144">
        <v>2507930</v>
      </c>
      <c r="I10" s="13">
        <f t="shared" si="4"/>
        <v>352.16917957439</v>
      </c>
      <c r="J10" s="60" t="s">
        <v>30</v>
      </c>
      <c r="K10" s="75">
        <v>899428114.77352047</v>
      </c>
      <c r="L10" s="144">
        <v>2430440</v>
      </c>
      <c r="M10" s="13">
        <f t="shared" si="5"/>
        <v>370.06801845489724</v>
      </c>
      <c r="N10" s="60" t="s">
        <v>30</v>
      </c>
      <c r="O10" s="119">
        <f t="shared" si="6"/>
        <v>4.2010227068545181E-3</v>
      </c>
      <c r="P10" s="120">
        <f t="shared" si="7"/>
        <v>-3.0583471296081854E-2</v>
      </c>
      <c r="Q10" s="120">
        <f t="shared" si="8"/>
        <v>3.58818866534516E-2</v>
      </c>
      <c r="R10" s="401" t="s">
        <v>30</v>
      </c>
      <c r="S10" s="119">
        <f t="shared" si="10"/>
        <v>1.8356178622731312E-2</v>
      </c>
      <c r="T10" s="120">
        <f t="shared" si="11"/>
        <v>-3.0897991570737582E-2</v>
      </c>
      <c r="U10" s="120">
        <f t="shared" si="12"/>
        <v>5.0824546606090593E-2</v>
      </c>
      <c r="V10" s="401" t="s">
        <v>30</v>
      </c>
    </row>
    <row r="11" spans="1:22" x14ac:dyDescent="0.25">
      <c r="A11" s="28"/>
      <c r="B11" s="59" t="s">
        <v>188</v>
      </c>
      <c r="C11" s="75">
        <v>31357200.57</v>
      </c>
      <c r="D11" s="144">
        <v>85232</v>
      </c>
      <c r="E11" s="13">
        <f t="shared" si="3"/>
        <v>367.90408027501411</v>
      </c>
      <c r="F11" s="14">
        <v>492.98114012041202</v>
      </c>
      <c r="G11" s="75">
        <v>47125893.32</v>
      </c>
      <c r="H11" s="144">
        <v>122221</v>
      </c>
      <c r="I11" s="13">
        <f t="shared" si="4"/>
        <v>385.57934659346591</v>
      </c>
      <c r="J11" s="14">
        <v>520.68263274888432</v>
      </c>
      <c r="K11" s="75">
        <v>61363048.040853098</v>
      </c>
      <c r="L11" s="144">
        <v>153706</v>
      </c>
      <c r="M11" s="13">
        <f t="shared" si="5"/>
        <v>399.22350487848945</v>
      </c>
      <c r="N11" s="14">
        <v>514.02545276340334</v>
      </c>
      <c r="O11" s="119">
        <f t="shared" si="6"/>
        <v>0.50287310293528531</v>
      </c>
      <c r="P11" s="120">
        <f t="shared" si="7"/>
        <v>0.43398019523183784</v>
      </c>
      <c r="Q11" s="120">
        <f t="shared" si="8"/>
        <v>4.8043137508122502E-2</v>
      </c>
      <c r="R11" s="118">
        <f t="shared" si="9"/>
        <v>5.6191789855705387E-2</v>
      </c>
      <c r="S11" s="119">
        <f t="shared" si="10"/>
        <v>0.30210896214058436</v>
      </c>
      <c r="T11" s="120">
        <f t="shared" si="11"/>
        <v>0.25760712152576071</v>
      </c>
      <c r="U11" s="120">
        <f t="shared" si="12"/>
        <v>3.5386123259888214E-2</v>
      </c>
      <c r="V11" s="118">
        <f t="shared" si="13"/>
        <v>-1.2785484989839557E-2</v>
      </c>
    </row>
    <row r="12" spans="1:22" x14ac:dyDescent="0.25">
      <c r="A12" s="28"/>
      <c r="B12" s="59" t="s">
        <v>36</v>
      </c>
      <c r="C12" s="75">
        <v>576734723.77999997</v>
      </c>
      <c r="D12" s="144">
        <v>1317170</v>
      </c>
      <c r="E12" s="13">
        <f t="shared" si="3"/>
        <v>437.85898842214743</v>
      </c>
      <c r="F12" s="14">
        <v>402.71177803854374</v>
      </c>
      <c r="G12" s="75">
        <v>549413535.26999998</v>
      </c>
      <c r="H12" s="144">
        <v>1199002</v>
      </c>
      <c r="I12" s="13">
        <f t="shared" si="4"/>
        <v>458.22570376863422</v>
      </c>
      <c r="J12" s="14">
        <v>405.09467769711461</v>
      </c>
      <c r="K12" s="75">
        <v>492006784.92000002</v>
      </c>
      <c r="L12" s="144">
        <v>1056864</v>
      </c>
      <c r="M12" s="13">
        <f t="shared" si="5"/>
        <v>465.53462405758927</v>
      </c>
      <c r="N12" s="14">
        <v>391.80207723850998</v>
      </c>
      <c r="O12" s="119">
        <f t="shared" si="6"/>
        <v>-4.7372192766430121E-2</v>
      </c>
      <c r="P12" s="120">
        <f t="shared" si="7"/>
        <v>-8.9713552540674368E-2</v>
      </c>
      <c r="Q12" s="120">
        <f t="shared" si="8"/>
        <v>4.6514325125263545E-2</v>
      </c>
      <c r="R12" s="118">
        <f t="shared" si="9"/>
        <v>5.9171342595865095E-3</v>
      </c>
      <c r="S12" s="119">
        <f t="shared" si="10"/>
        <v>-0.10448732451010401</v>
      </c>
      <c r="T12" s="120">
        <f t="shared" si="11"/>
        <v>-0.11854692485917451</v>
      </c>
      <c r="U12" s="120">
        <f t="shared" si="12"/>
        <v>1.5950480797658262E-2</v>
      </c>
      <c r="V12" s="118">
        <f t="shared" si="13"/>
        <v>-3.2813564804579753E-2</v>
      </c>
    </row>
    <row r="13" spans="1:22" s="345" customFormat="1" x14ac:dyDescent="0.25">
      <c r="A13" s="341"/>
      <c r="B13" s="342" t="s">
        <v>75</v>
      </c>
      <c r="C13" s="343">
        <v>3293964267.6599998</v>
      </c>
      <c r="D13" s="344">
        <v>7034044</v>
      </c>
      <c r="E13" s="96">
        <f>C13/D13</f>
        <v>468.28883465329471</v>
      </c>
      <c r="F13" s="97">
        <v>313.89334653677878</v>
      </c>
      <c r="G13" s="343">
        <v>3390214944.7463999</v>
      </c>
      <c r="H13" s="344">
        <v>6874771</v>
      </c>
      <c r="I13" s="96">
        <f>G13/H13</f>
        <v>493.13859977974539</v>
      </c>
      <c r="J13" s="97">
        <v>329.38536226339943</v>
      </c>
      <c r="K13" s="343">
        <v>3480067611.8587999</v>
      </c>
      <c r="L13" s="344">
        <v>6731713</v>
      </c>
      <c r="M13" s="96">
        <f t="shared" si="5"/>
        <v>516.96612910544457</v>
      </c>
      <c r="N13" s="97">
        <v>325.48714718211227</v>
      </c>
      <c r="O13" s="126">
        <f t="shared" si="6"/>
        <v>2.9220316088849341E-2</v>
      </c>
      <c r="P13" s="127">
        <f t="shared" si="7"/>
        <v>-2.264316231175123E-2</v>
      </c>
      <c r="Q13" s="127">
        <f t="shared" si="8"/>
        <v>5.3065038684615651E-2</v>
      </c>
      <c r="R13" s="128">
        <f t="shared" si="9"/>
        <v>4.9354393450978806E-2</v>
      </c>
      <c r="S13" s="126">
        <f t="shared" si="10"/>
        <v>2.6503531067149311E-2</v>
      </c>
      <c r="T13" s="127">
        <f t="shared" si="11"/>
        <v>-2.0809129496822565E-2</v>
      </c>
      <c r="U13" s="127">
        <f t="shared" si="12"/>
        <v>4.8318118549919742E-2</v>
      </c>
      <c r="V13" s="128">
        <f t="shared" si="13"/>
        <v>-1.183481577475165E-2</v>
      </c>
    </row>
    <row r="14" spans="1:22" x14ac:dyDescent="0.25">
      <c r="A14" s="28"/>
      <c r="B14" s="59" t="s">
        <v>159</v>
      </c>
      <c r="C14" s="75">
        <v>480942174.16000003</v>
      </c>
      <c r="D14" s="144">
        <v>1282593</v>
      </c>
      <c r="E14" s="13">
        <f t="shared" si="3"/>
        <v>374.97645329422505</v>
      </c>
      <c r="F14" s="14">
        <v>280.87774864966286</v>
      </c>
      <c r="G14" s="75">
        <v>533344682.01999998</v>
      </c>
      <c r="H14" s="144">
        <v>1318087</v>
      </c>
      <c r="I14" s="13">
        <f t="shared" si="4"/>
        <v>404.63541634201687</v>
      </c>
      <c r="J14" s="14">
        <v>285.0045080572437</v>
      </c>
      <c r="K14" s="75">
        <v>553878435.07000005</v>
      </c>
      <c r="L14" s="144">
        <v>1321309</v>
      </c>
      <c r="M14" s="13">
        <f t="shared" si="5"/>
        <v>419.18917911707257</v>
      </c>
      <c r="N14" s="14">
        <v>307.9906409860908</v>
      </c>
      <c r="O14" s="119">
        <f t="shared" si="6"/>
        <v>0.1089580217237649</v>
      </c>
      <c r="P14" s="120">
        <f t="shared" si="7"/>
        <v>2.7673626785738037E-2</v>
      </c>
      <c r="Q14" s="120">
        <f t="shared" si="8"/>
        <v>7.9095534632197095E-2</v>
      </c>
      <c r="R14" s="118">
        <f t="shared" si="9"/>
        <v>1.4692368574657388E-2</v>
      </c>
      <c r="S14" s="119">
        <f t="shared" si="10"/>
        <v>3.8499967736117968E-2</v>
      </c>
      <c r="T14" s="120">
        <f t="shared" si="11"/>
        <v>2.4444516940080874E-3</v>
      </c>
      <c r="U14" s="120">
        <f t="shared" si="12"/>
        <v>3.5967594993598251E-2</v>
      </c>
      <c r="V14" s="118">
        <f t="shared" si="13"/>
        <v>8.0651822266019302E-2</v>
      </c>
    </row>
    <row r="15" spans="1:22" s="9" customFormat="1" x14ac:dyDescent="0.25">
      <c r="A15" s="28"/>
      <c r="B15" s="59" t="s">
        <v>72</v>
      </c>
      <c r="C15" s="75">
        <v>2167613.29</v>
      </c>
      <c r="D15" s="144">
        <v>16718</v>
      </c>
      <c r="E15" s="13">
        <f t="shared" si="3"/>
        <v>129.6574524464649</v>
      </c>
      <c r="F15" s="60">
        <v>224.76051435133505</v>
      </c>
      <c r="G15" s="75">
        <v>12454158.189999999</v>
      </c>
      <c r="H15" s="144">
        <v>57276</v>
      </c>
      <c r="I15" s="13">
        <f t="shared" si="4"/>
        <v>217.44113049095606</v>
      </c>
      <c r="J15" s="14">
        <v>410.84393766516285</v>
      </c>
      <c r="K15" s="75">
        <v>22115592.381200001</v>
      </c>
      <c r="L15" s="144">
        <v>80359</v>
      </c>
      <c r="M15" s="13">
        <f t="shared" si="5"/>
        <v>275.20990033723666</v>
      </c>
      <c r="N15" s="14">
        <v>554.46669574587122</v>
      </c>
      <c r="O15" s="119">
        <f>G15/C15-1</f>
        <v>4.7455627567221637</v>
      </c>
      <c r="P15" s="120">
        <f t="shared" ref="P15" si="14">H15/D15-1</f>
        <v>2.4260078956813014</v>
      </c>
      <c r="Q15" s="120">
        <f t="shared" ref="Q15" si="15">I15/E15-1</f>
        <v>0.67704305759622052</v>
      </c>
      <c r="R15" s="118">
        <f t="shared" ref="R15" si="16">J15/F15-1</f>
        <v>0.82791865755811078</v>
      </c>
      <c r="S15" s="119">
        <f t="shared" si="10"/>
        <v>0.7757597136478962</v>
      </c>
      <c r="T15" s="120">
        <f t="shared" si="11"/>
        <v>0.40301347859487402</v>
      </c>
      <c r="U15" s="120">
        <f t="shared" si="12"/>
        <v>0.26567544841146495</v>
      </c>
      <c r="V15" s="118">
        <f t="shared" si="13"/>
        <v>0.34957984021115251</v>
      </c>
    </row>
    <row r="16" spans="1:22" x14ac:dyDescent="0.25">
      <c r="A16" s="28"/>
      <c r="B16" s="59" t="s">
        <v>65</v>
      </c>
      <c r="C16" s="75">
        <v>349024001.76999998</v>
      </c>
      <c r="D16" s="144">
        <v>941472</v>
      </c>
      <c r="E16" s="13">
        <f t="shared" si="3"/>
        <v>370.72159529970088</v>
      </c>
      <c r="F16" s="14">
        <v>316.51941261554981</v>
      </c>
      <c r="G16" s="75">
        <v>585793505.20000005</v>
      </c>
      <c r="H16" s="144">
        <v>1382235</v>
      </c>
      <c r="I16" s="13">
        <f t="shared" si="4"/>
        <v>423.8016727980409</v>
      </c>
      <c r="J16" s="14">
        <v>309.5566190772708</v>
      </c>
      <c r="K16" s="75">
        <v>792439741.35000002</v>
      </c>
      <c r="L16" s="144">
        <v>1703673</v>
      </c>
      <c r="M16" s="13">
        <f t="shared" si="5"/>
        <v>465.13605683132857</v>
      </c>
      <c r="N16" s="14">
        <v>315.06856975392174</v>
      </c>
      <c r="O16" s="119">
        <f t="shared" si="6"/>
        <v>0.67837599199274146</v>
      </c>
      <c r="P16" s="120">
        <f t="shared" si="7"/>
        <v>0.46816368410319154</v>
      </c>
      <c r="Q16" s="120">
        <f t="shared" si="8"/>
        <v>0.14318043019702897</v>
      </c>
      <c r="R16" s="118">
        <f t="shared" si="9"/>
        <v>-2.1997998418934683E-2</v>
      </c>
      <c r="S16" s="119">
        <f t="shared" si="10"/>
        <v>0.35276293491756516</v>
      </c>
      <c r="T16" s="120">
        <f t="shared" si="11"/>
        <v>0.23254945794311377</v>
      </c>
      <c r="U16" s="120">
        <f t="shared" si="12"/>
        <v>9.7532375840774899E-2</v>
      </c>
      <c r="V16" s="118">
        <f t="shared" si="13"/>
        <v>1.7805953214894865E-2</v>
      </c>
    </row>
    <row r="17" spans="1:22" x14ac:dyDescent="0.25">
      <c r="A17" s="28"/>
      <c r="B17" s="59" t="s">
        <v>116</v>
      </c>
      <c r="C17" s="75">
        <v>1473607137.21</v>
      </c>
      <c r="D17" s="144">
        <v>3148064</v>
      </c>
      <c r="E17" s="13">
        <f t="shared" si="3"/>
        <v>468.09948501999963</v>
      </c>
      <c r="F17" s="14">
        <v>361.17560049607386</v>
      </c>
      <c r="G17" s="75">
        <v>1395593266.9200001</v>
      </c>
      <c r="H17" s="144">
        <v>2881324</v>
      </c>
      <c r="I17" s="13">
        <f t="shared" si="4"/>
        <v>484.35832517273309</v>
      </c>
      <c r="J17" s="14">
        <v>355.75639643196126</v>
      </c>
      <c r="K17" s="75">
        <v>1408067008.0181999</v>
      </c>
      <c r="L17" s="144">
        <v>2765314</v>
      </c>
      <c r="M17" s="13">
        <f t="shared" si="5"/>
        <v>509.18883281182531</v>
      </c>
      <c r="N17" s="14">
        <v>360.97409680303633</v>
      </c>
      <c r="O17" s="119">
        <f t="shared" si="6"/>
        <v>-5.294075219919514E-2</v>
      </c>
      <c r="P17" s="120">
        <f t="shared" si="7"/>
        <v>-8.4731441292171916E-2</v>
      </c>
      <c r="Q17" s="120">
        <f t="shared" si="8"/>
        <v>3.4733727921189228E-2</v>
      </c>
      <c r="R17" s="118">
        <f t="shared" si="9"/>
        <v>-1.5004347072917756E-2</v>
      </c>
      <c r="S17" s="119">
        <f t="shared" si="10"/>
        <v>8.9379487518801426E-3</v>
      </c>
      <c r="T17" s="120">
        <f t="shared" si="11"/>
        <v>-4.0262740323545709E-2</v>
      </c>
      <c r="U17" s="120">
        <f t="shared" si="12"/>
        <v>5.126474832498662E-2</v>
      </c>
      <c r="V17" s="118">
        <f t="shared" si="13"/>
        <v>1.4666497702938486E-2</v>
      </c>
    </row>
    <row r="18" spans="1:22" x14ac:dyDescent="0.25">
      <c r="A18" s="28"/>
      <c r="B18" s="59" t="s">
        <v>117</v>
      </c>
      <c r="C18" s="75">
        <v>5408600.6352000004</v>
      </c>
      <c r="D18" s="144">
        <v>29282</v>
      </c>
      <c r="E18" s="13">
        <f t="shared" si="3"/>
        <v>184.70735042688341</v>
      </c>
      <c r="F18" s="14">
        <v>169.32789909578676</v>
      </c>
      <c r="G18" s="75">
        <v>171546672.46540001</v>
      </c>
      <c r="H18" s="144">
        <v>707410</v>
      </c>
      <c r="I18" s="13">
        <f t="shared" si="4"/>
        <v>242.49964301522456</v>
      </c>
      <c r="J18" s="14">
        <v>169.95994174565732</v>
      </c>
      <c r="K18" s="75">
        <v>330731022.44270003</v>
      </c>
      <c r="L18" s="144">
        <v>1210559</v>
      </c>
      <c r="M18" s="13">
        <f t="shared" si="5"/>
        <v>273.20520721641822</v>
      </c>
      <c r="N18" s="14">
        <v>179.16693555945454</v>
      </c>
      <c r="O18" s="119">
        <f t="shared" si="6"/>
        <v>30.717385703974522</v>
      </c>
      <c r="P18" s="120">
        <f t="shared" si="7"/>
        <v>23.158527422990232</v>
      </c>
      <c r="Q18" s="120">
        <f t="shared" si="8"/>
        <v>0.31288572141160298</v>
      </c>
      <c r="R18" s="118">
        <f t="shared" si="9"/>
        <v>3.732655122077766E-3</v>
      </c>
      <c r="S18" s="119">
        <f t="shared" si="10"/>
        <v>0.9279360986113363</v>
      </c>
      <c r="T18" s="120">
        <f t="shared" si="11"/>
        <v>0.71125514199686179</v>
      </c>
      <c r="U18" s="120">
        <f t="shared" si="12"/>
        <v>0.12662106970304232</v>
      </c>
      <c r="V18" s="118">
        <f t="shared" si="13"/>
        <v>5.4171551950608299E-2</v>
      </c>
    </row>
    <row r="19" spans="1:22" x14ac:dyDescent="0.25">
      <c r="A19" s="36"/>
      <c r="B19" s="59" t="s">
        <v>38</v>
      </c>
      <c r="C19" s="75">
        <v>619883178.71000004</v>
      </c>
      <c r="D19" s="144">
        <v>1501336</v>
      </c>
      <c r="E19" s="13">
        <f t="shared" si="3"/>
        <v>412.88770715549356</v>
      </c>
      <c r="F19" s="14">
        <v>319.71544064167307</v>
      </c>
      <c r="G19" s="75">
        <v>648493488.29999995</v>
      </c>
      <c r="H19" s="144">
        <v>1541780</v>
      </c>
      <c r="I19" s="13">
        <f t="shared" si="4"/>
        <v>420.61350406672801</v>
      </c>
      <c r="J19" s="14">
        <v>339.22436310718638</v>
      </c>
      <c r="K19" s="75">
        <v>730110041.74000001</v>
      </c>
      <c r="L19" s="144">
        <v>1779889</v>
      </c>
      <c r="M19" s="13">
        <f t="shared" si="5"/>
        <v>410.19976062552217</v>
      </c>
      <c r="N19" s="14">
        <v>318.52807419667613</v>
      </c>
      <c r="O19" s="119">
        <f t="shared" si="6"/>
        <v>4.6154357099250642E-2</v>
      </c>
      <c r="P19" s="120">
        <f t="shared" si="7"/>
        <v>2.6938673288324555E-2</v>
      </c>
      <c r="Q19" s="120">
        <f t="shared" si="8"/>
        <v>1.8711617656189894E-2</v>
      </c>
      <c r="R19" s="118">
        <f t="shared" si="9"/>
        <v>6.1019644301065545E-2</v>
      </c>
      <c r="S19" s="119">
        <f t="shared" si="10"/>
        <v>0.12585562524915184</v>
      </c>
      <c r="T19" s="120">
        <f t="shared" si="11"/>
        <v>0.15443772782109</v>
      </c>
      <c r="U19" s="120">
        <f t="shared" si="12"/>
        <v>-2.4758461962157474E-2</v>
      </c>
      <c r="V19" s="118">
        <f t="shared" si="13"/>
        <v>-6.1010620584379227E-2</v>
      </c>
    </row>
    <row r="20" spans="1:22" s="9" customFormat="1" x14ac:dyDescent="0.25">
      <c r="A20" s="78"/>
      <c r="B20" s="79"/>
      <c r="C20" s="80"/>
      <c r="D20" s="110"/>
      <c r="E20" s="81"/>
      <c r="F20" s="82"/>
      <c r="G20" s="80"/>
      <c r="H20" s="110"/>
      <c r="I20" s="81"/>
      <c r="J20" s="82"/>
      <c r="K20" s="83"/>
      <c r="L20" s="110"/>
      <c r="M20" s="81"/>
      <c r="N20" s="82"/>
      <c r="O20" s="121"/>
      <c r="P20" s="122"/>
      <c r="Q20" s="122"/>
      <c r="R20" s="123"/>
      <c r="S20" s="121"/>
      <c r="T20" s="122"/>
      <c r="U20" s="122"/>
      <c r="V20" s="123"/>
    </row>
    <row r="21" spans="1:22" x14ac:dyDescent="0.25">
      <c r="A21" s="28" t="s">
        <v>7</v>
      </c>
      <c r="B21" s="29" t="s">
        <v>189</v>
      </c>
      <c r="C21" s="76"/>
      <c r="D21" s="108"/>
      <c r="E21" s="17"/>
      <c r="F21" s="18"/>
      <c r="G21" s="76"/>
      <c r="H21" s="108"/>
      <c r="I21" s="17"/>
      <c r="J21" s="18"/>
      <c r="K21" s="76"/>
      <c r="L21" s="108"/>
      <c r="M21" s="17"/>
      <c r="N21" s="18"/>
      <c r="O21" s="119"/>
      <c r="P21" s="120"/>
      <c r="Q21" s="120"/>
      <c r="R21" s="124"/>
      <c r="S21" s="119"/>
      <c r="T21" s="120"/>
      <c r="U21" s="120"/>
      <c r="V21" s="124"/>
    </row>
    <row r="22" spans="1:22" x14ac:dyDescent="0.25">
      <c r="A22" s="28" t="s">
        <v>66</v>
      </c>
      <c r="B22" s="59" t="s">
        <v>34</v>
      </c>
      <c r="C22" s="75">
        <v>345810688.12</v>
      </c>
      <c r="D22" s="144">
        <v>1220073</v>
      </c>
      <c r="E22" s="13">
        <f>C22/D22</f>
        <v>283.43442410413149</v>
      </c>
      <c r="F22" s="105">
        <v>256.8751577852201</v>
      </c>
      <c r="G22" s="75">
        <v>334340341.42000002</v>
      </c>
      <c r="H22" s="144">
        <v>1175878</v>
      </c>
      <c r="I22" s="13">
        <f>G22/H22</f>
        <v>284.33250849152722</v>
      </c>
      <c r="J22" s="65">
        <v>256.83474113974438</v>
      </c>
      <c r="K22" s="75">
        <v>325156775.64999998</v>
      </c>
      <c r="L22" s="144">
        <v>1169689</v>
      </c>
      <c r="M22" s="13">
        <f>K22/L22</f>
        <v>277.98566597616974</v>
      </c>
      <c r="N22" s="65">
        <v>258.02636571386307</v>
      </c>
      <c r="O22" s="119">
        <f t="shared" ref="O22:O27" si="17">G22/C22-1</f>
        <v>-3.3169439505639775E-2</v>
      </c>
      <c r="P22" s="120">
        <f t="shared" ref="P22:P27" si="18">H22/D22-1</f>
        <v>-3.6223242379759268E-2</v>
      </c>
      <c r="Q22" s="120">
        <f t="shared" ref="Q22:Q27" si="19">I22/E22-1</f>
        <v>3.1685790822140181E-3</v>
      </c>
      <c r="R22" s="118">
        <f t="shared" ref="R22:R27" si="20">J22/F22-1</f>
        <v>-1.5733964243247467E-4</v>
      </c>
      <c r="S22" s="119">
        <f t="shared" ref="S22:S30" si="21">K22/G22-1</f>
        <v>-2.7467716671568554E-2</v>
      </c>
      <c r="T22" s="120">
        <f t="shared" ref="T22:T30" si="22">L22/H22-1</f>
        <v>-5.263301124776576E-3</v>
      </c>
      <c r="U22" s="120">
        <f t="shared" ref="U22:U30" si="23">M22/I22-1</f>
        <v>-2.232190244101695E-2</v>
      </c>
      <c r="V22" s="118">
        <f t="shared" ref="V22:V27" si="24">N22/J22-1</f>
        <v>4.6396549346505722E-3</v>
      </c>
    </row>
    <row r="23" spans="1:22" x14ac:dyDescent="0.25">
      <c r="A23" s="36"/>
      <c r="B23" s="59" t="s">
        <v>183</v>
      </c>
      <c r="C23" s="75">
        <v>1995496710.8699999</v>
      </c>
      <c r="D23" s="144">
        <v>5523182</v>
      </c>
      <c r="E23" s="13">
        <f t="shared" ref="E23:E28" si="25">C23/D23</f>
        <v>361.29475922937172</v>
      </c>
      <c r="F23" s="105">
        <v>202.7785648700673</v>
      </c>
      <c r="G23" s="75">
        <v>2005396383.9000001</v>
      </c>
      <c r="H23" s="144">
        <v>5454020</v>
      </c>
      <c r="I23" s="13">
        <f t="shared" ref="I23:I28" si="26">G23/H23</f>
        <v>367.69142465557519</v>
      </c>
      <c r="J23" s="65">
        <v>197.22462166766019</v>
      </c>
      <c r="K23" s="75">
        <v>2087961415.4300001</v>
      </c>
      <c r="L23" s="144">
        <v>5417037</v>
      </c>
      <c r="M23" s="13">
        <f t="shared" ref="M23:M28" si="27">K23/L23</f>
        <v>385.44344729969538</v>
      </c>
      <c r="N23" s="65">
        <v>202.67520050800974</v>
      </c>
      <c r="O23" s="119">
        <f t="shared" si="17"/>
        <v>4.9610069393120071E-3</v>
      </c>
      <c r="P23" s="120">
        <f t="shared" si="18"/>
        <v>-1.2522129453637398E-2</v>
      </c>
      <c r="Q23" s="120">
        <f t="shared" si="19"/>
        <v>1.770483867479089E-2</v>
      </c>
      <c r="R23" s="118">
        <f t="shared" si="20"/>
        <v>-2.7389202630790255E-2</v>
      </c>
      <c r="S23" s="119">
        <f t="shared" si="21"/>
        <v>4.1171427351151202E-2</v>
      </c>
      <c r="T23" s="120">
        <f t="shared" si="22"/>
        <v>-6.7808698904661124E-3</v>
      </c>
      <c r="U23" s="120">
        <f t="shared" si="23"/>
        <v>4.8279675439123704E-2</v>
      </c>
      <c r="V23" s="118">
        <f t="shared" si="24"/>
        <v>2.7636401552004086E-2</v>
      </c>
    </row>
    <row r="24" spans="1:22" x14ac:dyDescent="0.25">
      <c r="A24" s="28"/>
      <c r="B24" s="59" t="s">
        <v>36</v>
      </c>
      <c r="C24" s="75">
        <v>79301184.030000001</v>
      </c>
      <c r="D24" s="144">
        <v>210922</v>
      </c>
      <c r="E24" s="13">
        <f t="shared" si="25"/>
        <v>375.9739810451257</v>
      </c>
      <c r="F24" s="105">
        <v>322.1530195410844</v>
      </c>
      <c r="G24" s="75">
        <v>88398007.939999998</v>
      </c>
      <c r="H24" s="144">
        <v>210200</v>
      </c>
      <c r="I24" s="13">
        <f t="shared" si="26"/>
        <v>420.54237840152234</v>
      </c>
      <c r="J24" s="65">
        <v>345.75549890480374</v>
      </c>
      <c r="K24" s="75">
        <v>86533900.950000003</v>
      </c>
      <c r="L24" s="144">
        <v>210520</v>
      </c>
      <c r="M24" s="13">
        <f t="shared" si="27"/>
        <v>411.04836096332889</v>
      </c>
      <c r="N24" s="65">
        <v>330.09784381840655</v>
      </c>
      <c r="O24" s="119">
        <f t="shared" si="17"/>
        <v>0.11471233401204484</v>
      </c>
      <c r="P24" s="120">
        <f t="shared" si="18"/>
        <v>-3.423066346801229E-3</v>
      </c>
      <c r="Q24" s="120">
        <f t="shared" si="19"/>
        <v>0.11854117466455061</v>
      </c>
      <c r="R24" s="118">
        <f t="shared" si="20"/>
        <v>7.3264808746296151E-2</v>
      </c>
      <c r="S24" s="119">
        <f t="shared" si="21"/>
        <v>-2.1087658347066496E-2</v>
      </c>
      <c r="T24" s="120">
        <f t="shared" si="22"/>
        <v>1.5223596574691634E-3</v>
      </c>
      <c r="U24" s="120">
        <f t="shared" si="23"/>
        <v>-2.2575649746121029E-2</v>
      </c>
      <c r="V24" s="118">
        <f t="shared" si="24"/>
        <v>-4.5285339310563444E-2</v>
      </c>
    </row>
    <row r="25" spans="1:22" x14ac:dyDescent="0.25">
      <c r="A25" s="28"/>
      <c r="B25" s="59" t="s">
        <v>73</v>
      </c>
      <c r="C25" s="75">
        <v>257406418.78</v>
      </c>
      <c r="D25" s="144">
        <v>568623</v>
      </c>
      <c r="E25" s="13">
        <f t="shared" si="25"/>
        <v>452.68379713799828</v>
      </c>
      <c r="F25" s="105">
        <v>396.74553893578116</v>
      </c>
      <c r="G25" s="75">
        <v>284224926.24000001</v>
      </c>
      <c r="H25" s="144">
        <v>578454</v>
      </c>
      <c r="I25" s="13">
        <f t="shared" si="26"/>
        <v>491.35268533020781</v>
      </c>
      <c r="J25" s="65">
        <v>437.27434440254774</v>
      </c>
      <c r="K25" s="75">
        <v>267776134.65270001</v>
      </c>
      <c r="L25" s="144">
        <v>558261</v>
      </c>
      <c r="M25" s="13">
        <f t="shared" si="27"/>
        <v>479.66118831997937</v>
      </c>
      <c r="N25" s="65">
        <v>455.97780435412477</v>
      </c>
      <c r="O25" s="119">
        <f t="shared" si="17"/>
        <v>0.10418740755226175</v>
      </c>
      <c r="P25" s="120">
        <f t="shared" si="18"/>
        <v>1.7289135332197336E-2</v>
      </c>
      <c r="Q25" s="120">
        <f t="shared" si="19"/>
        <v>8.5421409903967627E-2</v>
      </c>
      <c r="R25" s="118">
        <f t="shared" si="20"/>
        <v>0.10215314726784297</v>
      </c>
      <c r="S25" s="119">
        <f t="shared" si="21"/>
        <v>-5.7872445618687984E-2</v>
      </c>
      <c r="T25" s="120">
        <f t="shared" si="22"/>
        <v>-3.4908566627597004E-2</v>
      </c>
      <c r="U25" s="120">
        <f t="shared" si="23"/>
        <v>-2.3794511273244168E-2</v>
      </c>
      <c r="V25" s="118">
        <f t="shared" si="24"/>
        <v>4.277282715301256E-2</v>
      </c>
    </row>
    <row r="26" spans="1:22" x14ac:dyDescent="0.25">
      <c r="A26" s="28"/>
      <c r="B26" s="59" t="s">
        <v>116</v>
      </c>
      <c r="C26" s="75">
        <v>897077225.71000004</v>
      </c>
      <c r="D26" s="144">
        <v>1975821</v>
      </c>
      <c r="E26" s="13">
        <f t="shared" si="25"/>
        <v>454.0275792746408</v>
      </c>
      <c r="F26" s="105">
        <v>326.60484865598659</v>
      </c>
      <c r="G26" s="75">
        <v>953502983.17999995</v>
      </c>
      <c r="H26" s="144">
        <v>2048604</v>
      </c>
      <c r="I26" s="13">
        <f t="shared" si="26"/>
        <v>465.44035996219861</v>
      </c>
      <c r="J26" s="65">
        <v>315.46326168697072</v>
      </c>
      <c r="K26" s="75">
        <v>971018746.62279999</v>
      </c>
      <c r="L26" s="144">
        <v>1952441</v>
      </c>
      <c r="M26" s="13">
        <f t="shared" si="27"/>
        <v>497.3357692359462</v>
      </c>
      <c r="N26" s="65">
        <v>325.34555063579216</v>
      </c>
      <c r="O26" s="119">
        <f t="shared" si="17"/>
        <v>6.2899554077232578E-2</v>
      </c>
      <c r="P26" s="120">
        <f t="shared" si="18"/>
        <v>3.6836838964663388E-2</v>
      </c>
      <c r="Q26" s="120">
        <f t="shared" si="19"/>
        <v>2.5136756462660337E-2</v>
      </c>
      <c r="R26" s="118">
        <f t="shared" si="20"/>
        <v>-3.4113354455283407E-2</v>
      </c>
      <c r="S26" s="119">
        <f t="shared" si="21"/>
        <v>1.8369909430575371E-2</v>
      </c>
      <c r="T26" s="120">
        <f t="shared" si="22"/>
        <v>-4.6940745990928456E-2</v>
      </c>
      <c r="U26" s="120">
        <f t="shared" si="23"/>
        <v>6.8527381846168245E-2</v>
      </c>
      <c r="V26" s="118">
        <f t="shared" si="24"/>
        <v>3.1326275192790742E-2</v>
      </c>
    </row>
    <row r="27" spans="1:22" x14ac:dyDescent="0.25">
      <c r="A27" s="28"/>
      <c r="B27" s="59" t="s">
        <v>43</v>
      </c>
      <c r="C27" s="75">
        <v>415782279.70999998</v>
      </c>
      <c r="D27" s="144">
        <v>907346</v>
      </c>
      <c r="E27" s="13">
        <f t="shared" si="25"/>
        <v>458.2400536399565</v>
      </c>
      <c r="F27" s="105">
        <v>196.47614500266388</v>
      </c>
      <c r="G27" s="75">
        <v>438919575.80000001</v>
      </c>
      <c r="H27" s="144">
        <v>937977</v>
      </c>
      <c r="I27" s="13">
        <f t="shared" si="26"/>
        <v>467.94279156098713</v>
      </c>
      <c r="J27" s="65">
        <v>192.9692305138303</v>
      </c>
      <c r="K27" s="75">
        <v>470144498.50999999</v>
      </c>
      <c r="L27" s="144">
        <v>991355</v>
      </c>
      <c r="M27" s="13">
        <f t="shared" si="27"/>
        <v>474.24434083653182</v>
      </c>
      <c r="N27" s="65">
        <v>199.30837954036602</v>
      </c>
      <c r="O27" s="119">
        <f t="shared" si="17"/>
        <v>5.5647624295431353E-2</v>
      </c>
      <c r="P27" s="120">
        <f t="shared" si="18"/>
        <v>3.3758896826568963E-2</v>
      </c>
      <c r="Q27" s="120">
        <f t="shared" si="19"/>
        <v>2.1173919311414435E-2</v>
      </c>
      <c r="R27" s="118">
        <f t="shared" si="20"/>
        <v>-1.7849059939495704E-2</v>
      </c>
      <c r="S27" s="119">
        <f t="shared" si="21"/>
        <v>7.1140419410748779E-2</v>
      </c>
      <c r="T27" s="120">
        <f t="shared" si="22"/>
        <v>5.6907578757261712E-2</v>
      </c>
      <c r="U27" s="120">
        <f t="shared" si="23"/>
        <v>1.3466495027145697E-2</v>
      </c>
      <c r="V27" s="118">
        <f t="shared" si="24"/>
        <v>3.2850569024170939E-2</v>
      </c>
    </row>
    <row r="28" spans="1:22" s="9" customFormat="1" x14ac:dyDescent="0.25">
      <c r="A28" s="28"/>
      <c r="B28" s="59" t="s">
        <v>38</v>
      </c>
      <c r="C28" s="75">
        <v>669091520.20000005</v>
      </c>
      <c r="D28" s="144">
        <v>2276845</v>
      </c>
      <c r="E28" s="13">
        <f t="shared" si="25"/>
        <v>293.86783913705153</v>
      </c>
      <c r="F28" s="105">
        <v>235.56214177954192</v>
      </c>
      <c r="G28" s="75">
        <v>734368561.45000005</v>
      </c>
      <c r="H28" s="144">
        <v>2282920</v>
      </c>
      <c r="I28" s="13">
        <f t="shared" si="26"/>
        <v>321.67949882168455</v>
      </c>
      <c r="J28" s="65">
        <v>248.16117972292139</v>
      </c>
      <c r="K28" s="75">
        <v>592836573.42999995</v>
      </c>
      <c r="L28" s="144">
        <v>1832207</v>
      </c>
      <c r="M28" s="13">
        <f t="shared" si="27"/>
        <v>323.56418976130971</v>
      </c>
      <c r="N28" s="65">
        <v>241.62319779594543</v>
      </c>
      <c r="O28" s="119">
        <f t="shared" ref="O28" si="28">G28/C28-1</f>
        <v>9.7560706240138684E-2</v>
      </c>
      <c r="P28" s="120">
        <f t="shared" ref="P28:V28" si="29">H28/D28-1</f>
        <v>2.668165817172552E-3</v>
      </c>
      <c r="Q28" s="120">
        <f t="shared" si="29"/>
        <v>9.464002514294334E-2</v>
      </c>
      <c r="R28" s="118">
        <f t="shared" si="29"/>
        <v>5.3484986374298993E-2</v>
      </c>
      <c r="S28" s="119">
        <f t="shared" si="29"/>
        <v>-0.19272609892306292</v>
      </c>
      <c r="T28" s="120">
        <f t="shared" si="29"/>
        <v>-0.19742829358891245</v>
      </c>
      <c r="U28" s="120">
        <f t="shared" si="29"/>
        <v>5.8589090897269713E-3</v>
      </c>
      <c r="V28" s="118">
        <f t="shared" si="29"/>
        <v>-2.6345707794731554E-2</v>
      </c>
    </row>
    <row r="29" spans="1:22" s="9" customFormat="1" x14ac:dyDescent="0.25">
      <c r="A29" s="87"/>
      <c r="B29" s="88"/>
      <c r="C29" s="80"/>
      <c r="D29" s="110"/>
      <c r="E29" s="81"/>
      <c r="F29" s="82"/>
      <c r="G29" s="80"/>
      <c r="H29" s="110"/>
      <c r="I29" s="81"/>
      <c r="J29" s="82"/>
      <c r="K29" s="83"/>
      <c r="L29" s="110"/>
      <c r="M29" s="81"/>
      <c r="N29" s="82"/>
      <c r="O29" s="84"/>
      <c r="P29" s="85"/>
      <c r="Q29" s="85"/>
      <c r="R29" s="86"/>
      <c r="S29" s="84"/>
      <c r="T29" s="85"/>
      <c r="U29" s="85"/>
      <c r="V29" s="86"/>
    </row>
    <row r="30" spans="1:22" ht="67.5" customHeight="1" thickBot="1" x14ac:dyDescent="0.3">
      <c r="A30" s="37" t="s">
        <v>118</v>
      </c>
      <c r="B30" s="38" t="s">
        <v>182</v>
      </c>
      <c r="C30" s="77">
        <v>7174823.6753798537</v>
      </c>
      <c r="D30" s="111">
        <v>19960</v>
      </c>
      <c r="E30" s="22">
        <f>C30/D30</f>
        <v>359.46010397694658</v>
      </c>
      <c r="F30" s="23" t="s">
        <v>30</v>
      </c>
      <c r="G30" s="77">
        <v>6582972.1026197299</v>
      </c>
      <c r="H30" s="111">
        <v>12015.25581395349</v>
      </c>
      <c r="I30" s="22">
        <f>G30/H30</f>
        <v>547.8844732523155</v>
      </c>
      <c r="J30" s="23" t="s">
        <v>30</v>
      </c>
      <c r="K30" s="77">
        <v>3652538.086143882</v>
      </c>
      <c r="L30" s="111">
        <v>6504.6390532544392</v>
      </c>
      <c r="M30" s="22">
        <f>K30/L30</f>
        <v>561.52817339133105</v>
      </c>
      <c r="N30" s="23" t="s">
        <v>30</v>
      </c>
      <c r="O30" s="131">
        <f t="shared" ref="O30" si="30">G30/C30-1</f>
        <v>-8.2490051259523023E-2</v>
      </c>
      <c r="P30" s="132">
        <f t="shared" ref="P30" si="31">H30/D30-1</f>
        <v>-0.39803327585403359</v>
      </c>
      <c r="Q30" s="132">
        <f t="shared" ref="Q30" si="32">I30/E30-1</f>
        <v>0.52418715509928537</v>
      </c>
      <c r="R30" s="23" t="s">
        <v>30</v>
      </c>
      <c r="S30" s="131">
        <f t="shared" si="21"/>
        <v>-0.44515364349025044</v>
      </c>
      <c r="T30" s="132">
        <f t="shared" si="22"/>
        <v>-0.45863499254834772</v>
      </c>
      <c r="U30" s="132">
        <f t="shared" si="23"/>
        <v>2.4902512856450842E-2</v>
      </c>
      <c r="V30" s="23" t="s">
        <v>30</v>
      </c>
    </row>
    <row r="31" spans="1:22" x14ac:dyDescent="0.25">
      <c r="C31" s="41"/>
      <c r="D31" s="41"/>
      <c r="E31" s="41"/>
      <c r="F31" s="41"/>
      <c r="G31" s="41"/>
      <c r="H31" s="41"/>
      <c r="I31" s="41"/>
      <c r="J31" s="41"/>
      <c r="K31" s="41"/>
      <c r="L31" s="41"/>
      <c r="M31" s="41"/>
    </row>
    <row r="32" spans="1:22" x14ac:dyDescent="0.25">
      <c r="A32" s="39" t="s">
        <v>45</v>
      </c>
      <c r="C32" s="41"/>
      <c r="D32" s="41"/>
      <c r="E32" s="41"/>
      <c r="F32" s="41"/>
      <c r="G32" s="41"/>
      <c r="H32" s="41"/>
      <c r="I32" s="41"/>
      <c r="J32" s="41"/>
      <c r="K32" s="41"/>
      <c r="L32" s="41"/>
      <c r="M32" s="41"/>
    </row>
    <row r="33" spans="1:22" s="9" customFormat="1" x14ac:dyDescent="0.25">
      <c r="A33" s="39" t="s">
        <v>181</v>
      </c>
      <c r="B33" s="25"/>
      <c r="C33" s="41"/>
      <c r="D33" s="41"/>
      <c r="E33" s="41"/>
      <c r="F33" s="41"/>
      <c r="G33" s="41"/>
      <c r="H33" s="41"/>
      <c r="I33" s="41"/>
      <c r="J33" s="41"/>
      <c r="K33" s="41"/>
      <c r="L33" s="41"/>
      <c r="M33" s="41"/>
      <c r="N33" s="40"/>
      <c r="O33" s="40"/>
      <c r="P33" s="40"/>
      <c r="Q33" s="40"/>
      <c r="R33" s="40"/>
      <c r="S33" s="40"/>
      <c r="T33" s="40"/>
      <c r="U33" s="40"/>
      <c r="V33" s="40"/>
    </row>
    <row r="34" spans="1:22" s="9" customFormat="1" x14ac:dyDescent="0.25">
      <c r="A34" s="39" t="s">
        <v>184</v>
      </c>
      <c r="B34" s="25"/>
      <c r="C34" s="41"/>
      <c r="D34" s="41"/>
      <c r="E34" s="41"/>
      <c r="F34" s="41"/>
      <c r="G34" s="41"/>
      <c r="H34" s="41"/>
      <c r="I34" s="41"/>
      <c r="J34" s="41"/>
      <c r="K34" s="41"/>
      <c r="L34" s="41"/>
      <c r="M34" s="41"/>
      <c r="N34" s="40"/>
      <c r="O34" s="40"/>
      <c r="P34" s="40"/>
      <c r="Q34" s="40"/>
      <c r="R34" s="40"/>
      <c r="S34" s="40"/>
      <c r="T34" s="40"/>
      <c r="U34" s="40"/>
      <c r="V34" s="40"/>
    </row>
    <row r="35" spans="1:22" x14ac:dyDescent="0.25">
      <c r="A35" s="39" t="s">
        <v>185</v>
      </c>
      <c r="C35" s="41"/>
      <c r="D35" s="41"/>
      <c r="E35" s="41"/>
      <c r="F35" s="41"/>
      <c r="G35" s="41"/>
      <c r="H35" s="41"/>
      <c r="I35" s="41"/>
      <c r="J35" s="41"/>
      <c r="K35" s="41"/>
      <c r="L35" s="41"/>
      <c r="M35" s="41"/>
    </row>
    <row r="36" spans="1:22" s="9" customFormat="1" x14ac:dyDescent="0.25">
      <c r="A36" s="39" t="s">
        <v>186</v>
      </c>
      <c r="B36" s="25"/>
      <c r="C36" s="41"/>
      <c r="D36" s="41"/>
      <c r="E36" s="41"/>
      <c r="F36" s="41"/>
      <c r="G36" s="41"/>
      <c r="H36" s="41"/>
      <c r="I36" s="41"/>
      <c r="J36" s="41"/>
      <c r="K36" s="41"/>
      <c r="L36" s="41"/>
      <c r="M36" s="41"/>
      <c r="N36" s="40"/>
      <c r="O36" s="40"/>
      <c r="P36" s="40"/>
      <c r="Q36" s="40"/>
      <c r="R36" s="40"/>
      <c r="S36" s="40"/>
      <c r="T36" s="40"/>
      <c r="U36" s="40"/>
      <c r="V36" s="40"/>
    </row>
    <row r="37" spans="1:22" x14ac:dyDescent="0.25">
      <c r="A37" s="39" t="s">
        <v>191</v>
      </c>
      <c r="B37" s="39"/>
      <c r="C37" s="41"/>
      <c r="D37" s="41"/>
      <c r="E37" s="41"/>
      <c r="F37" s="41"/>
      <c r="G37" s="41"/>
      <c r="H37" s="41"/>
      <c r="I37" s="41"/>
      <c r="J37" s="41"/>
      <c r="K37" s="41"/>
      <c r="L37" s="41"/>
      <c r="M37" s="41"/>
    </row>
    <row r="38" spans="1:22" x14ac:dyDescent="0.25">
      <c r="B38" s="39"/>
      <c r="C38" s="41"/>
      <c r="D38" s="41"/>
      <c r="E38" s="41"/>
      <c r="F38" s="41"/>
      <c r="G38" s="41"/>
      <c r="H38" s="41"/>
      <c r="I38" s="41"/>
      <c r="J38" s="41"/>
      <c r="K38" s="41"/>
      <c r="L38" s="41"/>
      <c r="M38" s="41"/>
    </row>
    <row r="39" spans="1:22" x14ac:dyDescent="0.25">
      <c r="B39" s="39"/>
      <c r="C39" s="41"/>
      <c r="D39" s="41"/>
      <c r="E39" s="41"/>
      <c r="F39" s="41"/>
      <c r="G39" s="41"/>
      <c r="H39" s="41"/>
      <c r="I39" s="41"/>
      <c r="J39" s="41"/>
      <c r="K39" s="41"/>
      <c r="L39" s="42"/>
      <c r="M39" s="43"/>
    </row>
    <row r="40" spans="1:22" s="9" customFormat="1" x14ac:dyDescent="0.25">
      <c r="A40" s="39"/>
      <c r="B40" s="39"/>
      <c r="C40" s="41"/>
      <c r="D40" s="41"/>
      <c r="E40" s="41"/>
      <c r="F40" s="41"/>
      <c r="G40" s="41"/>
      <c r="H40" s="41"/>
      <c r="I40" s="41"/>
      <c r="J40" s="41"/>
      <c r="K40" s="41"/>
      <c r="L40" s="42"/>
      <c r="M40" s="43"/>
      <c r="N40" s="40"/>
      <c r="O40" s="40"/>
      <c r="P40" s="40"/>
      <c r="Q40" s="40"/>
      <c r="R40" s="40"/>
      <c r="S40" s="40"/>
      <c r="T40" s="40"/>
      <c r="U40" s="40"/>
      <c r="V40" s="40"/>
    </row>
    <row r="41" spans="1:22" x14ac:dyDescent="0.25">
      <c r="C41" s="25"/>
      <c r="D41" s="25"/>
      <c r="E41" s="25"/>
      <c r="F41" s="41"/>
      <c r="G41" s="41"/>
      <c r="H41" s="41"/>
      <c r="I41" s="41"/>
      <c r="J41" s="41"/>
    </row>
    <row r="42" spans="1:22" x14ac:dyDescent="0.25">
      <c r="C42" s="25"/>
      <c r="D42" s="25"/>
      <c r="E42" s="25"/>
    </row>
    <row r="43" spans="1:22" x14ac:dyDescent="0.25">
      <c r="C43" s="25"/>
      <c r="D43" s="25"/>
      <c r="E43" s="25"/>
    </row>
    <row r="44" spans="1:22" x14ac:dyDescent="0.25">
      <c r="C44" s="25"/>
      <c r="D44" s="25"/>
      <c r="E44" s="25"/>
    </row>
  </sheetData>
  <mergeCells count="5">
    <mergeCell ref="K3:N3"/>
    <mergeCell ref="G3:J3"/>
    <mergeCell ref="S3:V3"/>
    <mergeCell ref="C3:F3"/>
    <mergeCell ref="O3:R3"/>
  </mergeCells>
  <pageMargins left="0.7" right="0.7" top="0.75" bottom="0.75" header="0.3" footer="0.3"/>
  <pageSetup orientation="portrait" verticalDpi="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workbookViewId="0"/>
  </sheetViews>
  <sheetFormatPr defaultColWidth="8.85546875" defaultRowHeight="15" x14ac:dyDescent="0.25"/>
  <cols>
    <col min="1" max="1" width="31.7109375" style="25" customWidth="1"/>
    <col min="2" max="2" width="44.42578125" style="25" customWidth="1"/>
    <col min="3" max="11" width="15.85546875" style="25" customWidth="1"/>
    <col min="12" max="17" width="19.7109375" style="45" customWidth="1"/>
  </cols>
  <sheetData>
    <row r="1" spans="1:17" ht="15.75" x14ac:dyDescent="0.25">
      <c r="A1" s="24" t="s">
        <v>192</v>
      </c>
    </row>
    <row r="2" spans="1:17" ht="16.5" thickBot="1" x14ac:dyDescent="0.3">
      <c r="A2" s="24"/>
    </row>
    <row r="3" spans="1:17" x14ac:dyDescent="0.25">
      <c r="A3" s="58"/>
      <c r="B3" s="158"/>
      <c r="C3" s="466" t="s">
        <v>119</v>
      </c>
      <c r="D3" s="465"/>
      <c r="E3" s="467"/>
      <c r="F3" s="466" t="s">
        <v>166</v>
      </c>
      <c r="G3" s="465"/>
      <c r="H3" s="467"/>
      <c r="I3" s="466" t="s">
        <v>167</v>
      </c>
      <c r="J3" s="465"/>
      <c r="K3" s="467"/>
      <c r="L3" s="468" t="s">
        <v>113</v>
      </c>
      <c r="M3" s="469"/>
      <c r="N3" s="470"/>
      <c r="O3" s="468" t="s">
        <v>170</v>
      </c>
      <c r="P3" s="469"/>
      <c r="Q3" s="470"/>
    </row>
    <row r="4" spans="1:17" s="1" customFormat="1" ht="26.25" thickBot="1" x14ac:dyDescent="0.3">
      <c r="A4" s="148" t="s">
        <v>2</v>
      </c>
      <c r="B4" s="161" t="s">
        <v>3</v>
      </c>
      <c r="C4" s="155" t="s">
        <v>5</v>
      </c>
      <c r="D4" s="150" t="s">
        <v>50</v>
      </c>
      <c r="E4" s="156" t="s">
        <v>51</v>
      </c>
      <c r="F4" s="155" t="s">
        <v>5</v>
      </c>
      <c r="G4" s="150" t="s">
        <v>50</v>
      </c>
      <c r="H4" s="156" t="s">
        <v>51</v>
      </c>
      <c r="I4" s="155" t="s">
        <v>5</v>
      </c>
      <c r="J4" s="150" t="s">
        <v>50</v>
      </c>
      <c r="K4" s="156" t="s">
        <v>51</v>
      </c>
      <c r="L4" s="157" t="s">
        <v>5</v>
      </c>
      <c r="M4" s="151" t="s">
        <v>50</v>
      </c>
      <c r="N4" s="152" t="s">
        <v>51</v>
      </c>
      <c r="O4" s="157" t="s">
        <v>5</v>
      </c>
      <c r="P4" s="151" t="s">
        <v>50</v>
      </c>
      <c r="Q4" s="152" t="s">
        <v>51</v>
      </c>
    </row>
    <row r="5" spans="1:17" ht="38.25" x14ac:dyDescent="0.25">
      <c r="A5" s="48" t="s">
        <v>22</v>
      </c>
      <c r="B5" s="159" t="s">
        <v>193</v>
      </c>
      <c r="C5" s="15">
        <v>351378110.07253927</v>
      </c>
      <c r="D5" s="108">
        <v>628340</v>
      </c>
      <c r="E5" s="105">
        <f>C5/D5/12</f>
        <v>46.601376918088306</v>
      </c>
      <c r="F5" s="15">
        <v>417886922.33083808</v>
      </c>
      <c r="G5" s="108">
        <v>714553</v>
      </c>
      <c r="H5" s="105">
        <f>F5/G5/12</f>
        <v>48.735237546041382</v>
      </c>
      <c r="I5" s="11">
        <v>379016509.85867834</v>
      </c>
      <c r="J5" s="108">
        <v>766435</v>
      </c>
      <c r="K5" s="105">
        <f>I5/J5/12</f>
        <v>41.20989928029104</v>
      </c>
      <c r="L5" s="119">
        <f>F5/C5-1</f>
        <v>0.18927989636169595</v>
      </c>
      <c r="M5" s="120">
        <f>G5/D5-1</f>
        <v>0.13720756278447976</v>
      </c>
      <c r="N5" s="118">
        <f>H5/E5-1</f>
        <v>4.578964762572979E-2</v>
      </c>
      <c r="O5" s="119">
        <f>I5/F5-1</f>
        <v>-9.3016580311614305E-2</v>
      </c>
      <c r="P5" s="120">
        <f t="shared" ref="P5:Q5" si="0">J5/G5-1</f>
        <v>7.2607630224769792E-2</v>
      </c>
      <c r="Q5" s="118">
        <f t="shared" si="0"/>
        <v>-0.15441267232238209</v>
      </c>
    </row>
    <row r="6" spans="1:17" ht="25.5" x14ac:dyDescent="0.25">
      <c r="A6" s="48" t="s">
        <v>24</v>
      </c>
      <c r="B6" s="159" t="s">
        <v>182</v>
      </c>
      <c r="C6" s="15">
        <v>679896004.00488627</v>
      </c>
      <c r="D6" s="108">
        <v>1093520.6249899976</v>
      </c>
      <c r="E6" s="105">
        <f>C6/D6/12</f>
        <v>51.812466119931457</v>
      </c>
      <c r="F6" s="15">
        <v>679673762.56932187</v>
      </c>
      <c r="G6" s="108">
        <v>1092253.2362244357</v>
      </c>
      <c r="H6" s="105">
        <f>F6/G6/12</f>
        <v>51.855630485375741</v>
      </c>
      <c r="I6" s="11">
        <v>673759773.42628026</v>
      </c>
      <c r="J6" s="108">
        <v>1051386.2597332904</v>
      </c>
      <c r="K6" s="105">
        <f>I6/J6/12</f>
        <v>53.402493389790266</v>
      </c>
      <c r="L6" s="119">
        <f>F6/C6-1</f>
        <v>-3.2687563135436193E-4</v>
      </c>
      <c r="M6" s="120">
        <f t="shared" ref="M6:M9" si="1">G6/D6-1</f>
        <v>-1.1589985013528148E-3</v>
      </c>
      <c r="N6" s="118">
        <f t="shared" ref="N6:N9" si="2">H6/E6-1</f>
        <v>8.3308841822682389E-4</v>
      </c>
      <c r="O6" s="119">
        <f>I6/F6-1</f>
        <v>-8.7012173615256261E-3</v>
      </c>
      <c r="P6" s="120">
        <f t="shared" ref="P6:P9" si="3">J6/G6-1</f>
        <v>-3.7415294490139694E-2</v>
      </c>
      <c r="Q6" s="118">
        <f t="shared" ref="Q6:Q9" si="4">K6/H6-1</f>
        <v>2.9830182179556575E-2</v>
      </c>
    </row>
    <row r="7" spans="1:17" x14ac:dyDescent="0.25">
      <c r="A7" s="48" t="s">
        <v>9</v>
      </c>
      <c r="B7" s="115" t="s">
        <v>25</v>
      </c>
      <c r="C7" s="15">
        <v>297270588.05641013</v>
      </c>
      <c r="D7" s="108">
        <v>244813</v>
      </c>
      <c r="E7" s="105">
        <f>C7/D7/12</f>
        <v>101.18967948883778</v>
      </c>
      <c r="F7" s="15">
        <v>269361474.70929098</v>
      </c>
      <c r="G7" s="108">
        <v>260954</v>
      </c>
      <c r="H7" s="105">
        <f>F7/G7/12</f>
        <v>86.018185423896867</v>
      </c>
      <c r="I7" s="11">
        <v>320426382.92589629</v>
      </c>
      <c r="J7" s="108">
        <v>272443</v>
      </c>
      <c r="K7" s="105">
        <f>I7/J7/12</f>
        <v>98.010220769695025</v>
      </c>
      <c r="L7" s="119">
        <f>F7/C7-1</f>
        <v>-9.3884543134900134E-2</v>
      </c>
      <c r="M7" s="120">
        <f t="shared" si="1"/>
        <v>6.593195622781467E-2</v>
      </c>
      <c r="N7" s="118">
        <f t="shared" si="2"/>
        <v>-0.14993123944635556</v>
      </c>
      <c r="O7" s="119">
        <f>I7/F7-1</f>
        <v>0.18957762342115636</v>
      </c>
      <c r="P7" s="120">
        <f t="shared" si="3"/>
        <v>4.40269166213203E-2</v>
      </c>
      <c r="Q7" s="118">
        <f t="shared" si="4"/>
        <v>0.13941279145452223</v>
      </c>
    </row>
    <row r="8" spans="1:17" x14ac:dyDescent="0.25">
      <c r="A8" s="48" t="s">
        <v>26</v>
      </c>
      <c r="B8" s="115" t="s">
        <v>25</v>
      </c>
      <c r="C8" s="15">
        <v>187013684.84280783</v>
      </c>
      <c r="D8" s="108">
        <v>854070.83333333337</v>
      </c>
      <c r="E8" s="105">
        <f>C8/D8/12</f>
        <v>18.247284801983422</v>
      </c>
      <c r="F8" s="15">
        <v>332591126.67726034</v>
      </c>
      <c r="G8" s="108">
        <v>835391.66666666663</v>
      </c>
      <c r="H8" s="105">
        <f>F8/G8/12</f>
        <v>33.177165070003127</v>
      </c>
      <c r="I8" s="11">
        <v>253856716.68618348</v>
      </c>
      <c r="J8" s="108">
        <v>839940</v>
      </c>
      <c r="K8" s="105">
        <f>I8/J8/12</f>
        <v>25.185997083738471</v>
      </c>
      <c r="L8" s="119">
        <f>F8/C8-1</f>
        <v>0.77843202735038308</v>
      </c>
      <c r="M8" s="120">
        <f t="shared" si="1"/>
        <v>-2.1870746473994784E-2</v>
      </c>
      <c r="N8" s="118">
        <f t="shared" si="2"/>
        <v>0.81819736086964978</v>
      </c>
      <c r="O8" s="119">
        <f>I8/F8-1</f>
        <v>-0.23673033847195546</v>
      </c>
      <c r="P8" s="120">
        <f t="shared" si="3"/>
        <v>5.4445519566670431E-3</v>
      </c>
      <c r="Q8" s="118">
        <f t="shared" si="4"/>
        <v>-0.24086349660688178</v>
      </c>
    </row>
    <row r="9" spans="1:17" ht="26.25" thickBot="1" x14ac:dyDescent="0.3">
      <c r="A9" s="54" t="s">
        <v>62</v>
      </c>
      <c r="B9" s="160" t="s">
        <v>182</v>
      </c>
      <c r="C9" s="21">
        <v>548206417.98966622</v>
      </c>
      <c r="D9" s="111">
        <v>2319137</v>
      </c>
      <c r="E9" s="106">
        <f>C9/D9/12</f>
        <v>19.698650043445266</v>
      </c>
      <c r="F9" s="21">
        <v>580699778.71252358</v>
      </c>
      <c r="G9" s="111">
        <v>2347605</v>
      </c>
      <c r="H9" s="106">
        <f>F9/G9/12</f>
        <v>20.613198653965906</v>
      </c>
      <c r="I9" s="107">
        <v>546082907.69458032</v>
      </c>
      <c r="J9" s="111">
        <v>2346641</v>
      </c>
      <c r="K9" s="106">
        <f>I9/J9/12</f>
        <v>19.39236081469145</v>
      </c>
      <c r="L9" s="131">
        <f>F9/C9-1</f>
        <v>5.9272127535489494E-2</v>
      </c>
      <c r="M9" s="132">
        <f t="shared" si="1"/>
        <v>1.2275255838702037E-2</v>
      </c>
      <c r="N9" s="133">
        <f t="shared" si="2"/>
        <v>4.6426968777231403E-2</v>
      </c>
      <c r="O9" s="131">
        <f>I9/F9-1</f>
        <v>-5.9612337195465659E-2</v>
      </c>
      <c r="P9" s="132">
        <f t="shared" si="3"/>
        <v>-4.1063126036966491E-4</v>
      </c>
      <c r="Q9" s="133">
        <f t="shared" si="4"/>
        <v>-5.9226025992796139E-2</v>
      </c>
    </row>
    <row r="10" spans="1:17" ht="15.75" thickBot="1" x14ac:dyDescent="0.3">
      <c r="A10" s="39"/>
      <c r="B10" s="39"/>
      <c r="C10" s="39"/>
      <c r="D10" s="39"/>
      <c r="E10" s="39"/>
      <c r="F10" s="39"/>
      <c r="G10" s="39"/>
      <c r="H10" s="39"/>
      <c r="I10" s="39"/>
      <c r="J10" s="39"/>
      <c r="K10" s="39"/>
    </row>
    <row r="11" spans="1:17" ht="15.75" thickBot="1" x14ac:dyDescent="0.3">
      <c r="A11" s="162" t="s">
        <v>2</v>
      </c>
      <c r="B11" s="163" t="s">
        <v>61</v>
      </c>
    </row>
    <row r="12" spans="1:17" ht="38.25" x14ac:dyDescent="0.25">
      <c r="A12" s="48" t="s">
        <v>22</v>
      </c>
      <c r="B12" s="159" t="s">
        <v>193</v>
      </c>
    </row>
    <row r="13" spans="1:17" x14ac:dyDescent="0.25">
      <c r="A13" s="48" t="s">
        <v>24</v>
      </c>
      <c r="B13" s="115" t="s">
        <v>60</v>
      </c>
    </row>
    <row r="14" spans="1:17" x14ac:dyDescent="0.25">
      <c r="A14" s="48" t="s">
        <v>9</v>
      </c>
      <c r="B14" s="115" t="s">
        <v>80</v>
      </c>
    </row>
    <row r="15" spans="1:17" x14ac:dyDescent="0.25">
      <c r="A15" s="48" t="s">
        <v>26</v>
      </c>
      <c r="B15" s="115" t="s">
        <v>68</v>
      </c>
    </row>
    <row r="16" spans="1:17" ht="15.75" thickBot="1" x14ac:dyDescent="0.3">
      <c r="A16" s="54" t="s">
        <v>62</v>
      </c>
      <c r="B16" s="164" t="s">
        <v>60</v>
      </c>
    </row>
  </sheetData>
  <mergeCells count="5">
    <mergeCell ref="C3:E3"/>
    <mergeCell ref="I3:K3"/>
    <mergeCell ref="O3:Q3"/>
    <mergeCell ref="F3:H3"/>
    <mergeCell ref="L3:N3"/>
  </mergeCells>
  <pageMargins left="0.7" right="0.7" top="0.75" bottom="0.75" header="0.3" footer="0.3"/>
  <pageSetup orientation="portrait" verticalDpi="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O78"/>
  <sheetViews>
    <sheetView workbookViewId="0">
      <pane ySplit="4" topLeftCell="A5" activePane="bottomLeft" state="frozen"/>
      <selection pane="bottomLeft"/>
    </sheetView>
  </sheetViews>
  <sheetFormatPr defaultColWidth="8.85546875" defaultRowHeight="15" x14ac:dyDescent="0.25"/>
  <cols>
    <col min="1" max="1" width="44.7109375" style="25" customWidth="1"/>
    <col min="2" max="2" width="35.7109375" style="25" customWidth="1"/>
    <col min="3" max="5" width="13.42578125" style="25" customWidth="1"/>
    <col min="6" max="7" width="13.42578125" style="294" customWidth="1"/>
    <col min="8" max="8" width="8.85546875" style="25"/>
    <col min="9" max="9" width="33.7109375" customWidth="1"/>
    <col min="10" max="10" width="27" style="3" bestFit="1" customWidth="1"/>
    <col min="11" max="11" width="9.28515625" style="3" bestFit="1" customWidth="1"/>
    <col min="12" max="13" width="9.42578125" style="3" bestFit="1" customWidth="1"/>
    <col min="14" max="14" width="10" style="3" bestFit="1" customWidth="1"/>
    <col min="15" max="15" width="9.7109375" style="3" bestFit="1" customWidth="1"/>
  </cols>
  <sheetData>
    <row r="1" spans="1:15" ht="15.75" x14ac:dyDescent="0.25">
      <c r="A1" s="24" t="s">
        <v>194</v>
      </c>
    </row>
    <row r="3" spans="1:15" s="9" customFormat="1" x14ac:dyDescent="0.25">
      <c r="A3" s="261"/>
      <c r="B3" s="262"/>
      <c r="C3" s="263" t="s">
        <v>51</v>
      </c>
      <c r="D3" s="264"/>
      <c r="E3" s="265"/>
      <c r="F3" s="263" t="s">
        <v>122</v>
      </c>
      <c r="G3" s="266"/>
    </row>
    <row r="4" spans="1:15" x14ac:dyDescent="0.25">
      <c r="A4" s="267" t="s">
        <v>123</v>
      </c>
      <c r="B4" s="268" t="s">
        <v>124</v>
      </c>
      <c r="C4" s="269">
        <v>2014</v>
      </c>
      <c r="D4" s="270">
        <v>2015</v>
      </c>
      <c r="E4" s="271">
        <v>2016</v>
      </c>
      <c r="F4" s="269" t="s">
        <v>111</v>
      </c>
      <c r="G4" s="272" t="s">
        <v>164</v>
      </c>
      <c r="H4"/>
      <c r="J4"/>
      <c r="K4"/>
      <c r="L4"/>
      <c r="M4"/>
      <c r="N4"/>
      <c r="O4"/>
    </row>
    <row r="5" spans="1:15" x14ac:dyDescent="0.25">
      <c r="A5" s="273" t="s">
        <v>22</v>
      </c>
      <c r="B5" s="304" t="s">
        <v>34</v>
      </c>
      <c r="C5" s="277">
        <v>106.70949074074075</v>
      </c>
      <c r="D5" s="278">
        <v>581.02777777777771</v>
      </c>
      <c r="E5" s="279">
        <v>-441.15789473684208</v>
      </c>
      <c r="F5" s="280">
        <f>IFERROR(D5/C5-1,"--")</f>
        <v>4.4449494018243536</v>
      </c>
      <c r="G5" s="281">
        <f t="shared" ref="G5:G70" si="0">IFERROR(E5/D5-1,"--")</f>
        <v>-1.759271607330225</v>
      </c>
      <c r="H5"/>
      <c r="J5"/>
      <c r="K5"/>
      <c r="L5"/>
      <c r="M5"/>
      <c r="N5"/>
      <c r="O5"/>
    </row>
    <row r="6" spans="1:15" ht="15.75" x14ac:dyDescent="0.25">
      <c r="A6" s="274"/>
      <c r="B6" s="298" t="s">
        <v>137</v>
      </c>
      <c r="C6" s="402" t="s">
        <v>79</v>
      </c>
      <c r="D6" s="403" t="s">
        <v>30</v>
      </c>
      <c r="E6" s="404" t="s">
        <v>30</v>
      </c>
      <c r="F6" s="285" t="str">
        <f t="shared" ref="F6:F70" si="1">IFERROR(D6/C6-1,"--")</f>
        <v>--</v>
      </c>
      <c r="G6" s="286" t="str">
        <f t="shared" si="0"/>
        <v>--</v>
      </c>
      <c r="H6"/>
      <c r="J6"/>
      <c r="K6"/>
      <c r="L6"/>
      <c r="M6"/>
      <c r="N6"/>
      <c r="O6"/>
    </row>
    <row r="7" spans="1:15" s="9" customFormat="1" x14ac:dyDescent="0.25">
      <c r="A7" s="274"/>
      <c r="B7" s="298" t="s">
        <v>125</v>
      </c>
      <c r="C7" s="402" t="s">
        <v>30</v>
      </c>
      <c r="D7" s="403" t="s">
        <v>30</v>
      </c>
      <c r="E7" s="404" t="s">
        <v>30</v>
      </c>
      <c r="F7" s="285" t="str">
        <f t="shared" si="1"/>
        <v>--</v>
      </c>
      <c r="G7" s="286" t="str">
        <f t="shared" si="0"/>
        <v>--</v>
      </c>
    </row>
    <row r="8" spans="1:15" x14ac:dyDescent="0.25">
      <c r="A8" s="274"/>
      <c r="B8" s="298" t="s">
        <v>130</v>
      </c>
      <c r="C8" s="282">
        <v>45.127948809855639</v>
      </c>
      <c r="D8" s="283">
        <v>59.425337375442837</v>
      </c>
      <c r="E8" s="284">
        <v>20.566319421334299</v>
      </c>
      <c r="F8" s="285">
        <f t="shared" si="1"/>
        <v>0.3168189324497892</v>
      </c>
      <c r="G8" s="286">
        <f t="shared" si="0"/>
        <v>-0.65391329137269305</v>
      </c>
      <c r="H8"/>
      <c r="J8"/>
      <c r="K8"/>
      <c r="L8"/>
      <c r="M8"/>
      <c r="N8"/>
      <c r="O8"/>
    </row>
    <row r="9" spans="1:15" x14ac:dyDescent="0.25">
      <c r="A9" s="274"/>
      <c r="B9" s="298" t="s">
        <v>42</v>
      </c>
      <c r="C9" s="282">
        <v>44.00753208959685</v>
      </c>
      <c r="D9" s="283">
        <v>58.37789845634444</v>
      </c>
      <c r="E9" s="284">
        <v>64.696051070420481</v>
      </c>
      <c r="F9" s="285">
        <f t="shared" si="1"/>
        <v>0.32654333666087743</v>
      </c>
      <c r="G9" s="286">
        <f t="shared" si="0"/>
        <v>0.10822850395686667</v>
      </c>
      <c r="H9"/>
      <c r="J9"/>
      <c r="K9"/>
      <c r="L9"/>
      <c r="M9"/>
      <c r="N9"/>
      <c r="O9"/>
    </row>
    <row r="10" spans="1:15" x14ac:dyDescent="0.25">
      <c r="A10" s="274"/>
      <c r="B10" s="298" t="s">
        <v>146</v>
      </c>
      <c r="C10" s="282">
        <v>-55.610709277338856</v>
      </c>
      <c r="D10" s="283">
        <v>60.116039618516027</v>
      </c>
      <c r="E10" s="284">
        <v>34.936331147869794</v>
      </c>
      <c r="F10" s="285">
        <f t="shared" si="1"/>
        <v>-2.0810155166104503</v>
      </c>
      <c r="G10" s="286">
        <f t="shared" si="0"/>
        <v>-0.41885175122033091</v>
      </c>
      <c r="H10"/>
      <c r="J10"/>
      <c r="K10"/>
      <c r="L10"/>
      <c r="M10"/>
      <c r="N10"/>
      <c r="O10"/>
    </row>
    <row r="11" spans="1:15" x14ac:dyDescent="0.25">
      <c r="A11" s="274"/>
      <c r="B11" s="298" t="s">
        <v>126</v>
      </c>
      <c r="C11" s="282">
        <v>144.31655039306133</v>
      </c>
      <c r="D11" s="283">
        <v>99.333590456102115</v>
      </c>
      <c r="E11" s="284">
        <v>-259.24073398780689</v>
      </c>
      <c r="F11" s="285">
        <f t="shared" si="1"/>
        <v>-0.31169647427438774</v>
      </c>
      <c r="G11" s="286">
        <f t="shared" si="0"/>
        <v>-3.6097992914327564</v>
      </c>
      <c r="H11"/>
      <c r="J11"/>
      <c r="K11"/>
      <c r="L11"/>
      <c r="M11"/>
      <c r="N11"/>
      <c r="O11"/>
    </row>
    <row r="12" spans="1:15" x14ac:dyDescent="0.25">
      <c r="A12" s="274"/>
      <c r="B12" s="298" t="s">
        <v>58</v>
      </c>
      <c r="C12" s="282">
        <v>0</v>
      </c>
      <c r="D12" s="403" t="s">
        <v>30</v>
      </c>
      <c r="E12" s="404" t="s">
        <v>30</v>
      </c>
      <c r="F12" s="285" t="str">
        <f t="shared" si="1"/>
        <v>--</v>
      </c>
      <c r="G12" s="286" t="str">
        <f t="shared" si="0"/>
        <v>--</v>
      </c>
      <c r="H12"/>
      <c r="J12"/>
      <c r="K12"/>
      <c r="L12"/>
      <c r="M12"/>
      <c r="N12"/>
      <c r="O12"/>
    </row>
    <row r="13" spans="1:15" s="9" customFormat="1" x14ac:dyDescent="0.25">
      <c r="A13" s="274"/>
      <c r="B13" s="298" t="s">
        <v>128</v>
      </c>
      <c r="C13" s="402" t="s">
        <v>30</v>
      </c>
      <c r="D13" s="403" t="s">
        <v>30</v>
      </c>
      <c r="E13" s="404" t="s">
        <v>30</v>
      </c>
      <c r="F13" s="285" t="str">
        <f t="shared" si="1"/>
        <v>--</v>
      </c>
      <c r="G13" s="286" t="str">
        <f t="shared" si="0"/>
        <v>--</v>
      </c>
    </row>
    <row r="14" spans="1:15" x14ac:dyDescent="0.25">
      <c r="A14" s="274"/>
      <c r="B14" s="298" t="s">
        <v>127</v>
      </c>
      <c r="C14" s="282">
        <v>47.711818514453</v>
      </c>
      <c r="D14" s="283">
        <v>-56.940994213726185</v>
      </c>
      <c r="E14" s="284">
        <v>-5.6279140570416075</v>
      </c>
      <c r="F14" s="285">
        <f t="shared" si="1"/>
        <v>-2.1934358401467646</v>
      </c>
      <c r="G14" s="286">
        <f t="shared" si="0"/>
        <v>-0.90116234999484879</v>
      </c>
      <c r="H14"/>
      <c r="J14"/>
      <c r="K14"/>
      <c r="L14"/>
      <c r="M14"/>
      <c r="N14"/>
      <c r="O14"/>
    </row>
    <row r="15" spans="1:15" x14ac:dyDescent="0.25">
      <c r="A15" s="274"/>
      <c r="B15" s="298" t="s">
        <v>36</v>
      </c>
      <c r="C15" s="282">
        <v>36.500622934100761</v>
      </c>
      <c r="D15" s="283">
        <v>40.647731132156537</v>
      </c>
      <c r="E15" s="284">
        <v>18.399190183799419</v>
      </c>
      <c r="F15" s="285">
        <f t="shared" si="1"/>
        <v>0.11361746361269165</v>
      </c>
      <c r="G15" s="286">
        <f t="shared" si="0"/>
        <v>-0.54735013071261518</v>
      </c>
      <c r="H15"/>
      <c r="J15"/>
      <c r="K15"/>
      <c r="L15"/>
      <c r="M15"/>
      <c r="N15"/>
      <c r="O15"/>
    </row>
    <row r="16" spans="1:15" x14ac:dyDescent="0.25">
      <c r="A16" s="274"/>
      <c r="B16" s="298" t="s">
        <v>129</v>
      </c>
      <c r="C16" s="402" t="s">
        <v>30</v>
      </c>
      <c r="D16" s="403" t="s">
        <v>30</v>
      </c>
      <c r="E16" s="404" t="s">
        <v>30</v>
      </c>
      <c r="F16" s="285" t="str">
        <f t="shared" si="1"/>
        <v>--</v>
      </c>
      <c r="G16" s="286" t="str">
        <f t="shared" si="0"/>
        <v>--</v>
      </c>
      <c r="H16"/>
      <c r="J16"/>
      <c r="K16"/>
      <c r="L16"/>
      <c r="M16"/>
      <c r="N16"/>
      <c r="O16"/>
    </row>
    <row r="17" spans="1:15" s="9" customFormat="1" ht="15" customHeight="1" x14ac:dyDescent="0.25">
      <c r="A17" s="274"/>
      <c r="B17" s="298" t="s">
        <v>131</v>
      </c>
      <c r="C17" s="282">
        <v>58.300519796941614</v>
      </c>
      <c r="D17" s="283">
        <v>33.963985911054181</v>
      </c>
      <c r="E17" s="284">
        <v>17.983278339266747</v>
      </c>
      <c r="F17" s="285">
        <f t="shared" si="1"/>
        <v>-0.4174325369765246</v>
      </c>
      <c r="G17" s="286">
        <f t="shared" si="0"/>
        <v>-0.47051920271190051</v>
      </c>
    </row>
    <row r="18" spans="1:15" x14ac:dyDescent="0.25">
      <c r="A18" s="274"/>
      <c r="B18" s="298" t="s">
        <v>133</v>
      </c>
      <c r="C18" s="282">
        <v>25.78105454432897</v>
      </c>
      <c r="D18" s="283">
        <v>29.956096870955911</v>
      </c>
      <c r="E18" s="404" t="s">
        <v>30</v>
      </c>
      <c r="F18" s="285">
        <f t="shared" si="1"/>
        <v>0.16194226343411233</v>
      </c>
      <c r="G18" s="286" t="str">
        <f t="shared" si="0"/>
        <v>--</v>
      </c>
      <c r="H18"/>
      <c r="J18"/>
      <c r="K18"/>
      <c r="L18"/>
      <c r="M18"/>
      <c r="N18"/>
      <c r="O18"/>
    </row>
    <row r="19" spans="1:15" x14ac:dyDescent="0.25">
      <c r="A19" s="274"/>
      <c r="B19" s="298" t="s">
        <v>132</v>
      </c>
      <c r="C19" s="402" t="s">
        <v>30</v>
      </c>
      <c r="D19" s="403" t="s">
        <v>30</v>
      </c>
      <c r="E19" s="404" t="s">
        <v>30</v>
      </c>
      <c r="F19" s="285" t="str">
        <f t="shared" si="1"/>
        <v>--</v>
      </c>
      <c r="G19" s="286" t="str">
        <f t="shared" si="0"/>
        <v>--</v>
      </c>
      <c r="H19"/>
      <c r="J19"/>
      <c r="K19"/>
      <c r="L19"/>
      <c r="M19"/>
      <c r="N19"/>
      <c r="O19"/>
    </row>
    <row r="20" spans="1:15" x14ac:dyDescent="0.25">
      <c r="A20" s="274"/>
      <c r="B20" s="298" t="s">
        <v>147</v>
      </c>
      <c r="C20" s="282">
        <v>-22.618983250766632</v>
      </c>
      <c r="D20" s="283">
        <v>9.2163788456176121</v>
      </c>
      <c r="E20" s="284">
        <v>16.017321267825309</v>
      </c>
      <c r="F20" s="285">
        <f t="shared" si="1"/>
        <v>-1.4074621190280618</v>
      </c>
      <c r="G20" s="286">
        <f t="shared" si="0"/>
        <v>0.73791914765326139</v>
      </c>
      <c r="H20"/>
      <c r="J20"/>
      <c r="K20"/>
      <c r="L20"/>
      <c r="M20"/>
      <c r="N20"/>
      <c r="O20"/>
    </row>
    <row r="21" spans="1:15" x14ac:dyDescent="0.25">
      <c r="A21" s="274"/>
      <c r="B21" s="298" t="s">
        <v>65</v>
      </c>
      <c r="C21" s="282">
        <v>14.552145674721828</v>
      </c>
      <c r="D21" s="283">
        <v>19.821322492146976</v>
      </c>
      <c r="E21" s="284">
        <v>57.070580351984916</v>
      </c>
      <c r="F21" s="285">
        <f t="shared" si="1"/>
        <v>0.36208933962076162</v>
      </c>
      <c r="G21" s="286">
        <f t="shared" si="0"/>
        <v>1.8792518952555133</v>
      </c>
      <c r="H21"/>
      <c r="J21"/>
      <c r="K21"/>
      <c r="L21"/>
      <c r="M21"/>
      <c r="N21"/>
      <c r="O21"/>
    </row>
    <row r="22" spans="1:15" x14ac:dyDescent="0.25">
      <c r="A22" s="274"/>
      <c r="B22" s="298" t="s">
        <v>136</v>
      </c>
      <c r="C22" s="402" t="s">
        <v>30</v>
      </c>
      <c r="D22" s="403" t="s">
        <v>30</v>
      </c>
      <c r="E22" s="404" t="s">
        <v>30</v>
      </c>
      <c r="F22" s="285" t="str">
        <f t="shared" si="1"/>
        <v>--</v>
      </c>
      <c r="G22" s="286" t="str">
        <f t="shared" si="0"/>
        <v>--</v>
      </c>
      <c r="H22"/>
      <c r="J22"/>
      <c r="K22"/>
      <c r="L22"/>
      <c r="M22"/>
      <c r="N22"/>
      <c r="O22"/>
    </row>
    <row r="23" spans="1:15" x14ac:dyDescent="0.25">
      <c r="A23" s="274"/>
      <c r="B23" s="298" t="s">
        <v>134</v>
      </c>
      <c r="C23" s="402" t="s">
        <v>30</v>
      </c>
      <c r="D23" s="403" t="s">
        <v>30</v>
      </c>
      <c r="E23" s="404" t="s">
        <v>30</v>
      </c>
      <c r="F23" s="285" t="str">
        <f t="shared" si="1"/>
        <v>--</v>
      </c>
      <c r="G23" s="286" t="str">
        <f t="shared" si="0"/>
        <v>--</v>
      </c>
      <c r="H23"/>
      <c r="J23"/>
      <c r="K23"/>
      <c r="L23"/>
      <c r="M23"/>
      <c r="N23"/>
      <c r="O23"/>
    </row>
    <row r="24" spans="1:15" ht="15.75" x14ac:dyDescent="0.25">
      <c r="A24" s="274"/>
      <c r="B24" s="298" t="s">
        <v>150</v>
      </c>
      <c r="C24" s="282">
        <v>69.141139591571459</v>
      </c>
      <c r="D24" s="283">
        <v>68.183882182489583</v>
      </c>
      <c r="E24" s="284">
        <v>23.035702266802559</v>
      </c>
      <c r="F24" s="285">
        <f t="shared" si="1"/>
        <v>-1.3844975867284837E-2</v>
      </c>
      <c r="G24" s="286">
        <f t="shared" si="0"/>
        <v>-0.66215326072004754</v>
      </c>
      <c r="H24"/>
      <c r="J24"/>
      <c r="K24"/>
      <c r="L24"/>
      <c r="M24"/>
      <c r="N24"/>
      <c r="O24"/>
    </row>
    <row r="25" spans="1:15" x14ac:dyDescent="0.25">
      <c r="A25" s="274"/>
      <c r="B25" s="298" t="s">
        <v>148</v>
      </c>
      <c r="C25" s="402" t="s">
        <v>30</v>
      </c>
      <c r="D25" s="403" t="s">
        <v>30</v>
      </c>
      <c r="E25" s="404" t="s">
        <v>30</v>
      </c>
      <c r="F25" s="285" t="str">
        <f t="shared" si="1"/>
        <v>--</v>
      </c>
      <c r="G25" s="286" t="str">
        <f t="shared" si="0"/>
        <v>--</v>
      </c>
      <c r="H25"/>
      <c r="J25"/>
      <c r="K25"/>
      <c r="L25"/>
      <c r="M25"/>
      <c r="N25"/>
      <c r="O25"/>
    </row>
    <row r="26" spans="1:15" x14ac:dyDescent="0.25">
      <c r="A26" s="274"/>
      <c r="B26" s="298" t="s">
        <v>38</v>
      </c>
      <c r="C26" s="282">
        <v>10.463613590471482</v>
      </c>
      <c r="D26" s="283">
        <v>80.699955293550488</v>
      </c>
      <c r="E26" s="284">
        <v>98.910510041855503</v>
      </c>
      <c r="F26" s="285">
        <f t="shared" si="1"/>
        <v>6.7124364920201733</v>
      </c>
      <c r="G26" s="286">
        <f t="shared" si="0"/>
        <v>0.2256575568358512</v>
      </c>
      <c r="H26"/>
      <c r="J26"/>
      <c r="K26"/>
      <c r="L26"/>
      <c r="M26"/>
      <c r="N26"/>
      <c r="O26"/>
    </row>
    <row r="27" spans="1:15" x14ac:dyDescent="0.25">
      <c r="A27" s="274"/>
      <c r="B27" s="298" t="s">
        <v>135</v>
      </c>
      <c r="C27" s="402" t="s">
        <v>30</v>
      </c>
      <c r="D27" s="403" t="s">
        <v>30</v>
      </c>
      <c r="E27" s="404" t="s">
        <v>30</v>
      </c>
      <c r="F27" s="285" t="str">
        <f t="shared" si="1"/>
        <v>--</v>
      </c>
      <c r="G27" s="286" t="str">
        <f t="shared" si="0"/>
        <v>--</v>
      </c>
      <c r="H27"/>
      <c r="J27"/>
      <c r="K27"/>
      <c r="L27"/>
      <c r="M27"/>
      <c r="N27"/>
      <c r="O27"/>
    </row>
    <row r="28" spans="1:15" x14ac:dyDescent="0.25">
      <c r="A28" s="299"/>
      <c r="B28" s="300" t="s">
        <v>153</v>
      </c>
      <c r="C28" s="302">
        <v>46.601376918088192</v>
      </c>
      <c r="D28" s="301">
        <v>48.735237546041333</v>
      </c>
      <c r="E28" s="303">
        <v>41.209899280290983</v>
      </c>
      <c r="F28" s="287">
        <f>IFERROR(D28/C28-1,"--")</f>
        <v>4.5789647625731122E-2</v>
      </c>
      <c r="G28" s="288">
        <f>IFERROR(E28/D28-1,"--")</f>
        <v>-0.15441267232238243</v>
      </c>
      <c r="H28"/>
      <c r="J28"/>
      <c r="K28"/>
      <c r="L28"/>
      <c r="M28"/>
      <c r="N28"/>
      <c r="O28"/>
    </row>
    <row r="29" spans="1:15" x14ac:dyDescent="0.25">
      <c r="A29" s="273" t="s">
        <v>24</v>
      </c>
      <c r="B29" s="304" t="s">
        <v>34</v>
      </c>
      <c r="C29" s="277">
        <v>54.329784972287889</v>
      </c>
      <c r="D29" s="278">
        <v>-77.555109552551457</v>
      </c>
      <c r="E29" s="279">
        <v>-1.7562171497623436</v>
      </c>
      <c r="F29" s="280">
        <f t="shared" si="1"/>
        <v>-2.4274878796614079</v>
      </c>
      <c r="G29" s="281">
        <f t="shared" si="0"/>
        <v>-0.97735523603931829</v>
      </c>
      <c r="H29"/>
      <c r="J29"/>
      <c r="K29"/>
      <c r="L29"/>
      <c r="M29"/>
      <c r="N29"/>
      <c r="O29"/>
    </row>
    <row r="30" spans="1:15" x14ac:dyDescent="0.25">
      <c r="A30" s="274"/>
      <c r="B30" s="298" t="s">
        <v>137</v>
      </c>
      <c r="C30" s="402" t="s">
        <v>30</v>
      </c>
      <c r="D30" s="283">
        <v>0</v>
      </c>
      <c r="E30" s="284">
        <v>94.718430034129696</v>
      </c>
      <c r="F30" s="285" t="str">
        <f t="shared" si="1"/>
        <v>--</v>
      </c>
      <c r="G30" s="286" t="str">
        <f t="shared" si="0"/>
        <v>--</v>
      </c>
      <c r="H30"/>
      <c r="J30"/>
      <c r="K30"/>
      <c r="L30"/>
      <c r="M30"/>
      <c r="N30"/>
      <c r="O30"/>
    </row>
    <row r="31" spans="1:15" s="9" customFormat="1" x14ac:dyDescent="0.25">
      <c r="A31" s="274"/>
      <c r="B31" s="298" t="s">
        <v>138</v>
      </c>
      <c r="C31" s="282">
        <v>26.868658044923819</v>
      </c>
      <c r="D31" s="283">
        <v>46.489384022236152</v>
      </c>
      <c r="E31" s="284">
        <v>-3.7185837160142801</v>
      </c>
      <c r="F31" s="285">
        <f t="shared" si="1"/>
        <v>0.73024584795068281</v>
      </c>
      <c r="G31" s="286">
        <f t="shared" si="0"/>
        <v>-1.0799878035431845</v>
      </c>
    </row>
    <row r="32" spans="1:15" x14ac:dyDescent="0.25">
      <c r="A32" s="274"/>
      <c r="B32" s="298" t="s">
        <v>130</v>
      </c>
      <c r="C32" s="282">
        <v>44.498010376061245</v>
      </c>
      <c r="D32" s="283">
        <v>25.899318696951525</v>
      </c>
      <c r="E32" s="284">
        <v>48.80325985131941</v>
      </c>
      <c r="F32" s="285">
        <f t="shared" si="1"/>
        <v>-0.41796681518855783</v>
      </c>
      <c r="G32" s="286">
        <f t="shared" si="0"/>
        <v>0.88434531511687187</v>
      </c>
      <c r="H32"/>
      <c r="J32"/>
      <c r="K32"/>
      <c r="L32"/>
      <c r="M32"/>
      <c r="N32"/>
      <c r="O32"/>
    </row>
    <row r="33" spans="1:15" x14ac:dyDescent="0.25">
      <c r="A33" s="274"/>
      <c r="B33" s="298" t="s">
        <v>42</v>
      </c>
      <c r="C33" s="282">
        <v>44.89695685887763</v>
      </c>
      <c r="D33" s="283">
        <v>50.771515362951796</v>
      </c>
      <c r="E33" s="284">
        <v>51.495368972951695</v>
      </c>
      <c r="F33" s="285">
        <f t="shared" si="1"/>
        <v>0.1308453604670663</v>
      </c>
      <c r="G33" s="286">
        <f t="shared" si="0"/>
        <v>1.4257081058646204E-2</v>
      </c>
      <c r="H33"/>
      <c r="J33"/>
      <c r="K33"/>
      <c r="L33"/>
      <c r="M33"/>
      <c r="N33"/>
      <c r="O33"/>
    </row>
    <row r="34" spans="1:15" s="9" customFormat="1" ht="15" customHeight="1" x14ac:dyDescent="0.25">
      <c r="A34" s="274"/>
      <c r="B34" s="298" t="s">
        <v>58</v>
      </c>
      <c r="C34" s="282">
        <v>126.30129254526352</v>
      </c>
      <c r="D34" s="283">
        <v>54.05254334158883</v>
      </c>
      <c r="E34" s="284">
        <v>64.721292913755917</v>
      </c>
      <c r="F34" s="285">
        <f t="shared" si="1"/>
        <v>-0.57203491546044449</v>
      </c>
      <c r="G34" s="286">
        <f t="shared" si="0"/>
        <v>0.19737738342385081</v>
      </c>
    </row>
    <row r="35" spans="1:15" x14ac:dyDescent="0.25">
      <c r="A35" s="274"/>
      <c r="B35" s="298" t="s">
        <v>127</v>
      </c>
      <c r="C35" s="282">
        <v>162.69920424403182</v>
      </c>
      <c r="D35" s="283">
        <v>294.97492163009395</v>
      </c>
      <c r="E35" s="284">
        <v>-0.39341692789975014</v>
      </c>
      <c r="F35" s="285">
        <f t="shared" si="1"/>
        <v>0.81300777100091004</v>
      </c>
      <c r="G35" s="286">
        <f t="shared" si="0"/>
        <v>-1.001333730087038</v>
      </c>
      <c r="H35"/>
      <c r="J35"/>
      <c r="K35"/>
      <c r="L35"/>
      <c r="M35"/>
      <c r="N35"/>
      <c r="O35"/>
    </row>
    <row r="36" spans="1:15" x14ac:dyDescent="0.25">
      <c r="A36" s="274"/>
      <c r="B36" s="298" t="s">
        <v>36</v>
      </c>
      <c r="C36" s="282">
        <v>31.856691249947719</v>
      </c>
      <c r="D36" s="283">
        <v>36.541460151427614</v>
      </c>
      <c r="E36" s="284">
        <v>23.893731515347092</v>
      </c>
      <c r="F36" s="285">
        <f t="shared" si="1"/>
        <v>0.14705761074567292</v>
      </c>
      <c r="G36" s="286">
        <f t="shared" si="0"/>
        <v>-0.34611995754051439</v>
      </c>
      <c r="H36"/>
      <c r="J36"/>
      <c r="K36"/>
      <c r="L36"/>
      <c r="M36"/>
      <c r="N36"/>
      <c r="O36"/>
    </row>
    <row r="37" spans="1:15" s="9" customFormat="1" x14ac:dyDescent="0.25">
      <c r="A37" s="274"/>
      <c r="B37" s="298" t="s">
        <v>131</v>
      </c>
      <c r="C37" s="282">
        <v>82.388608696206063</v>
      </c>
      <c r="D37" s="283">
        <v>60.010999116688339</v>
      </c>
      <c r="E37" s="284">
        <v>62.25259237816411</v>
      </c>
      <c r="F37" s="285">
        <f t="shared" si="1"/>
        <v>-0.27161048030354951</v>
      </c>
      <c r="G37" s="286">
        <f t="shared" si="0"/>
        <v>3.7353040183802033E-2</v>
      </c>
    </row>
    <row r="38" spans="1:15" x14ac:dyDescent="0.25">
      <c r="A38" s="274"/>
      <c r="B38" s="298" t="s">
        <v>147</v>
      </c>
      <c r="C38" s="402" t="s">
        <v>30</v>
      </c>
      <c r="D38" s="283">
        <v>-85.231317507418396</v>
      </c>
      <c r="E38" s="284">
        <v>94.720137355898927</v>
      </c>
      <c r="F38" s="285" t="str">
        <f t="shared" si="1"/>
        <v>--</v>
      </c>
      <c r="G38" s="286">
        <f t="shared" si="0"/>
        <v>-2.1113302026295049</v>
      </c>
      <c r="H38"/>
      <c r="J38"/>
      <c r="K38"/>
      <c r="L38"/>
      <c r="M38"/>
      <c r="N38"/>
      <c r="O38"/>
    </row>
    <row r="39" spans="1:15" x14ac:dyDescent="0.25">
      <c r="A39" s="274"/>
      <c r="B39" s="298" t="s">
        <v>65</v>
      </c>
      <c r="C39" s="282">
        <v>39.070087758441218</v>
      </c>
      <c r="D39" s="283">
        <v>47.196958222895375</v>
      </c>
      <c r="E39" s="284">
        <v>57.538123504366354</v>
      </c>
      <c r="F39" s="285">
        <f t="shared" si="1"/>
        <v>0.20800747914108086</v>
      </c>
      <c r="G39" s="286">
        <f t="shared" si="0"/>
        <v>0.21910660497723455</v>
      </c>
      <c r="H39"/>
      <c r="J39"/>
      <c r="K39"/>
      <c r="L39"/>
      <c r="M39"/>
      <c r="N39"/>
      <c r="O39"/>
    </row>
    <row r="40" spans="1:15" x14ac:dyDescent="0.25">
      <c r="A40" s="274"/>
      <c r="B40" s="298" t="s">
        <v>149</v>
      </c>
      <c r="C40" s="282">
        <v>23.072202166064983</v>
      </c>
      <c r="D40" s="283">
        <v>9.9441977377461228</v>
      </c>
      <c r="E40" s="284">
        <v>0</v>
      </c>
      <c r="F40" s="285">
        <f t="shared" si="1"/>
        <v>-0.56899659312225381</v>
      </c>
      <c r="G40" s="286">
        <f t="shared" si="0"/>
        <v>-1</v>
      </c>
      <c r="H40"/>
      <c r="J40"/>
      <c r="K40"/>
      <c r="L40"/>
      <c r="M40"/>
      <c r="N40"/>
      <c r="O40"/>
    </row>
    <row r="41" spans="1:15" x14ac:dyDescent="0.25">
      <c r="A41" s="274"/>
      <c r="B41" s="298" t="s">
        <v>37</v>
      </c>
      <c r="C41" s="282">
        <v>53.975168678639605</v>
      </c>
      <c r="D41" s="283">
        <v>65.990503289961126</v>
      </c>
      <c r="E41" s="284">
        <v>69.146321503341824</v>
      </c>
      <c r="F41" s="285">
        <f t="shared" si="1"/>
        <v>0.22260856066720414</v>
      </c>
      <c r="G41" s="286">
        <f t="shared" si="0"/>
        <v>4.7822308605741215E-2</v>
      </c>
      <c r="H41"/>
      <c r="J41"/>
      <c r="K41"/>
      <c r="L41"/>
      <c r="M41"/>
      <c r="N41"/>
      <c r="O41"/>
    </row>
    <row r="42" spans="1:15" s="9" customFormat="1" x14ac:dyDescent="0.25">
      <c r="A42" s="274"/>
      <c r="B42" s="298" t="s">
        <v>38</v>
      </c>
      <c r="C42" s="282">
        <v>99.885587538285449</v>
      </c>
      <c r="D42" s="283">
        <v>162.11810701502696</v>
      </c>
      <c r="E42" s="284">
        <v>91.328405671899702</v>
      </c>
      <c r="F42" s="285">
        <f t="shared" si="1"/>
        <v>0.62303802791256779</v>
      </c>
      <c r="G42" s="286">
        <f t="shared" si="0"/>
        <v>-0.43665511920001421</v>
      </c>
    </row>
    <row r="43" spans="1:15" s="9" customFormat="1" ht="15" customHeight="1" x14ac:dyDescent="0.25">
      <c r="A43" s="275"/>
      <c r="B43" s="300" t="s">
        <v>153</v>
      </c>
      <c r="C43" s="302">
        <v>51.812466119931457</v>
      </c>
      <c r="D43" s="301">
        <v>51.855630485375855</v>
      </c>
      <c r="E43" s="303">
        <v>53.402493389790038</v>
      </c>
      <c r="F43" s="305">
        <f t="shared" ref="F43" si="2">IFERROR(D43/C43-1,"--")</f>
        <v>8.3308841822904434E-4</v>
      </c>
      <c r="G43" s="306">
        <f t="shared" ref="G43" si="3">IFERROR(E43/D43-1,"--")</f>
        <v>2.9830182179549913E-2</v>
      </c>
    </row>
    <row r="44" spans="1:15" ht="15.75" x14ac:dyDescent="0.25">
      <c r="A44" s="273" t="s">
        <v>152</v>
      </c>
      <c r="B44" s="304" t="s">
        <v>34</v>
      </c>
      <c r="C44" s="277">
        <v>-2197.2080000000001</v>
      </c>
      <c r="D44" s="278">
        <v>703.69230769230762</v>
      </c>
      <c r="E44" s="405" t="s">
        <v>30</v>
      </c>
      <c r="F44" s="280">
        <f t="shared" si="1"/>
        <v>-1.3202665872745354</v>
      </c>
      <c r="G44" s="281" t="str">
        <f t="shared" si="0"/>
        <v>--</v>
      </c>
      <c r="H44"/>
      <c r="J44"/>
      <c r="K44"/>
      <c r="L44"/>
      <c r="M44"/>
      <c r="N44"/>
      <c r="O44"/>
    </row>
    <row r="45" spans="1:15" x14ac:dyDescent="0.25">
      <c r="A45" s="274"/>
      <c r="B45" s="298" t="s">
        <v>42</v>
      </c>
      <c r="C45" s="282">
        <v>74.532547987417274</v>
      </c>
      <c r="D45" s="283">
        <v>34.293100875395339</v>
      </c>
      <c r="E45" s="284">
        <v>76.246414245255778</v>
      </c>
      <c r="F45" s="285">
        <f t="shared" si="1"/>
        <v>-0.53989093622312812</v>
      </c>
      <c r="G45" s="286">
        <f t="shared" si="0"/>
        <v>1.2233747400766886</v>
      </c>
      <c r="H45"/>
      <c r="J45"/>
      <c r="K45"/>
      <c r="L45"/>
      <c r="M45"/>
      <c r="N45"/>
      <c r="O45"/>
    </row>
    <row r="46" spans="1:15" s="9" customFormat="1" x14ac:dyDescent="0.25">
      <c r="A46" s="274"/>
      <c r="B46" s="298" t="s">
        <v>146</v>
      </c>
      <c r="C46" s="402" t="s">
        <v>30</v>
      </c>
      <c r="D46" s="403" t="s">
        <v>30</v>
      </c>
      <c r="E46" s="284">
        <v>675.64440433212985</v>
      </c>
      <c r="F46" s="285" t="str">
        <f t="shared" si="1"/>
        <v>--</v>
      </c>
      <c r="G46" s="286" t="str">
        <f t="shared" si="0"/>
        <v>--</v>
      </c>
    </row>
    <row r="47" spans="1:15" x14ac:dyDescent="0.25">
      <c r="A47" s="274"/>
      <c r="B47" s="298" t="s">
        <v>36</v>
      </c>
      <c r="C47" s="282">
        <v>110.70466197686892</v>
      </c>
      <c r="D47" s="283">
        <v>87.875874744639873</v>
      </c>
      <c r="E47" s="284">
        <v>45.133766517949425</v>
      </c>
      <c r="F47" s="285">
        <f t="shared" si="1"/>
        <v>-0.20621342249343566</v>
      </c>
      <c r="G47" s="286">
        <f t="shared" si="0"/>
        <v>-0.48639183792930119</v>
      </c>
      <c r="H47"/>
      <c r="J47"/>
      <c r="K47"/>
      <c r="L47"/>
      <c r="M47"/>
      <c r="N47"/>
      <c r="O47"/>
    </row>
    <row r="48" spans="1:15" x14ac:dyDescent="0.25">
      <c r="A48" s="274"/>
      <c r="B48" s="298" t="s">
        <v>131</v>
      </c>
      <c r="C48" s="282">
        <v>-819.78660779985296</v>
      </c>
      <c r="D48" s="283">
        <v>45.933966244725639</v>
      </c>
      <c r="E48" s="284">
        <v>-115.21557776984412</v>
      </c>
      <c r="F48" s="285">
        <f t="shared" si="1"/>
        <v>-1.0560316133585097</v>
      </c>
      <c r="G48" s="286">
        <f t="shared" si="0"/>
        <v>-3.5082871606601951</v>
      </c>
      <c r="H48"/>
      <c r="J48"/>
      <c r="K48"/>
      <c r="L48"/>
      <c r="M48"/>
      <c r="N48"/>
      <c r="O48"/>
    </row>
    <row r="49" spans="1:15" x14ac:dyDescent="0.25">
      <c r="A49" s="274"/>
      <c r="B49" s="298" t="s">
        <v>159</v>
      </c>
      <c r="C49" s="282">
        <v>52.556729592816851</v>
      </c>
      <c r="D49" s="283">
        <v>57.112132999726327</v>
      </c>
      <c r="E49" s="284">
        <v>35.920922448149213</v>
      </c>
      <c r="F49" s="285">
        <f t="shared" si="1"/>
        <v>8.6675929841952826E-2</v>
      </c>
      <c r="G49" s="286">
        <f t="shared" si="0"/>
        <v>-0.37104568571582963</v>
      </c>
      <c r="H49"/>
      <c r="J49"/>
      <c r="K49"/>
      <c r="L49"/>
      <c r="M49"/>
      <c r="N49"/>
      <c r="O49"/>
    </row>
    <row r="50" spans="1:15" x14ac:dyDescent="0.25">
      <c r="A50" s="274"/>
      <c r="B50" s="298" t="s">
        <v>132</v>
      </c>
      <c r="C50" s="402" t="s">
        <v>30</v>
      </c>
      <c r="D50" s="283">
        <v>33.842010771992818</v>
      </c>
      <c r="E50" s="284">
        <v>212.34530386740323</v>
      </c>
      <c r="F50" s="285" t="str">
        <f t="shared" si="1"/>
        <v>--</v>
      </c>
      <c r="G50" s="286">
        <f t="shared" si="0"/>
        <v>5.2746065917317564</v>
      </c>
      <c r="H50"/>
      <c r="J50"/>
      <c r="K50"/>
      <c r="L50"/>
      <c r="M50"/>
      <c r="N50"/>
      <c r="O50"/>
    </row>
    <row r="51" spans="1:15" s="9" customFormat="1" x14ac:dyDescent="0.25">
      <c r="A51" s="274"/>
      <c r="B51" s="298" t="s">
        <v>37</v>
      </c>
      <c r="C51" s="282">
        <v>113.45904784187132</v>
      </c>
      <c r="D51" s="283">
        <v>103.07492790806566</v>
      </c>
      <c r="E51" s="284">
        <v>109.6999114836143</v>
      </c>
      <c r="F51" s="285">
        <f t="shared" si="1"/>
        <v>-9.152306608705274E-2</v>
      </c>
      <c r="G51" s="286">
        <f t="shared" si="0"/>
        <v>6.4273472802790499E-2</v>
      </c>
    </row>
    <row r="52" spans="1:15" s="9" customFormat="1" x14ac:dyDescent="0.25">
      <c r="A52" s="274"/>
      <c r="B52" s="298" t="s">
        <v>38</v>
      </c>
      <c r="C52" s="282">
        <v>136.95784148397979</v>
      </c>
      <c r="D52" s="283">
        <v>138.1357169421309</v>
      </c>
      <c r="E52" s="284">
        <v>200.16915267791171</v>
      </c>
      <c r="F52" s="285">
        <f t="shared" ref="F52" si="4">IFERROR(D52/C52-1,"--")</f>
        <v>8.6002776138149883E-3</v>
      </c>
      <c r="G52" s="286">
        <f t="shared" ref="G52" si="5">IFERROR(E52/D52-1,"--")</f>
        <v>0.44907600372297951</v>
      </c>
    </row>
    <row r="53" spans="1:15" ht="15" customHeight="1" x14ac:dyDescent="0.25">
      <c r="A53" s="275"/>
      <c r="B53" s="300" t="s">
        <v>153</v>
      </c>
      <c r="C53" s="308">
        <v>101.18967948883778</v>
      </c>
      <c r="D53" s="307">
        <v>86.018185423896853</v>
      </c>
      <c r="E53" s="309">
        <v>98.010220769695025</v>
      </c>
      <c r="F53" s="305">
        <f t="shared" ref="F53" si="6">IFERROR(D53/C53-1,"--")</f>
        <v>-0.14993123944635578</v>
      </c>
      <c r="G53" s="306">
        <f t="shared" ref="G53" si="7">IFERROR(E53/D53-1,"--")</f>
        <v>0.13941279145452246</v>
      </c>
      <c r="H53"/>
      <c r="J53"/>
      <c r="K53"/>
      <c r="L53"/>
      <c r="M53"/>
      <c r="N53"/>
      <c r="O53"/>
    </row>
    <row r="54" spans="1:15" x14ac:dyDescent="0.25">
      <c r="A54" s="273" t="s">
        <v>139</v>
      </c>
      <c r="B54" s="304" t="s">
        <v>146</v>
      </c>
      <c r="C54" s="277">
        <v>17.71374848751293</v>
      </c>
      <c r="D54" s="278">
        <v>36.486429351857851</v>
      </c>
      <c r="E54" s="279">
        <v>22.259138492615648</v>
      </c>
      <c r="F54" s="280">
        <f t="shared" si="1"/>
        <v>1.0597802536023626</v>
      </c>
      <c r="G54" s="281">
        <f t="shared" si="0"/>
        <v>-0.38993376748491737</v>
      </c>
      <c r="H54"/>
      <c r="J54"/>
      <c r="K54"/>
      <c r="L54"/>
      <c r="M54"/>
      <c r="N54"/>
      <c r="O54"/>
    </row>
    <row r="55" spans="1:15" x14ac:dyDescent="0.25">
      <c r="A55" s="274"/>
      <c r="B55" s="298" t="s">
        <v>126</v>
      </c>
      <c r="C55" s="282">
        <v>101.18723430983374</v>
      </c>
      <c r="D55" s="283">
        <v>129.34481453979703</v>
      </c>
      <c r="E55" s="284">
        <v>67.241680057037627</v>
      </c>
      <c r="F55" s="285">
        <f t="shared" si="1"/>
        <v>0.27827206091773604</v>
      </c>
      <c r="G55" s="286">
        <f t="shared" si="0"/>
        <v>-0.48013625210813071</v>
      </c>
      <c r="H55"/>
      <c r="J55"/>
      <c r="K55"/>
      <c r="L55"/>
      <c r="M55"/>
      <c r="N55"/>
      <c r="O55"/>
    </row>
    <row r="56" spans="1:15" x14ac:dyDescent="0.25">
      <c r="A56" s="274"/>
      <c r="B56" s="298" t="s">
        <v>36</v>
      </c>
      <c r="C56" s="282">
        <v>56.031024650478287</v>
      </c>
      <c r="D56" s="283">
        <v>76.62106045373082</v>
      </c>
      <c r="E56" s="284">
        <v>44.886471310756292</v>
      </c>
      <c r="F56" s="285">
        <f t="shared" si="1"/>
        <v>0.36747562500763187</v>
      </c>
      <c r="G56" s="286">
        <f t="shared" si="0"/>
        <v>-0.41417580173192858</v>
      </c>
      <c r="H56"/>
      <c r="J56"/>
      <c r="K56"/>
      <c r="L56"/>
      <c r="M56"/>
      <c r="N56"/>
      <c r="O56"/>
    </row>
    <row r="57" spans="1:15" x14ac:dyDescent="0.25">
      <c r="A57" s="274"/>
      <c r="B57" s="298" t="s">
        <v>159</v>
      </c>
      <c r="C57" s="282">
        <v>30.9420317589109</v>
      </c>
      <c r="D57" s="283">
        <v>3.7146007352804986</v>
      </c>
      <c r="E57" s="284">
        <v>40.889170597436305</v>
      </c>
      <c r="F57" s="285">
        <f t="shared" si="1"/>
        <v>-0.87994968254756767</v>
      </c>
      <c r="G57" s="286">
        <f t="shared" si="0"/>
        <v>10.007689254212314</v>
      </c>
      <c r="H57"/>
      <c r="J57"/>
      <c r="K57"/>
      <c r="L57"/>
      <c r="M57"/>
      <c r="N57"/>
      <c r="O57"/>
    </row>
    <row r="58" spans="1:15" x14ac:dyDescent="0.25">
      <c r="A58" s="274"/>
      <c r="B58" s="298" t="s">
        <v>65</v>
      </c>
      <c r="C58" s="282">
        <v>-15.644144087790892</v>
      </c>
      <c r="D58" s="283">
        <v>4.3928653627677363</v>
      </c>
      <c r="E58" s="284">
        <v>7.3883402188523633</v>
      </c>
      <c r="F58" s="285">
        <f t="shared" si="1"/>
        <v>-1.2807993417930768</v>
      </c>
      <c r="G58" s="286">
        <f t="shared" si="0"/>
        <v>0.68189543924408369</v>
      </c>
      <c r="H58"/>
      <c r="J58"/>
      <c r="K58"/>
      <c r="L58"/>
      <c r="M58"/>
      <c r="N58"/>
      <c r="O58"/>
    </row>
    <row r="59" spans="1:15" s="9" customFormat="1" ht="15.75" x14ac:dyDescent="0.25">
      <c r="A59" s="274"/>
      <c r="B59" s="298" t="s">
        <v>150</v>
      </c>
      <c r="C59" s="282">
        <v>37.190142778923587</v>
      </c>
      <c r="D59" s="283">
        <v>49.439810984308053</v>
      </c>
      <c r="E59" s="284">
        <v>37.022309521211582</v>
      </c>
      <c r="F59" s="285">
        <f t="shared" si="1"/>
        <v>0.32937943471210884</v>
      </c>
      <c r="G59" s="286">
        <f t="shared" si="0"/>
        <v>-0.25116401571676161</v>
      </c>
    </row>
    <row r="60" spans="1:15" s="9" customFormat="1" x14ac:dyDescent="0.25">
      <c r="A60" s="275"/>
      <c r="B60" s="300" t="s">
        <v>153</v>
      </c>
      <c r="C60" s="308">
        <v>18.247284801983426</v>
      </c>
      <c r="D60" s="307">
        <v>33.177165070003127</v>
      </c>
      <c r="E60" s="309">
        <v>25.185997083738471</v>
      </c>
      <c r="F60" s="305">
        <f t="shared" ref="F60" si="8">D60/C60-1</f>
        <v>0.81819736086964934</v>
      </c>
      <c r="G60" s="306">
        <f t="shared" ref="G60" si="9">E60/D60-1</f>
        <v>-0.24086349660688178</v>
      </c>
    </row>
    <row r="61" spans="1:15" x14ac:dyDescent="0.25">
      <c r="A61" s="310" t="s">
        <v>140</v>
      </c>
      <c r="B61" s="311" t="s">
        <v>42</v>
      </c>
      <c r="C61" s="313">
        <v>18.853065308380156</v>
      </c>
      <c r="D61" s="314">
        <v>20.652765461797884</v>
      </c>
      <c r="E61" s="315">
        <v>19.084323436446422</v>
      </c>
      <c r="F61" s="316">
        <f t="shared" si="1"/>
        <v>9.545928600893161E-2</v>
      </c>
      <c r="G61" s="317">
        <f t="shared" si="0"/>
        <v>-7.5943438579819333E-2</v>
      </c>
      <c r="H61"/>
      <c r="J61"/>
      <c r="K61"/>
      <c r="L61"/>
      <c r="M61"/>
      <c r="N61"/>
      <c r="O61"/>
    </row>
    <row r="62" spans="1:15" x14ac:dyDescent="0.25">
      <c r="A62" s="276"/>
      <c r="B62" s="289" t="s">
        <v>58</v>
      </c>
      <c r="C62" s="290">
        <v>14.835982847996934</v>
      </c>
      <c r="D62" s="291">
        <v>14.237309806738455</v>
      </c>
      <c r="E62" s="292">
        <v>14.864043885044268</v>
      </c>
      <c r="F62" s="318">
        <f t="shared" si="1"/>
        <v>-4.0352772539050785E-2</v>
      </c>
      <c r="G62" s="293">
        <f t="shared" si="0"/>
        <v>4.402054087557894E-2</v>
      </c>
      <c r="H62"/>
      <c r="J62"/>
      <c r="K62"/>
      <c r="L62"/>
      <c r="M62"/>
      <c r="N62"/>
      <c r="O62"/>
    </row>
    <row r="63" spans="1:15" x14ac:dyDescent="0.25">
      <c r="A63" s="276"/>
      <c r="B63" s="289" t="s">
        <v>36</v>
      </c>
      <c r="C63" s="290">
        <v>0</v>
      </c>
      <c r="D63" s="291">
        <v>0</v>
      </c>
      <c r="E63" s="292">
        <v>0</v>
      </c>
      <c r="F63" s="318" t="str">
        <f t="shared" si="1"/>
        <v>--</v>
      </c>
      <c r="G63" s="293" t="str">
        <f t="shared" si="0"/>
        <v>--</v>
      </c>
      <c r="H63"/>
      <c r="J63"/>
      <c r="K63"/>
      <c r="L63"/>
      <c r="M63"/>
      <c r="N63"/>
      <c r="O63"/>
    </row>
    <row r="64" spans="1:15" x14ac:dyDescent="0.25">
      <c r="A64" s="276"/>
      <c r="B64" s="289" t="s">
        <v>129</v>
      </c>
      <c r="C64" s="402" t="s">
        <v>30</v>
      </c>
      <c r="D64" s="291">
        <v>4.2961682008134545</v>
      </c>
      <c r="E64" s="292">
        <v>2.9040834460624385</v>
      </c>
      <c r="F64" s="318" t="str">
        <f t="shared" si="1"/>
        <v>--</v>
      </c>
      <c r="G64" s="293">
        <f t="shared" si="0"/>
        <v>-0.32402938844140994</v>
      </c>
      <c r="H64"/>
      <c r="J64"/>
      <c r="K64"/>
      <c r="L64"/>
      <c r="M64"/>
      <c r="N64"/>
      <c r="O64"/>
    </row>
    <row r="65" spans="1:15" x14ac:dyDescent="0.25">
      <c r="A65" s="276"/>
      <c r="B65" s="289" t="s">
        <v>131</v>
      </c>
      <c r="C65" s="290">
        <v>25.977603521811716</v>
      </c>
      <c r="D65" s="291">
        <v>26.766950613533105</v>
      </c>
      <c r="E65" s="292">
        <v>27.237318846936844</v>
      </c>
      <c r="F65" s="318">
        <f t="shared" si="1"/>
        <v>3.0385677842015957E-2</v>
      </c>
      <c r="G65" s="293">
        <f t="shared" si="0"/>
        <v>1.7572723923431344E-2</v>
      </c>
      <c r="H65"/>
      <c r="J65"/>
      <c r="K65"/>
      <c r="L65"/>
      <c r="M65"/>
      <c r="N65"/>
      <c r="O65"/>
    </row>
    <row r="66" spans="1:15" x14ac:dyDescent="0.25">
      <c r="A66" s="276"/>
      <c r="B66" s="289" t="s">
        <v>159</v>
      </c>
      <c r="C66" s="290">
        <v>22.357296588873258</v>
      </c>
      <c r="D66" s="291">
        <v>24.296582087118502</v>
      </c>
      <c r="E66" s="292">
        <v>30.718284342468888</v>
      </c>
      <c r="F66" s="318">
        <f t="shared" si="1"/>
        <v>8.6740607950354098E-2</v>
      </c>
      <c r="G66" s="293">
        <f t="shared" si="0"/>
        <v>0.26430475827112443</v>
      </c>
      <c r="H66"/>
      <c r="J66"/>
      <c r="K66"/>
      <c r="L66"/>
      <c r="M66"/>
      <c r="N66"/>
      <c r="O66"/>
    </row>
    <row r="67" spans="1:15" x14ac:dyDescent="0.25">
      <c r="A67" s="276"/>
      <c r="B67" s="289" t="s">
        <v>141</v>
      </c>
      <c r="C67" s="402" t="s">
        <v>30</v>
      </c>
      <c r="D67" s="291">
        <v>17.680937794393856</v>
      </c>
      <c r="E67" s="292">
        <v>3.998311823790647</v>
      </c>
      <c r="F67" s="318" t="str">
        <f t="shared" si="1"/>
        <v>--</v>
      </c>
      <c r="G67" s="293">
        <f t="shared" si="0"/>
        <v>-0.77386313609120871</v>
      </c>
      <c r="H67"/>
      <c r="J67"/>
      <c r="K67"/>
      <c r="L67"/>
      <c r="M67"/>
      <c r="N67"/>
      <c r="O67"/>
    </row>
    <row r="68" spans="1:15" x14ac:dyDescent="0.25">
      <c r="A68" s="276"/>
      <c r="B68" s="289" t="s">
        <v>142</v>
      </c>
      <c r="C68" s="402" t="s">
        <v>30</v>
      </c>
      <c r="D68" s="291">
        <v>71.379780289762792</v>
      </c>
      <c r="E68" s="406" t="s">
        <v>30</v>
      </c>
      <c r="F68" s="318" t="str">
        <f t="shared" si="1"/>
        <v>--</v>
      </c>
      <c r="G68" s="293" t="str">
        <f t="shared" si="0"/>
        <v>--</v>
      </c>
      <c r="H68"/>
      <c r="J68"/>
      <c r="K68"/>
      <c r="L68"/>
      <c r="M68"/>
      <c r="N68"/>
      <c r="O68"/>
    </row>
    <row r="69" spans="1:15" x14ac:dyDescent="0.25">
      <c r="A69" s="276"/>
      <c r="B69" s="289" t="s">
        <v>138</v>
      </c>
      <c r="C69" s="290">
        <v>29.583097247768229</v>
      </c>
      <c r="D69" s="291">
        <v>29.458921094109797</v>
      </c>
      <c r="E69" s="292">
        <v>29.393570784838982</v>
      </c>
      <c r="F69" s="318">
        <f t="shared" si="1"/>
        <v>-4.1975372834837099E-3</v>
      </c>
      <c r="G69" s="293">
        <f t="shared" si="0"/>
        <v>-2.2183537904204575E-3</v>
      </c>
      <c r="H69"/>
      <c r="J69"/>
      <c r="K69"/>
      <c r="L69"/>
      <c r="M69"/>
      <c r="N69"/>
      <c r="O69"/>
    </row>
    <row r="70" spans="1:15" x14ac:dyDescent="0.25">
      <c r="A70" s="276"/>
      <c r="B70" s="289" t="s">
        <v>38</v>
      </c>
      <c r="C70" s="290">
        <v>-6595.2311111111112</v>
      </c>
      <c r="D70" s="291">
        <v>0</v>
      </c>
      <c r="E70" s="292">
        <v>0</v>
      </c>
      <c r="F70" s="318">
        <f t="shared" si="1"/>
        <v>-1</v>
      </c>
      <c r="G70" s="293" t="str">
        <f t="shared" si="0"/>
        <v>--</v>
      </c>
      <c r="H70"/>
      <c r="J70"/>
      <c r="K70"/>
      <c r="L70"/>
      <c r="M70"/>
      <c r="N70"/>
      <c r="O70"/>
    </row>
    <row r="71" spans="1:15" x14ac:dyDescent="0.25">
      <c r="A71" s="275"/>
      <c r="B71" s="312" t="s">
        <v>153</v>
      </c>
      <c r="C71" s="308">
        <v>19.698650043445262</v>
      </c>
      <c r="D71" s="307">
        <v>20.613198653965906</v>
      </c>
      <c r="E71" s="309">
        <v>19.39236081469145</v>
      </c>
      <c r="F71" s="319">
        <f t="shared" ref="F71" si="10">D71/C71-1</f>
        <v>4.6426968777231625E-2</v>
      </c>
      <c r="G71" s="306">
        <f t="shared" ref="G71" si="11">E71/D71-1</f>
        <v>-5.9226025992796139E-2</v>
      </c>
      <c r="H71"/>
      <c r="J71"/>
      <c r="K71"/>
      <c r="L71"/>
      <c r="M71"/>
      <c r="N71"/>
      <c r="O71"/>
    </row>
    <row r="72" spans="1:15" x14ac:dyDescent="0.25">
      <c r="A72"/>
      <c r="B72" s="3"/>
      <c r="C72" s="3"/>
      <c r="D72" s="3"/>
      <c r="E72" s="3"/>
      <c r="F72" s="3"/>
      <c r="G72" s="3"/>
      <c r="H72"/>
      <c r="J72"/>
      <c r="K72"/>
      <c r="L72"/>
      <c r="M72"/>
      <c r="N72"/>
      <c r="O72"/>
    </row>
    <row r="73" spans="1:15" x14ac:dyDescent="0.25">
      <c r="A73" s="39" t="s">
        <v>45</v>
      </c>
      <c r="B73" s="3"/>
      <c r="C73" s="3"/>
      <c r="D73" s="3"/>
      <c r="E73" s="3"/>
      <c r="F73" s="3"/>
      <c r="G73" s="3"/>
      <c r="H73"/>
      <c r="J73"/>
      <c r="K73"/>
      <c r="L73"/>
      <c r="M73"/>
      <c r="N73"/>
      <c r="O73"/>
    </row>
    <row r="74" spans="1:15" x14ac:dyDescent="0.25">
      <c r="A74"/>
      <c r="B74" s="3"/>
      <c r="C74" s="3"/>
      <c r="D74" s="3"/>
      <c r="E74" s="3"/>
      <c r="F74" s="3"/>
      <c r="G74" s="3"/>
      <c r="H74"/>
      <c r="J74"/>
      <c r="K74"/>
      <c r="L74"/>
      <c r="M74"/>
      <c r="N74"/>
      <c r="O74"/>
    </row>
    <row r="75" spans="1:15" x14ac:dyDescent="0.25">
      <c r="A75" s="39" t="s">
        <v>151</v>
      </c>
      <c r="B75" s="3"/>
      <c r="C75" s="3"/>
      <c r="D75" s="3"/>
      <c r="E75" s="3"/>
      <c r="F75" s="3"/>
      <c r="G75" s="3"/>
      <c r="H75"/>
      <c r="J75"/>
      <c r="K75"/>
      <c r="L75"/>
      <c r="M75"/>
      <c r="N75"/>
      <c r="O75"/>
    </row>
    <row r="76" spans="1:15" x14ac:dyDescent="0.25">
      <c r="A76" s="39" t="s">
        <v>81</v>
      </c>
      <c r="B76" s="3"/>
      <c r="C76" s="3"/>
      <c r="D76" s="3"/>
      <c r="E76" s="3"/>
      <c r="F76" s="3"/>
      <c r="G76" s="3"/>
      <c r="H76"/>
      <c r="J76"/>
      <c r="K76"/>
      <c r="L76"/>
      <c r="M76"/>
      <c r="N76"/>
      <c r="O76"/>
    </row>
    <row r="77" spans="1:15" x14ac:dyDescent="0.25">
      <c r="A77" s="39" t="s">
        <v>82</v>
      </c>
      <c r="B77" s="3"/>
      <c r="C77" s="3"/>
      <c r="D77" s="3"/>
      <c r="E77" s="3"/>
      <c r="F77" s="3"/>
      <c r="G77" s="3"/>
      <c r="H77"/>
      <c r="J77"/>
      <c r="K77"/>
      <c r="L77"/>
      <c r="M77"/>
      <c r="N77"/>
      <c r="O77"/>
    </row>
    <row r="78" spans="1:15" x14ac:dyDescent="0.25">
      <c r="I78" s="39"/>
    </row>
  </sheetData>
  <pageMargins left="0.7" right="0.7" top="0.75" bottom="0.75" header="0.3" footer="0.3"/>
  <pageSetup scale="70" orientation="portrait" verticalDpi="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pane ySplit="3" topLeftCell="A4" activePane="bottomLeft" state="frozen"/>
      <selection pane="bottomLeft"/>
    </sheetView>
  </sheetViews>
  <sheetFormatPr defaultColWidth="8.85546875" defaultRowHeight="15" x14ac:dyDescent="0.25"/>
  <cols>
    <col min="1" max="1" width="16" customWidth="1"/>
    <col min="2" max="5" width="45.7109375" customWidth="1"/>
  </cols>
  <sheetData>
    <row r="1" spans="1:6" ht="21" x14ac:dyDescent="0.35">
      <c r="A1" s="325" t="s">
        <v>196</v>
      </c>
      <c r="B1" s="9"/>
      <c r="C1" s="9"/>
      <c r="D1" s="9"/>
      <c r="E1" s="9"/>
    </row>
    <row r="2" spans="1:6" x14ac:dyDescent="0.25">
      <c r="A2" s="9"/>
      <c r="B2" s="9"/>
      <c r="C2" s="9"/>
      <c r="D2" s="9"/>
      <c r="E2" s="9"/>
    </row>
    <row r="3" spans="1:6" ht="18" thickBot="1" x14ac:dyDescent="0.3">
      <c r="A3" s="414" t="s">
        <v>157</v>
      </c>
      <c r="B3" s="414" t="s">
        <v>205</v>
      </c>
      <c r="C3" s="414" t="s">
        <v>206</v>
      </c>
      <c r="D3" s="414" t="s">
        <v>225</v>
      </c>
      <c r="E3" s="414" t="s">
        <v>197</v>
      </c>
    </row>
    <row r="4" spans="1:6" x14ac:dyDescent="0.25">
      <c r="A4" s="410">
        <v>2014</v>
      </c>
      <c r="B4" s="411" t="s">
        <v>198</v>
      </c>
      <c r="C4" s="412">
        <v>81.130287459700114</v>
      </c>
      <c r="D4" s="412">
        <v>5.2592467158394678</v>
      </c>
      <c r="E4" s="413">
        <v>6.4824702099717024E-2</v>
      </c>
    </row>
    <row r="5" spans="1:6" x14ac:dyDescent="0.25">
      <c r="A5" s="326">
        <v>2015</v>
      </c>
      <c r="B5" s="327" t="s">
        <v>198</v>
      </c>
      <c r="C5" s="328">
        <v>89.548750758846637</v>
      </c>
      <c r="D5" s="328">
        <v>8.4740618582824165</v>
      </c>
      <c r="E5" s="329">
        <v>9.4630709937014432E-2</v>
      </c>
    </row>
    <row r="6" spans="1:6" s="9" customFormat="1" x14ac:dyDescent="0.25">
      <c r="A6" s="326">
        <v>2016</v>
      </c>
      <c r="B6" s="330" t="s">
        <v>198</v>
      </c>
      <c r="C6" s="328">
        <v>94.748694480471457</v>
      </c>
      <c r="D6" s="328">
        <v>9.8573224092444285</v>
      </c>
      <c r="E6" s="329">
        <v>0.1040364984794182</v>
      </c>
    </row>
    <row r="7" spans="1:6" x14ac:dyDescent="0.25">
      <c r="A7" s="326">
        <v>2014</v>
      </c>
      <c r="B7" s="330" t="s">
        <v>63</v>
      </c>
      <c r="C7" s="328">
        <v>88.268853487648826</v>
      </c>
      <c r="D7" s="328">
        <v>1.4940894366209609</v>
      </c>
      <c r="E7" s="329">
        <v>1.6926575769221065E-2</v>
      </c>
    </row>
    <row r="8" spans="1:6" x14ac:dyDescent="0.25">
      <c r="A8" s="326">
        <v>2015</v>
      </c>
      <c r="B8" s="330" t="s">
        <v>63</v>
      </c>
      <c r="C8" s="328">
        <v>83.034480980811608</v>
      </c>
      <c r="D8" s="328">
        <v>10.343990041576808</v>
      </c>
      <c r="E8" s="329">
        <v>0.12457463356659258</v>
      </c>
    </row>
    <row r="9" spans="1:6" x14ac:dyDescent="0.25">
      <c r="A9" s="326">
        <v>2016</v>
      </c>
      <c r="B9" s="330" t="s">
        <v>63</v>
      </c>
      <c r="C9" s="407" t="s">
        <v>30</v>
      </c>
      <c r="D9" s="407" t="s">
        <v>30</v>
      </c>
      <c r="E9" s="408" t="s">
        <v>30</v>
      </c>
    </row>
    <row r="10" spans="1:6" x14ac:dyDescent="0.25">
      <c r="A10" s="326">
        <v>2014</v>
      </c>
      <c r="B10" s="330" t="s">
        <v>203</v>
      </c>
      <c r="C10" s="415">
        <v>605446799.61000001</v>
      </c>
      <c r="D10" s="415">
        <v>273762138</v>
      </c>
      <c r="E10" s="329">
        <v>0.45216547213784025</v>
      </c>
    </row>
    <row r="11" spans="1:6" x14ac:dyDescent="0.25">
      <c r="A11" s="326">
        <v>2015</v>
      </c>
      <c r="B11" s="330" t="s">
        <v>203</v>
      </c>
      <c r="C11" s="415">
        <v>629211877.63999999</v>
      </c>
      <c r="D11" s="415">
        <v>322821036</v>
      </c>
      <c r="E11" s="329">
        <v>0.5130561699038686</v>
      </c>
      <c r="F11" s="9"/>
    </row>
    <row r="12" spans="1:6" x14ac:dyDescent="0.25">
      <c r="A12" s="326">
        <v>2016</v>
      </c>
      <c r="B12" s="330" t="s">
        <v>203</v>
      </c>
      <c r="C12" s="415">
        <v>631608127.01999998</v>
      </c>
      <c r="D12" s="415">
        <v>328681899.10000014</v>
      </c>
      <c r="E12" s="329">
        <v>0.52038896435794657</v>
      </c>
      <c r="F12" s="9"/>
    </row>
    <row r="13" spans="1:6" x14ac:dyDescent="0.25">
      <c r="A13" s="326">
        <v>2014</v>
      </c>
      <c r="B13" s="330" t="s">
        <v>204</v>
      </c>
      <c r="C13" s="416">
        <v>732428863.29999995</v>
      </c>
      <c r="D13" s="416">
        <v>247161639.62283975</v>
      </c>
      <c r="E13" s="417">
        <v>0.33745480552096063</v>
      </c>
    </row>
    <row r="14" spans="1:6" x14ac:dyDescent="0.25">
      <c r="A14" s="326">
        <v>2015</v>
      </c>
      <c r="B14" s="330" t="s">
        <v>204</v>
      </c>
      <c r="C14" s="416">
        <v>873915550.85000002</v>
      </c>
      <c r="D14" s="416">
        <v>376412423.04429531</v>
      </c>
      <c r="E14" s="417">
        <v>0.43071944729463135</v>
      </c>
      <c r="F14" s="9"/>
    </row>
    <row r="15" spans="1:6" x14ac:dyDescent="0.25">
      <c r="A15" s="326">
        <v>2016</v>
      </c>
      <c r="B15" s="330" t="s">
        <v>204</v>
      </c>
      <c r="C15" s="416">
        <v>1379803172.03</v>
      </c>
      <c r="D15" s="416">
        <v>480539363.74324226</v>
      </c>
      <c r="E15" s="417">
        <v>0.34826660315344909</v>
      </c>
      <c r="F15" s="9"/>
    </row>
    <row r="16" spans="1:6" x14ac:dyDescent="0.25">
      <c r="A16" s="326">
        <v>2014</v>
      </c>
      <c r="B16" s="330" t="s">
        <v>9</v>
      </c>
      <c r="C16" s="328">
        <v>156.6316011186795</v>
      </c>
      <c r="D16" s="328">
        <v>16.580890349656158</v>
      </c>
      <c r="E16" s="329">
        <v>0.10585916399521988</v>
      </c>
    </row>
    <row r="17" spans="1:5" x14ac:dyDescent="0.25">
      <c r="A17" s="326">
        <v>2015</v>
      </c>
      <c r="B17" s="330" t="s">
        <v>9</v>
      </c>
      <c r="C17" s="328">
        <v>167.48045976106229</v>
      </c>
      <c r="D17" s="328">
        <v>21.441875626171765</v>
      </c>
      <c r="E17" s="329">
        <v>0.12802613305911648</v>
      </c>
    </row>
    <row r="18" spans="1:5" x14ac:dyDescent="0.25">
      <c r="A18" s="326">
        <v>2016</v>
      </c>
      <c r="B18" s="330" t="s">
        <v>9</v>
      </c>
      <c r="C18" s="328">
        <v>170.23639025527885</v>
      </c>
      <c r="D18" s="328">
        <v>23.516082883960138</v>
      </c>
      <c r="E18" s="329">
        <v>0.13813781441615672</v>
      </c>
    </row>
    <row r="19" spans="1:5" x14ac:dyDescent="0.25">
      <c r="A19" s="326">
        <v>2014</v>
      </c>
      <c r="B19" s="330" t="s">
        <v>199</v>
      </c>
      <c r="C19" s="328">
        <v>265.44075001004927</v>
      </c>
      <c r="D19" s="328">
        <v>33.012875708298026</v>
      </c>
      <c r="E19" s="329">
        <v>0.12437003627758059</v>
      </c>
    </row>
    <row r="20" spans="1:5" x14ac:dyDescent="0.25">
      <c r="A20" s="326">
        <v>2015</v>
      </c>
      <c r="B20" s="330" t="s">
        <v>199</v>
      </c>
      <c r="C20" s="328">
        <v>294.4750152781445</v>
      </c>
      <c r="D20" s="328">
        <v>45.380424045727175</v>
      </c>
      <c r="E20" s="329">
        <v>0.15410619472373024</v>
      </c>
    </row>
    <row r="21" spans="1:5" x14ac:dyDescent="0.25">
      <c r="A21" s="326">
        <v>2016</v>
      </c>
      <c r="B21" s="330" t="s">
        <v>199</v>
      </c>
      <c r="C21" s="328">
        <v>300.0035773769311</v>
      </c>
      <c r="D21" s="328">
        <v>56.115613780655508</v>
      </c>
      <c r="E21" s="329">
        <v>0.18704981544320259</v>
      </c>
    </row>
    <row r="22" spans="1:5" x14ac:dyDescent="0.25">
      <c r="A22" s="326">
        <v>2014</v>
      </c>
      <c r="B22" s="330" t="s">
        <v>200</v>
      </c>
      <c r="C22" s="328">
        <v>439.50373169411461</v>
      </c>
      <c r="D22" s="328">
        <v>36.933396124829329</v>
      </c>
      <c r="E22" s="329">
        <v>8.4034317484553686E-2</v>
      </c>
    </row>
    <row r="23" spans="1:5" x14ac:dyDescent="0.25">
      <c r="A23" s="326">
        <v>2015</v>
      </c>
      <c r="B23" s="330" t="s">
        <v>200</v>
      </c>
      <c r="C23" s="328">
        <v>552.32774762220413</v>
      </c>
      <c r="D23" s="328">
        <v>62.249664234499036</v>
      </c>
      <c r="E23" s="329">
        <v>0.11270421321848603</v>
      </c>
    </row>
    <row r="24" spans="1:5" x14ac:dyDescent="0.25">
      <c r="A24" s="326">
        <v>2016</v>
      </c>
      <c r="B24" s="330" t="s">
        <v>200</v>
      </c>
      <c r="C24" s="328">
        <v>623.11321549651734</v>
      </c>
      <c r="D24" s="328">
        <v>84.569195426246694</v>
      </c>
      <c r="E24" s="329">
        <v>0.13572043301771275</v>
      </c>
    </row>
    <row r="25" spans="1:5" x14ac:dyDescent="0.25">
      <c r="A25" s="326">
        <v>2014</v>
      </c>
      <c r="B25" s="327" t="s">
        <v>56</v>
      </c>
      <c r="C25" s="328">
        <v>69.754499739884139</v>
      </c>
      <c r="D25" s="328">
        <v>0</v>
      </c>
      <c r="E25" s="329">
        <v>0</v>
      </c>
    </row>
    <row r="26" spans="1:5" x14ac:dyDescent="0.25">
      <c r="A26" s="326">
        <v>2015</v>
      </c>
      <c r="B26" s="327" t="s">
        <v>56</v>
      </c>
      <c r="C26" s="328">
        <v>68.891808049535612</v>
      </c>
      <c r="D26" s="328">
        <v>8.7869402796748304</v>
      </c>
      <c r="E26" s="329">
        <v>0.12754695410747116</v>
      </c>
    </row>
    <row r="27" spans="1:5" x14ac:dyDescent="0.25">
      <c r="A27" s="326">
        <v>2016</v>
      </c>
      <c r="B27" s="327" t="s">
        <v>56</v>
      </c>
      <c r="C27" s="407" t="s">
        <v>30</v>
      </c>
      <c r="D27" s="407" t="s">
        <v>30</v>
      </c>
      <c r="E27" s="408" t="s">
        <v>30</v>
      </c>
    </row>
    <row r="28" spans="1:5" x14ac:dyDescent="0.25">
      <c r="A28" s="326">
        <v>2014</v>
      </c>
      <c r="B28" s="330" t="s">
        <v>201</v>
      </c>
      <c r="C28" s="328">
        <v>449.02151344015454</v>
      </c>
      <c r="D28" s="328">
        <v>57.199161398743108</v>
      </c>
      <c r="E28" s="329">
        <v>0.12738623804573362</v>
      </c>
    </row>
    <row r="29" spans="1:5" x14ac:dyDescent="0.25">
      <c r="A29" s="326">
        <v>2015</v>
      </c>
      <c r="B29" s="330" t="s">
        <v>201</v>
      </c>
      <c r="C29" s="328">
        <v>484.3179827665179</v>
      </c>
      <c r="D29" s="328">
        <v>67.910772311280098</v>
      </c>
      <c r="E29" s="329">
        <v>0.14021939041652065</v>
      </c>
    </row>
    <row r="30" spans="1:5" x14ac:dyDescent="0.25">
      <c r="A30" s="326">
        <v>2016</v>
      </c>
      <c r="B30" s="330" t="s">
        <v>201</v>
      </c>
      <c r="C30" s="328">
        <v>515.06015003887842</v>
      </c>
      <c r="D30" s="328">
        <v>70.227119475084706</v>
      </c>
      <c r="E30" s="329">
        <v>0.13634741392783684</v>
      </c>
    </row>
    <row r="31" spans="1:5" x14ac:dyDescent="0.25">
      <c r="A31" s="326">
        <v>2014</v>
      </c>
      <c r="B31" s="330" t="s">
        <v>202</v>
      </c>
      <c r="C31" s="328">
        <v>325.43239447777626</v>
      </c>
      <c r="D31" s="328">
        <v>56.235837415085577</v>
      </c>
      <c r="E31" s="329">
        <v>0.17280344049745766</v>
      </c>
    </row>
    <row r="32" spans="1:5" s="9" customFormat="1" x14ac:dyDescent="0.25">
      <c r="A32" s="326">
        <v>2015</v>
      </c>
      <c r="B32" s="330" t="s">
        <v>202</v>
      </c>
      <c r="C32" s="328">
        <v>356.43818145271689</v>
      </c>
      <c r="D32" s="328">
        <v>77.609909917441598</v>
      </c>
      <c r="E32" s="329">
        <v>0.21773736360434467</v>
      </c>
    </row>
    <row r="33" spans="1:5" s="9" customFormat="1" x14ac:dyDescent="0.25">
      <c r="A33" s="326">
        <v>2016</v>
      </c>
      <c r="B33" s="330" t="s">
        <v>202</v>
      </c>
      <c r="C33" s="328">
        <v>363.4880442015085</v>
      </c>
      <c r="D33" s="328">
        <v>82.458089377572605</v>
      </c>
      <c r="E33" s="329">
        <v>0.22685227394125773</v>
      </c>
    </row>
    <row r="34" spans="1:5" x14ac:dyDescent="0.25">
      <c r="A34" s="9"/>
      <c r="B34" s="9"/>
      <c r="C34" s="9"/>
      <c r="D34" s="9"/>
      <c r="E34" s="9"/>
    </row>
    <row r="35" spans="1:5" s="9" customFormat="1" x14ac:dyDescent="0.25">
      <c r="A35" s="409" t="s">
        <v>228</v>
      </c>
    </row>
    <row r="36" spans="1:5" s="9" customFormat="1" x14ac:dyDescent="0.25">
      <c r="A36" s="9" t="s">
        <v>226</v>
      </c>
    </row>
    <row r="37" spans="1:5" s="9" customFormat="1" x14ac:dyDescent="0.25">
      <c r="A37" s="409" t="s">
        <v>227</v>
      </c>
    </row>
    <row r="38" spans="1:5" s="9" customFormat="1" x14ac:dyDescent="0.25">
      <c r="A38" s="409"/>
    </row>
    <row r="39" spans="1:5" x14ac:dyDescent="0.25">
      <c r="A39" s="9" t="s">
        <v>207</v>
      </c>
    </row>
  </sheetData>
  <sortState ref="A4:E33">
    <sortCondition ref="B4:B33"/>
    <sortCondition ref="A4:A33"/>
  </sortState>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Table of Contents</vt:lpstr>
      <vt:lpstr>1. THCE Trends</vt:lpstr>
      <vt:lpstr>2. THCE Components</vt:lpstr>
      <vt:lpstr>3. Public Coverage</vt:lpstr>
      <vt:lpstr>4. Commercially Insured</vt:lpstr>
      <vt:lpstr>5. NCPHI</vt:lpstr>
      <vt:lpstr>6. NCPHI PMPM</vt:lpstr>
      <vt:lpstr>7. Rx Rebates</vt:lpstr>
      <vt:lpstr>8. What Changed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Lai</dc:creator>
  <cp:lastModifiedBy>Jones, Alexandra</cp:lastModifiedBy>
  <cp:lastPrinted>2014-08-01T16:54:30Z</cp:lastPrinted>
  <dcterms:created xsi:type="dcterms:W3CDTF">2014-07-16T13:23:01Z</dcterms:created>
  <dcterms:modified xsi:type="dcterms:W3CDTF">2017-09-12T16:27:31Z</dcterms:modified>
</cp:coreProperties>
</file>