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35" yWindow="-240" windowWidth="20700" windowHeight="8460"/>
  </bookViews>
  <sheets>
    <sheet name="Table of Contents" sheetId="1" r:id="rId1"/>
    <sheet name="THCE Summary" sheetId="7" r:id="rId2"/>
    <sheet name="Commercially Insured" sheetId="4" r:id="rId3"/>
    <sheet name="Public Coverage" sheetId="8" r:id="rId4"/>
    <sheet name="NCPHI" sheetId="5" r:id="rId5"/>
    <sheet name="NCPHI PMPM" sheetId="6" r:id="rId6"/>
  </sheets>
  <calcPr calcId="145621"/>
</workbook>
</file>

<file path=xl/calcChain.xml><?xml version="1.0" encoding="utf-8"?>
<calcChain xmlns="http://schemas.openxmlformats.org/spreadsheetml/2006/main">
  <c r="N11" i="8" l="1"/>
  <c r="D37" i="7" l="1"/>
  <c r="C37" i="7"/>
  <c r="E23" i="7"/>
  <c r="K11" i="8"/>
  <c r="E11" i="8"/>
  <c r="I21" i="8" l="1"/>
  <c r="E21" i="8"/>
  <c r="L31" i="8"/>
  <c r="K31" i="8"/>
  <c r="I28" i="8"/>
  <c r="I29" i="8"/>
  <c r="I30" i="8"/>
  <c r="I31" i="8"/>
  <c r="I27" i="8"/>
  <c r="I22" i="8"/>
  <c r="I20" i="8"/>
  <c r="I19" i="8"/>
  <c r="I15" i="8"/>
  <c r="I14" i="8"/>
  <c r="I11" i="8"/>
  <c r="I10" i="8"/>
  <c r="I9" i="8"/>
  <c r="I8" i="8"/>
  <c r="I7" i="8"/>
  <c r="E22" i="8"/>
  <c r="E20" i="8"/>
  <c r="E19" i="8"/>
  <c r="E8" i="8"/>
  <c r="E9" i="8"/>
  <c r="E10" i="8"/>
  <c r="E7" i="8"/>
  <c r="E31" i="8"/>
  <c r="M31" i="8" l="1"/>
  <c r="E28" i="4"/>
  <c r="I5" i="5" l="1"/>
  <c r="I6" i="5"/>
  <c r="I7" i="5"/>
  <c r="I8" i="5"/>
  <c r="I9" i="5"/>
  <c r="I28" i="4" l="1"/>
  <c r="E24" i="6" l="1"/>
  <c r="E47" i="6" l="1"/>
  <c r="E49" i="6"/>
  <c r="E50" i="6"/>
  <c r="E51" i="6"/>
  <c r="E52" i="6"/>
  <c r="E53" i="6"/>
  <c r="E46" i="6"/>
  <c r="E39" i="6"/>
  <c r="E40" i="6"/>
  <c r="E41" i="6"/>
  <c r="E42" i="6"/>
  <c r="E44" i="6"/>
  <c r="E38" i="6"/>
  <c r="E5" i="6"/>
  <c r="E31" i="6"/>
  <c r="E32" i="6"/>
  <c r="E33" i="6"/>
  <c r="E34" i="6"/>
  <c r="E35" i="6"/>
  <c r="E36" i="6"/>
  <c r="E19" i="6"/>
  <c r="E21" i="6"/>
  <c r="E22" i="6"/>
  <c r="E23" i="6"/>
  <c r="E25" i="6"/>
  <c r="E26" i="6"/>
  <c r="E27" i="6"/>
  <c r="E28" i="6"/>
  <c r="E29" i="6"/>
  <c r="E18" i="6"/>
  <c r="E6" i="6"/>
  <c r="E7" i="6"/>
  <c r="E8" i="6"/>
  <c r="E11" i="6"/>
  <c r="E13" i="6"/>
  <c r="E14" i="6"/>
  <c r="E15" i="6"/>
  <c r="E16" i="6"/>
  <c r="F6" i="5"/>
  <c r="F7" i="5"/>
  <c r="F8" i="5"/>
  <c r="F9" i="5"/>
  <c r="F5" i="5"/>
  <c r="C6" i="5"/>
  <c r="C7" i="5"/>
  <c r="C8" i="5"/>
  <c r="C9" i="5"/>
  <c r="C5" i="5"/>
  <c r="D20" i="7" l="1"/>
  <c r="D56" i="7"/>
  <c r="C56" i="7"/>
  <c r="E56" i="7" l="1"/>
  <c r="K23" i="8" l="1"/>
  <c r="J6" i="5" l="1"/>
  <c r="J7" i="5"/>
  <c r="J8" i="5"/>
  <c r="J9" i="5"/>
  <c r="J5" i="5"/>
  <c r="K8" i="8"/>
  <c r="L8" i="8"/>
  <c r="M8" i="8"/>
  <c r="N8" i="8"/>
  <c r="K9" i="8"/>
  <c r="L9" i="8"/>
  <c r="M9" i="8"/>
  <c r="N9" i="8"/>
  <c r="L11" i="8"/>
  <c r="M11" i="8"/>
  <c r="K10" i="8"/>
  <c r="L10" i="8"/>
  <c r="M10" i="8"/>
  <c r="N10" i="8"/>
  <c r="K27" i="8"/>
  <c r="L27" i="8"/>
  <c r="M27" i="8"/>
  <c r="N27" i="8"/>
  <c r="K28" i="8"/>
  <c r="L28" i="8"/>
  <c r="M28" i="8"/>
  <c r="N28" i="8"/>
  <c r="K29" i="8"/>
  <c r="L29" i="8"/>
  <c r="M29" i="8"/>
  <c r="N29" i="8"/>
  <c r="K30" i="8"/>
  <c r="L30" i="8"/>
  <c r="M30" i="8"/>
  <c r="N30" i="8"/>
  <c r="K18" i="8"/>
  <c r="K19" i="8"/>
  <c r="L19" i="8"/>
  <c r="K20" i="8"/>
  <c r="L20" i="8"/>
  <c r="K21" i="8"/>
  <c r="L21" i="8"/>
  <c r="K22" i="8"/>
  <c r="L22" i="8"/>
  <c r="K35" i="8"/>
  <c r="L35" i="8"/>
  <c r="M35" i="8"/>
  <c r="N35" i="8"/>
  <c r="K36" i="8"/>
  <c r="L36" i="8"/>
  <c r="M36" i="8"/>
  <c r="N36" i="8"/>
  <c r="K37" i="8"/>
  <c r="L37" i="8"/>
  <c r="M37" i="8"/>
  <c r="N37" i="8"/>
  <c r="K38" i="8"/>
  <c r="L38" i="8"/>
  <c r="M38" i="8"/>
  <c r="N38" i="8"/>
  <c r="K39" i="8"/>
  <c r="L39" i="8"/>
  <c r="M39" i="8"/>
  <c r="N39" i="8"/>
  <c r="K40" i="8"/>
  <c r="L40" i="8"/>
  <c r="M40" i="8"/>
  <c r="N40" i="8"/>
  <c r="K42" i="8"/>
  <c r="L42" i="8"/>
  <c r="K43" i="8"/>
  <c r="L43" i="8"/>
  <c r="K46" i="8"/>
  <c r="K50" i="8"/>
  <c r="L50" i="8"/>
  <c r="M50" i="8"/>
  <c r="N50" i="8"/>
  <c r="K52" i="8"/>
  <c r="L52" i="8"/>
  <c r="M52" i="8"/>
  <c r="L7" i="8"/>
  <c r="M7" i="8"/>
  <c r="N7" i="8"/>
  <c r="K7" i="8"/>
  <c r="K7" i="4"/>
  <c r="L7" i="4"/>
  <c r="M7" i="4"/>
  <c r="N7" i="4"/>
  <c r="K9" i="4"/>
  <c r="L9" i="4"/>
  <c r="M9" i="4"/>
  <c r="N9" i="4"/>
  <c r="K10" i="4"/>
  <c r="L10" i="4"/>
  <c r="M10" i="4"/>
  <c r="N10" i="4"/>
  <c r="K12" i="4"/>
  <c r="L12" i="4"/>
  <c r="M12" i="4"/>
  <c r="N12" i="4"/>
  <c r="K13" i="4"/>
  <c r="L13" i="4"/>
  <c r="M13" i="4"/>
  <c r="N13" i="4"/>
  <c r="K14" i="4"/>
  <c r="L14" i="4"/>
  <c r="M14" i="4"/>
  <c r="N14" i="4"/>
  <c r="K15" i="4"/>
  <c r="L15" i="4"/>
  <c r="M15" i="4"/>
  <c r="N15" i="4"/>
  <c r="K17" i="4"/>
  <c r="L17" i="4"/>
  <c r="M17" i="4"/>
  <c r="N17" i="4"/>
  <c r="K18" i="4"/>
  <c r="L18" i="4"/>
  <c r="M18" i="4"/>
  <c r="N18" i="4"/>
  <c r="K21" i="4"/>
  <c r="L21" i="4"/>
  <c r="M21" i="4"/>
  <c r="N21" i="4"/>
  <c r="K22" i="4"/>
  <c r="L22" i="4"/>
  <c r="M22" i="4"/>
  <c r="N22" i="4"/>
  <c r="K23" i="4"/>
  <c r="L23" i="4"/>
  <c r="M23" i="4"/>
  <c r="N23" i="4"/>
  <c r="K24" i="4"/>
  <c r="L24" i="4"/>
  <c r="M24" i="4"/>
  <c r="N24" i="4"/>
  <c r="K25" i="4"/>
  <c r="L25" i="4"/>
  <c r="M25" i="4"/>
  <c r="N25" i="4"/>
  <c r="K26" i="4"/>
  <c r="L26" i="4"/>
  <c r="M26" i="4"/>
  <c r="N26" i="4"/>
  <c r="K28" i="4"/>
  <c r="L28" i="4"/>
  <c r="L6" i="4"/>
  <c r="M6" i="4"/>
  <c r="N6" i="4"/>
  <c r="K6" i="4"/>
  <c r="M21" i="8" l="1"/>
  <c r="M22" i="8"/>
  <c r="M19" i="8"/>
  <c r="E43" i="8" l="1"/>
  <c r="M43" i="8" s="1"/>
  <c r="E42" i="8"/>
  <c r="M42" i="8" s="1"/>
  <c r="M20" i="8"/>
  <c r="D29" i="7" l="1"/>
  <c r="C20" i="7"/>
  <c r="D9" i="7"/>
  <c r="D54" i="7" s="1"/>
  <c r="K6" i="5" l="1"/>
  <c r="K8" i="5"/>
  <c r="K5" i="5"/>
  <c r="K7" i="5" l="1"/>
  <c r="K9" i="5"/>
  <c r="M28" i="4" l="1"/>
  <c r="E51" i="7"/>
  <c r="C29" i="7"/>
  <c r="C9" i="7"/>
  <c r="C54" i="7" s="1"/>
  <c r="E54" i="7" s="1"/>
  <c r="E12" i="7" l="1"/>
  <c r="E13" i="7"/>
  <c r="E14" i="7"/>
  <c r="E15" i="7"/>
  <c r="E16" i="7"/>
  <c r="E17" i="7"/>
  <c r="E18" i="7"/>
  <c r="E20" i="7"/>
  <c r="E26" i="7"/>
  <c r="E27" i="7"/>
  <c r="E28" i="7"/>
  <c r="E29" i="7"/>
  <c r="E32" i="7"/>
  <c r="E33" i="7"/>
  <c r="E34" i="7"/>
  <c r="E40" i="7"/>
  <c r="E41" i="7"/>
  <c r="E42" i="7"/>
  <c r="E43" i="7"/>
  <c r="E44" i="7"/>
  <c r="E7" i="7"/>
  <c r="E8" i="7"/>
  <c r="E9" i="7"/>
  <c r="E6" i="7"/>
  <c r="D35" i="7"/>
  <c r="C35" i="7"/>
  <c r="E37" i="7" l="1"/>
  <c r="D49" i="7"/>
  <c r="D53" i="7" s="1"/>
  <c r="D55" i="7"/>
  <c r="E45" i="7"/>
  <c r="E35" i="7"/>
  <c r="C49" i="7" l="1"/>
  <c r="C53" i="7" s="1"/>
  <c r="E53" i="7" s="1"/>
  <c r="C55" i="7"/>
  <c r="E55" i="7" s="1"/>
  <c r="E49" i="7" l="1"/>
</calcChain>
</file>

<file path=xl/sharedStrings.xml><?xml version="1.0" encoding="utf-8"?>
<sst xmlns="http://schemas.openxmlformats.org/spreadsheetml/2006/main" count="433" uniqueCount="157">
  <si>
    <t>Center for Health Information and Analysis</t>
  </si>
  <si>
    <t>Data Appendix</t>
  </si>
  <si>
    <t>Massachusetts Total Health Care Expenditures 2012 - 2013</t>
  </si>
  <si>
    <t>Category</t>
  </si>
  <si>
    <t>Data Source</t>
  </si>
  <si>
    <t>Reported  Spending</t>
  </si>
  <si>
    <t xml:space="preserve"> Total Spending</t>
  </si>
  <si>
    <t>Commercial Full-Claim</t>
  </si>
  <si>
    <t>Commercial Partial-Claim</t>
  </si>
  <si>
    <t>Non-TME Filers (with Massachusetts contracts)</t>
  </si>
  <si>
    <t>Medicare Advantage</t>
  </si>
  <si>
    <t>Medical Security Program</t>
  </si>
  <si>
    <t>Total Health Care Expenditures for Massachusetts Residents 2012 - 2013</t>
  </si>
  <si>
    <t>% Change 2012 - 2013</t>
  </si>
  <si>
    <t>Total Spending</t>
  </si>
  <si>
    <t>Member Months</t>
  </si>
  <si>
    <t>Commercially Insured</t>
  </si>
  <si>
    <t>Reported by payers to CHIA</t>
  </si>
  <si>
    <t>MassHealth SCO Plans</t>
  </si>
  <si>
    <t>MassHealth</t>
  </si>
  <si>
    <t>MassHealth PACE Plans</t>
  </si>
  <si>
    <t>MassHealth FFS</t>
  </si>
  <si>
    <t>MassHealth PCC</t>
  </si>
  <si>
    <t>Medicare</t>
  </si>
  <si>
    <t>Medicare Parts A and B (beneficiaries)</t>
  </si>
  <si>
    <t>Medicare Part D (beneficiaries)</t>
  </si>
  <si>
    <t>Veteran Affairs (beneficiaries)</t>
  </si>
  <si>
    <t>National Center for Veteran Analysis and Statistics</t>
  </si>
  <si>
    <t>Health Safety Net</t>
  </si>
  <si>
    <t>Total Spending from Public Coverage</t>
  </si>
  <si>
    <t>Net Cost of Private Health Insurance</t>
  </si>
  <si>
    <t>Merged Market</t>
  </si>
  <si>
    <t>Massachusetts Medical Loss Ratio Reports</t>
  </si>
  <si>
    <t>Large Group</t>
  </si>
  <si>
    <t>Annual Statutory Financial Statement</t>
  </si>
  <si>
    <t>Medicaid MCO/Commonwealth Care</t>
  </si>
  <si>
    <t>Centers for Medicare and Medicaid Services</t>
  </si>
  <si>
    <t>Total Commercial Spending</t>
  </si>
  <si>
    <t>sub-total</t>
  </si>
  <si>
    <t>Annual Report on the Performance of the Massachusetts Health Care System</t>
  </si>
  <si>
    <t>Commercial Full-Claim Population</t>
  </si>
  <si>
    <t>Commercial Partial-Claim Population</t>
  </si>
  <si>
    <t>--</t>
  </si>
  <si>
    <t>Census Bureau</t>
  </si>
  <si>
    <t>∆12-13</t>
  </si>
  <si>
    <t>Total Health Care Expenditures</t>
  </si>
  <si>
    <t>Population</t>
  </si>
  <si>
    <t>Reported by commercial payers to CHIA</t>
  </si>
  <si>
    <t>Aetna</t>
  </si>
  <si>
    <t>CeltiCare</t>
  </si>
  <si>
    <t>CIGNA</t>
  </si>
  <si>
    <t>Fallon</t>
  </si>
  <si>
    <t>HPHC</t>
  </si>
  <si>
    <t>HNE</t>
  </si>
  <si>
    <t>NHP</t>
  </si>
  <si>
    <t>Tufts</t>
  </si>
  <si>
    <t>United</t>
  </si>
  <si>
    <t>CY 2012</t>
  </si>
  <si>
    <t>Member Months/ Beneficiaries (Medicare)</t>
  </si>
  <si>
    <t>BMC HealthNet</t>
  </si>
  <si>
    <t>Health New England</t>
  </si>
  <si>
    <t>Network Health</t>
  </si>
  <si>
    <t>CMS data summary to CHIA</t>
  </si>
  <si>
    <t>CY 2013</t>
  </si>
  <si>
    <t>THCE Component: Commercially Insured 2012 - 2013</t>
  </si>
  <si>
    <t>Veteran Affairs</t>
  </si>
  <si>
    <t>THCE Component: Public Coverage 2012 - 2013</t>
  </si>
  <si>
    <t xml:space="preserve">National Center for Veteran Analysis and Statistics </t>
  </si>
  <si>
    <t>MassHealth MCOs</t>
  </si>
  <si>
    <t>Commonwealth Care MCOs</t>
  </si>
  <si>
    <t>Unadjusted PMPM</t>
  </si>
  <si>
    <t>Health Status Adjusted PMPM</t>
  </si>
  <si>
    <t>BCBS</t>
  </si>
  <si>
    <t>UniCare</t>
  </si>
  <si>
    <t>Estimates for Non-TME Payers with MA Contracts</t>
  </si>
  <si>
    <t>---</t>
  </si>
  <si>
    <t>Notes:</t>
  </si>
  <si>
    <t xml:space="preserve">Health-Status Adjusted TME </t>
  </si>
  <si>
    <t>Unadjusted TME PMPM/TME Per Beneficiary (Medicare)</t>
  </si>
  <si>
    <t>(1) Health-status adjusted TME is only available for payers submitting TME data to CHIA</t>
  </si>
  <si>
    <t xml:space="preserve">MassHealth </t>
  </si>
  <si>
    <t>Massachusetts Behavioral Health Partnership (MBHP)</t>
  </si>
  <si>
    <t>Senior Care Options (SCO)</t>
  </si>
  <si>
    <t>Program for All-Inclusive Care for the Elderly (PACE)</t>
  </si>
  <si>
    <t>HSN Payments</t>
  </si>
  <si>
    <t>Estimated Covered Lives</t>
  </si>
  <si>
    <t>NCPHI PMPM</t>
  </si>
  <si>
    <t>THCE Component: Net Cost of Private Health Insurance</t>
  </si>
  <si>
    <t>Celticare</t>
  </si>
  <si>
    <t>Unicare</t>
  </si>
  <si>
    <t>1. Only list companies that submit TME data to the Center.</t>
  </si>
  <si>
    <t>2. Includes companies that write Medicare business in Massachusetts only.</t>
  </si>
  <si>
    <t>THCE Component: Net Cost of Private Health Insurance PMPM by Market Segment by Payer</t>
  </si>
  <si>
    <t>Market Segment</t>
  </si>
  <si>
    <t>Payer</t>
  </si>
  <si>
    <t>Massachusetts Behavioral Health Partners</t>
  </si>
  <si>
    <t>(2) Commercial partial-claim TME is shown here as reported by payers, without actuarial adjustment</t>
  </si>
  <si>
    <t>(3) Commercial partial-claim TME is not comparable across payers due to differences in carved out benefits</t>
  </si>
  <si>
    <t>% Change</t>
  </si>
  <si>
    <t>2. THCE Components: Commercially Insured</t>
  </si>
  <si>
    <t>3. THCE Components: Public Coverage</t>
  </si>
  <si>
    <t>4. THCE Components: Net Cost of Private Health Insurance</t>
  </si>
  <si>
    <t>5. Net Cost of Private Health Insurance Per Member Per Month by Payer by Market Segment</t>
  </si>
  <si>
    <t>Data Source/Payer/Program</t>
  </si>
  <si>
    <t>Office of Health Safety Net</t>
  </si>
  <si>
    <r>
      <t>Cigna (CHLIC)</t>
    </r>
    <r>
      <rPr>
        <vertAlign val="superscript"/>
        <sz val="10"/>
        <color theme="1"/>
        <rFont val="Calibri"/>
        <family val="2"/>
        <scheme val="minor"/>
      </rPr>
      <t>1</t>
    </r>
  </si>
  <si>
    <r>
      <t>Reported by commercial payers to CHIA</t>
    </r>
    <r>
      <rPr>
        <vertAlign val="superscript"/>
        <sz val="10"/>
        <color theme="1"/>
        <rFont val="Calibri"/>
        <family val="2"/>
        <scheme val="minor"/>
      </rPr>
      <t>2,3</t>
    </r>
  </si>
  <si>
    <r>
      <t>---</t>
    </r>
    <r>
      <rPr>
        <vertAlign val="superscript"/>
        <sz val="10"/>
        <color theme="1"/>
        <rFont val="Calibri"/>
        <family val="2"/>
        <scheme val="minor"/>
      </rPr>
      <t>4</t>
    </r>
  </si>
  <si>
    <t>(4) '---' indicates that data is unavailable</t>
  </si>
  <si>
    <r>
      <t>Health-Status Adjusted TME</t>
    </r>
    <r>
      <rPr>
        <b/>
        <vertAlign val="superscript"/>
        <sz val="10"/>
        <color theme="0"/>
        <rFont val="Calibri"/>
        <family val="2"/>
        <scheme val="minor"/>
      </rPr>
      <t>1</t>
    </r>
  </si>
  <si>
    <t>THCE Per Capita</t>
  </si>
  <si>
    <t>1. Total Health Care Expenditures (THCE) Summary</t>
  </si>
  <si>
    <t>September 2014</t>
  </si>
  <si>
    <t>Adjustments</t>
  </si>
  <si>
    <t>CHIA's Hospital Discharge Data (FYs 12 and 13) to derive the % of dischargesof non-MA members of non-TME payers (3.39% and 3.42%, respectively)</t>
  </si>
  <si>
    <t>Removed from the non-TME payers total spending</t>
  </si>
  <si>
    <t>Added to the reported spending for the partial-claim populations</t>
  </si>
  <si>
    <t>Data Source/Payer</t>
  </si>
  <si>
    <t>Self-insured (Administrative Services Only/Third Party Administrator)</t>
  </si>
  <si>
    <t>Reported by MassHealth to CHIA</t>
  </si>
  <si>
    <t>Other</t>
  </si>
  <si>
    <t>Non-Claim Based Payments</t>
  </si>
  <si>
    <t>Commercial Spending Per Capita</t>
  </si>
  <si>
    <t>Public Spending Per Capita</t>
  </si>
  <si>
    <t>NCPHI Per Capita</t>
  </si>
  <si>
    <r>
      <t>Cigna Medical and Cigna East</t>
    </r>
    <r>
      <rPr>
        <vertAlign val="superscript"/>
        <sz val="10"/>
        <color theme="1"/>
        <rFont val="Calibri"/>
        <family val="2"/>
        <scheme val="minor"/>
      </rPr>
      <t>1</t>
    </r>
  </si>
  <si>
    <t xml:space="preserve">(1)  Cigna Health and Life Ins. Co. (EAST) and CIGNA Health and Life Insurance Company (CHLIC) are entities that were separately reported for the first time during the reporting cycle of May 2014 on the 2013 TME data. Cigna East was previous reported as part of Cigna Medical for the 2012 TME data. Cigna did not report the population for CHLIC in their previous data submissions to CHIA. </t>
  </si>
  <si>
    <t>3. -- indicates the data is not available for the payer in the market segment.</t>
  </si>
  <si>
    <t>Group Average (including payers not listed)</t>
  </si>
  <si>
    <t>Unicare (Wellpoint)</t>
  </si>
  <si>
    <t>Cigna</t>
  </si>
  <si>
    <r>
      <t>Tufts</t>
    </r>
    <r>
      <rPr>
        <vertAlign val="superscript"/>
        <sz val="10"/>
        <color theme="1"/>
        <rFont val="Calibri"/>
        <family val="2"/>
        <scheme val="minor"/>
      </rPr>
      <t>4</t>
    </r>
  </si>
  <si>
    <t>4. Tufts reported very small member months in 2013.</t>
  </si>
  <si>
    <t>Federal Medical Loss Ratio Reports</t>
  </si>
  <si>
    <t>Derived</t>
  </si>
  <si>
    <t>Data Source for Estimated Covered Lives</t>
  </si>
  <si>
    <t>Medicare Statistical Supplement</t>
  </si>
  <si>
    <t>Self-insured</t>
  </si>
  <si>
    <t>CHIA's TME data reported by commercial payers</t>
  </si>
  <si>
    <t>Commonwealth Care</t>
  </si>
  <si>
    <t>Dually-Eligible (21 – 64)</t>
  </si>
  <si>
    <t>Actuarial estimatation by Oliver Wyman</t>
  </si>
  <si>
    <t>Federal Medical Loss Ratio Reports with adjustments to remove non-Massachusetts members of non-TME payers</t>
  </si>
  <si>
    <t>PCC</t>
  </si>
  <si>
    <t>One Care (Dual Eligible: 21-64)</t>
  </si>
  <si>
    <t>Health-Status Adjusted TME</t>
  </si>
  <si>
    <r>
      <t>Medicare Parts A and B</t>
    </r>
    <r>
      <rPr>
        <vertAlign val="superscript"/>
        <sz val="10"/>
        <color theme="1"/>
        <rFont val="Calibri"/>
        <family val="2"/>
        <scheme val="minor"/>
      </rPr>
      <t>5</t>
    </r>
  </si>
  <si>
    <r>
      <t>Medicare Part D</t>
    </r>
    <r>
      <rPr>
        <vertAlign val="superscript"/>
        <sz val="10"/>
        <color theme="1"/>
        <rFont val="Calibri"/>
        <family val="2"/>
        <scheme val="minor"/>
      </rPr>
      <t>5</t>
    </r>
  </si>
  <si>
    <t>(5) Data for Medicare Parts A, B, and D is reported on a per beneficiary basis</t>
  </si>
  <si>
    <t>Neighborhood Health Plan</t>
  </si>
  <si>
    <r>
      <t>Network Health</t>
    </r>
    <r>
      <rPr>
        <vertAlign val="superscript"/>
        <sz val="10"/>
        <color theme="1"/>
        <rFont val="Calibri"/>
        <family val="2"/>
        <scheme val="minor"/>
      </rPr>
      <t>2</t>
    </r>
  </si>
  <si>
    <r>
      <t>--</t>
    </r>
    <r>
      <rPr>
        <vertAlign val="superscript"/>
        <sz val="10"/>
        <color theme="1"/>
        <rFont val="Calibri"/>
        <family val="2"/>
        <scheme val="minor"/>
      </rPr>
      <t>3</t>
    </r>
  </si>
  <si>
    <r>
      <t>FFS</t>
    </r>
    <r>
      <rPr>
        <vertAlign val="superscript"/>
        <sz val="10"/>
        <color theme="1"/>
        <rFont val="Calibri"/>
        <family val="2"/>
        <scheme val="minor"/>
      </rPr>
      <t>4</t>
    </r>
  </si>
  <si>
    <t>(3) '---' indicates that data is unavailable</t>
  </si>
  <si>
    <t>(2) Network Health did not report health status scores for its One Care members.</t>
  </si>
  <si>
    <t>(4) The membership information for MassHealth FFS program, a combination of various programs serving unique member populations, is not presented in this table.</t>
  </si>
  <si>
    <t>(without estimates)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</si>
</sst>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quot;$&quot;#,##0.00"/>
    <numFmt numFmtId="165" formatCode="_(* #,##0_);_(* \(#,##0\);_(* &quot;-&quot;??_);_(@_)"/>
    <numFmt numFmtId="166" formatCode="0.0%"/>
    <numFmt numFmtId="167" formatCode="&quot;$&quot;#,##0"/>
    <numFmt numFmtId="168" formatCode="_([$$-409]* #,##0.00_);_([$$-409]* \(#,##0.00\);_([$$-409]* &quot;-&quot;??_);_(@_)"/>
  </numFmts>
  <fonts count="33" x14ac:knownFonts="1">
    <font>
      <sz val="11"/>
      <color theme="1"/>
      <name val="Calibri"/>
      <family val="2"/>
      <scheme val="minor"/>
    </font>
    <font>
      <b/>
      <sz val="11"/>
      <color theme="1"/>
      <name val="Calibri"/>
      <family val="2"/>
      <scheme val="minor"/>
    </font>
    <font>
      <b/>
      <sz val="18"/>
      <color theme="1"/>
      <name val="Calibri"/>
      <family val="2"/>
      <scheme val="minor"/>
    </font>
    <font>
      <b/>
      <sz val="14"/>
      <color theme="1"/>
      <name val="Calibri"/>
      <family val="2"/>
      <scheme val="minor"/>
    </font>
    <font>
      <b/>
      <sz val="12"/>
      <color theme="1"/>
      <name val="Calibri"/>
      <family val="2"/>
      <scheme val="minor"/>
    </font>
    <font>
      <sz val="11"/>
      <color theme="1"/>
      <name val="Calibri"/>
      <family val="2"/>
      <scheme val="minor"/>
    </font>
    <font>
      <sz val="11"/>
      <color theme="0"/>
      <name val="Calibri"/>
      <family val="2"/>
      <scheme val="minor"/>
    </font>
    <font>
      <b/>
      <sz val="10"/>
      <color theme="1"/>
      <name val="Calibri"/>
      <family val="2"/>
      <scheme val="minor"/>
    </font>
    <font>
      <sz val="10"/>
      <color theme="1"/>
      <name val="Calibri"/>
      <family val="2"/>
      <scheme val="minor"/>
    </font>
    <font>
      <b/>
      <sz val="10"/>
      <color theme="0"/>
      <name val="Calibri"/>
      <family val="2"/>
      <scheme val="minor"/>
    </font>
    <font>
      <b/>
      <u/>
      <sz val="10"/>
      <color theme="1"/>
      <name val="Calibri"/>
      <family val="2"/>
      <scheme val="minor"/>
    </font>
    <font>
      <b/>
      <i/>
      <u/>
      <sz val="10"/>
      <color theme="1"/>
      <name val="Calibri"/>
      <family val="2"/>
      <scheme val="minor"/>
    </font>
    <font>
      <i/>
      <u/>
      <sz val="10"/>
      <color theme="1"/>
      <name val="Calibri"/>
      <family val="2"/>
      <scheme val="minor"/>
    </font>
    <font>
      <sz val="10"/>
      <color theme="0"/>
      <name val="Calibri"/>
      <family val="2"/>
      <scheme val="minor"/>
    </font>
    <font>
      <sz val="10"/>
      <color theme="0" tint="-0.499984740745262"/>
      <name val="Calibri"/>
      <family val="2"/>
      <scheme val="minor"/>
    </font>
    <font>
      <sz val="10"/>
      <name val="Arial"/>
      <family val="2"/>
    </font>
    <font>
      <sz val="10"/>
      <color theme="1"/>
      <name val="Arial"/>
      <family val="2"/>
    </font>
    <font>
      <vertAlign val="superscript"/>
      <sz val="10"/>
      <color theme="1"/>
      <name val="Calibri"/>
      <family val="2"/>
      <scheme val="minor"/>
    </font>
    <font>
      <b/>
      <vertAlign val="superscript"/>
      <sz val="10"/>
      <color theme="0"/>
      <name val="Calibri"/>
      <family val="2"/>
      <scheme val="minor"/>
    </font>
    <font>
      <i/>
      <u/>
      <sz val="10"/>
      <name val="Calibri"/>
      <family val="2"/>
      <scheme val="minor"/>
    </font>
    <font>
      <b/>
      <i/>
      <u/>
      <sz val="10"/>
      <name val="Calibri"/>
      <family val="2"/>
      <scheme val="minor"/>
    </font>
    <font>
      <b/>
      <u val="double"/>
      <sz val="12"/>
      <color theme="1"/>
      <name val="Calibri"/>
      <family val="2"/>
      <scheme val="minor"/>
    </font>
    <font>
      <sz val="12"/>
      <color theme="1"/>
      <name val="Calibri"/>
      <family val="2"/>
      <scheme val="minor"/>
    </font>
    <font>
      <b/>
      <sz val="18"/>
      <name val="Calibri"/>
      <family val="2"/>
      <scheme val="minor"/>
    </font>
    <font>
      <b/>
      <sz val="14"/>
      <color theme="3"/>
      <name val="Calibri"/>
      <family val="2"/>
      <scheme val="minor"/>
    </font>
    <font>
      <b/>
      <sz val="18"/>
      <color theme="3"/>
      <name val="Calibri"/>
      <family val="2"/>
      <scheme val="minor"/>
    </font>
    <font>
      <b/>
      <sz val="14"/>
      <color theme="9" tint="-0.249977111117893"/>
      <name val="Calibri"/>
      <family val="2"/>
      <scheme val="minor"/>
    </font>
    <font>
      <b/>
      <i/>
      <sz val="12"/>
      <color theme="1"/>
      <name val="Calibri"/>
      <family val="2"/>
      <scheme val="minor"/>
    </font>
    <font>
      <b/>
      <u/>
      <sz val="10"/>
      <name val="Calibri"/>
      <family val="2"/>
      <scheme val="minor"/>
    </font>
    <font>
      <b/>
      <sz val="10"/>
      <name val="Calibri"/>
      <family val="2"/>
      <scheme val="minor"/>
    </font>
    <font>
      <sz val="14"/>
      <color theme="1"/>
      <name val="Calibri"/>
      <family val="2"/>
      <scheme val="minor"/>
    </font>
    <font>
      <b/>
      <sz val="14"/>
      <color rgb="FF00B050"/>
      <name val="Calibri"/>
      <family val="2"/>
      <scheme val="minor"/>
    </font>
    <font>
      <b/>
      <i/>
      <sz val="10"/>
      <color theme="1"/>
      <name val="Calibri"/>
      <family val="2"/>
      <scheme val="minor"/>
    </font>
  </fonts>
  <fills count="6">
    <fill>
      <patternFill patternType="none"/>
    </fill>
    <fill>
      <patternFill patternType="gray125"/>
    </fill>
    <fill>
      <patternFill patternType="solid">
        <fgColor theme="4"/>
      </patternFill>
    </fill>
    <fill>
      <patternFill patternType="solid">
        <fgColor theme="5"/>
      </patternFill>
    </fill>
    <fill>
      <patternFill patternType="solid">
        <fgColor theme="4"/>
        <bgColor indexed="64"/>
      </patternFill>
    </fill>
    <fill>
      <patternFill patternType="solid">
        <fgColor theme="0" tint="-0.14999847407452621"/>
        <bgColor indexed="64"/>
      </patternFill>
    </fill>
  </fills>
  <borders count="1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27">
    <xf numFmtId="0" fontId="0" fillId="0" borderId="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6" fillId="2" borderId="0" applyNumberFormat="0" applyBorder="0" applyAlignment="0" applyProtection="0"/>
    <xf numFmtId="0" fontId="6" fillId="3" borderId="0" applyNumberFormat="0" applyBorder="0" applyAlignment="0" applyProtection="0"/>
    <xf numFmtId="0" fontId="15" fillId="0" borderId="0"/>
    <xf numFmtId="43" fontId="15" fillId="0" borderId="0" applyFont="0" applyFill="0" applyBorder="0" applyAlignment="0" applyProtection="0"/>
    <xf numFmtId="9" fontId="15" fillId="0" borderId="0" applyFont="0" applyFill="0" applyBorder="0" applyAlignment="0" applyProtection="0"/>
    <xf numFmtId="0" fontId="5" fillId="0" borderId="0"/>
    <xf numFmtId="43" fontId="5" fillId="0" borderId="0" applyFont="0" applyFill="0" applyBorder="0" applyAlignment="0" applyProtection="0"/>
    <xf numFmtId="0" fontId="16" fillId="0" borderId="0"/>
    <xf numFmtId="9" fontId="16" fillId="0" borderId="0" applyFont="0" applyFill="0" applyBorder="0" applyAlignment="0" applyProtection="0"/>
    <xf numFmtId="0" fontId="15" fillId="0" borderId="0"/>
    <xf numFmtId="0" fontId="5" fillId="0" borderId="0"/>
    <xf numFmtId="43" fontId="15" fillId="0" borderId="0" applyFont="0" applyFill="0" applyBorder="0" applyAlignment="0" applyProtection="0"/>
    <xf numFmtId="44" fontId="15" fillId="0" borderId="0" applyFont="0" applyFill="0" applyBorder="0" applyAlignment="0" applyProtection="0"/>
    <xf numFmtId="0" fontId="5" fillId="0" borderId="0"/>
    <xf numFmtId="0" fontId="5" fillId="0" borderId="0"/>
    <xf numFmtId="44"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168" fontId="5" fillId="0" borderId="0"/>
    <xf numFmtId="0" fontId="5" fillId="0" borderId="0"/>
    <xf numFmtId="0" fontId="5" fillId="0" borderId="0"/>
    <xf numFmtId="0" fontId="15" fillId="0" borderId="0"/>
    <xf numFmtId="44" fontId="15" fillId="0" borderId="0" applyFont="0" applyFill="0" applyBorder="0" applyAlignment="0" applyProtection="0"/>
  </cellStyleXfs>
  <cellXfs count="234">
    <xf numFmtId="0" fontId="0" fillId="0" borderId="0" xfId="0"/>
    <xf numFmtId="0" fontId="1" fillId="0" borderId="0" xfId="0" applyFont="1"/>
    <xf numFmtId="0" fontId="4" fillId="0" borderId="0" xfId="0" applyFont="1" applyBorder="1"/>
    <xf numFmtId="0" fontId="8" fillId="0" borderId="0" xfId="0" applyFont="1"/>
    <xf numFmtId="0" fontId="11" fillId="0" borderId="0" xfId="0" applyFont="1"/>
    <xf numFmtId="0" fontId="8" fillId="0" borderId="0" xfId="0" applyFont="1" applyAlignment="1">
      <alignment wrapText="1"/>
    </xf>
    <xf numFmtId="0" fontId="14" fillId="0" borderId="0" xfId="0" applyFont="1"/>
    <xf numFmtId="0" fontId="0" fillId="0" borderId="0" xfId="0" applyAlignment="1">
      <alignment wrapText="1"/>
    </xf>
    <xf numFmtId="0" fontId="0" fillId="0" borderId="0" xfId="0" applyBorder="1"/>
    <xf numFmtId="0" fontId="0" fillId="0" borderId="0" xfId="0"/>
    <xf numFmtId="0" fontId="0" fillId="0" borderId="0" xfId="0" applyBorder="1"/>
    <xf numFmtId="164" fontId="8" fillId="0" borderId="1" xfId="2" applyNumberFormat="1" applyFont="1" applyBorder="1" applyAlignment="1">
      <alignment horizontal="center" vertical="center"/>
    </xf>
    <xf numFmtId="165" fontId="8" fillId="0" borderId="0" xfId="1" applyNumberFormat="1" applyFont="1" applyBorder="1" applyAlignment="1">
      <alignment horizontal="center" vertical="center"/>
    </xf>
    <xf numFmtId="164" fontId="8" fillId="0" borderId="0" xfId="0" applyNumberFormat="1" applyFont="1" applyBorder="1" applyAlignment="1">
      <alignment horizontal="center" vertical="center"/>
    </xf>
    <xf numFmtId="164" fontId="8" fillId="0" borderId="2" xfId="0" applyNumberFormat="1" applyFont="1" applyBorder="1" applyAlignment="1">
      <alignment horizontal="center" vertical="center"/>
    </xf>
    <xf numFmtId="164" fontId="8" fillId="0" borderId="1" xfId="0" applyNumberFormat="1" applyFont="1" applyBorder="1" applyAlignment="1">
      <alignment horizontal="center" vertical="center"/>
    </xf>
    <xf numFmtId="166" fontId="8" fillId="0" borderId="0" xfId="3" applyNumberFormat="1" applyFont="1" applyBorder="1" applyAlignment="1">
      <alignment horizontal="center" vertical="center"/>
    </xf>
    <xf numFmtId="0" fontId="8" fillId="0" borderId="0" xfId="0" quotePrefix="1" applyFont="1" applyBorder="1" applyAlignment="1">
      <alignment horizontal="center" vertical="center"/>
    </xf>
    <xf numFmtId="0" fontId="8" fillId="0" borderId="2" xfId="0" quotePrefix="1" applyFont="1" applyBorder="1" applyAlignment="1">
      <alignment horizontal="center" vertical="center"/>
    </xf>
    <xf numFmtId="0" fontId="8" fillId="0" borderId="0" xfId="0" applyFont="1" applyBorder="1" applyAlignment="1">
      <alignment horizontal="center" vertical="center"/>
    </xf>
    <xf numFmtId="0" fontId="8" fillId="0" borderId="2" xfId="0" applyFont="1" applyBorder="1" applyAlignment="1">
      <alignment horizontal="center" vertical="center"/>
    </xf>
    <xf numFmtId="0" fontId="0" fillId="0" borderId="2" xfId="0" applyBorder="1" applyAlignment="1">
      <alignment horizontal="center" vertical="center"/>
    </xf>
    <xf numFmtId="166" fontId="0" fillId="0" borderId="2" xfId="3" applyNumberFormat="1" applyFont="1" applyBorder="1" applyAlignment="1">
      <alignment horizontal="center" vertical="center"/>
    </xf>
    <xf numFmtId="164" fontId="8" fillId="0" borderId="3" xfId="0" applyNumberFormat="1" applyFont="1" applyBorder="1" applyAlignment="1">
      <alignment horizontal="center" vertical="center"/>
    </xf>
    <xf numFmtId="164" fontId="8" fillId="0" borderId="4" xfId="0" applyNumberFormat="1" applyFont="1" applyBorder="1" applyAlignment="1">
      <alignment horizontal="center" vertical="center"/>
    </xf>
    <xf numFmtId="0" fontId="8" fillId="0" borderId="5" xfId="0" quotePrefix="1" applyFont="1" applyBorder="1" applyAlignment="1">
      <alignment horizontal="center" vertical="center"/>
    </xf>
    <xf numFmtId="0" fontId="4" fillId="0" borderId="0" xfId="0" applyFont="1" applyAlignment="1">
      <alignment vertical="center"/>
    </xf>
    <xf numFmtId="0" fontId="0" fillId="0" borderId="0" xfId="0" applyAlignment="1">
      <alignment vertical="center"/>
    </xf>
    <xf numFmtId="0" fontId="9" fillId="4" borderId="6" xfId="0" applyFont="1" applyFill="1" applyBorder="1" applyAlignment="1">
      <alignment vertical="center"/>
    </xf>
    <xf numFmtId="0" fontId="9" fillId="4" borderId="7" xfId="0" applyFont="1" applyFill="1" applyBorder="1" applyAlignment="1">
      <alignment vertical="center"/>
    </xf>
    <xf numFmtId="0" fontId="9" fillId="4" borderId="1" xfId="0" applyFont="1" applyFill="1" applyBorder="1" applyAlignment="1">
      <alignment vertical="center" wrapText="1"/>
    </xf>
    <xf numFmtId="0" fontId="9" fillId="4" borderId="0" xfId="0" applyFont="1" applyFill="1" applyBorder="1" applyAlignment="1">
      <alignment vertical="center" wrapText="1"/>
    </xf>
    <xf numFmtId="0" fontId="9" fillId="4" borderId="2" xfId="0" applyFont="1" applyFill="1" applyBorder="1" applyAlignment="1">
      <alignment vertical="center" wrapText="1"/>
    </xf>
    <xf numFmtId="0" fontId="8" fillId="0" borderId="1" xfId="0" applyFont="1" applyBorder="1" applyAlignment="1">
      <alignment vertical="center" wrapText="1"/>
    </xf>
    <xf numFmtId="0" fontId="8" fillId="0" borderId="0" xfId="0" applyFont="1" applyBorder="1" applyAlignment="1">
      <alignment vertical="center"/>
    </xf>
    <xf numFmtId="164" fontId="7" fillId="0" borderId="1" xfId="0" applyNumberFormat="1" applyFont="1" applyFill="1" applyBorder="1" applyAlignment="1">
      <alignment horizontal="center" vertical="center"/>
    </xf>
    <xf numFmtId="165" fontId="7" fillId="0" borderId="0" xfId="1" applyNumberFormat="1" applyFont="1" applyFill="1" applyBorder="1" applyAlignment="1">
      <alignment horizontal="center" vertical="center"/>
    </xf>
    <xf numFmtId="164" fontId="7" fillId="0" borderId="0" xfId="2" applyNumberFormat="1" applyFont="1" applyFill="1" applyBorder="1" applyAlignment="1">
      <alignment horizontal="center" vertical="center"/>
    </xf>
    <xf numFmtId="0" fontId="8" fillId="0" borderId="2" xfId="0" applyFont="1" applyFill="1" applyBorder="1" applyAlignment="1">
      <alignment horizontal="center" vertical="center"/>
    </xf>
    <xf numFmtId="166" fontId="7" fillId="0" borderId="1" xfId="3" applyNumberFormat="1" applyFont="1" applyFill="1" applyBorder="1" applyAlignment="1">
      <alignment horizontal="center" vertical="center"/>
    </xf>
    <xf numFmtId="166" fontId="7" fillId="0" borderId="0" xfId="3" applyNumberFormat="1" applyFont="1" applyFill="1" applyBorder="1" applyAlignment="1">
      <alignment horizontal="center" vertical="center"/>
    </xf>
    <xf numFmtId="0" fontId="0" fillId="0" borderId="1" xfId="0" applyBorder="1" applyAlignment="1">
      <alignment vertical="center" wrapText="1"/>
    </xf>
    <xf numFmtId="0" fontId="8" fillId="0" borderId="0" xfId="0" applyFont="1" applyBorder="1" applyAlignment="1">
      <alignment horizontal="left" vertical="center"/>
    </xf>
    <xf numFmtId="0" fontId="8" fillId="0" borderId="3" xfId="0" applyFont="1" applyBorder="1" applyAlignment="1">
      <alignment vertical="center" wrapText="1"/>
    </xf>
    <xf numFmtId="0" fontId="8" fillId="0" borderId="4" xfId="0" applyFont="1" applyBorder="1" applyAlignment="1">
      <alignment horizontal="left" vertical="center" wrapText="1"/>
    </xf>
    <xf numFmtId="0" fontId="8" fillId="0" borderId="0" xfId="0" applyFont="1" applyAlignment="1">
      <alignment vertical="center"/>
    </xf>
    <xf numFmtId="0" fontId="0" fillId="0" borderId="0" xfId="0" applyAlignment="1">
      <alignment horizontal="center" vertical="center"/>
    </xf>
    <xf numFmtId="0" fontId="9" fillId="4" borderId="1" xfId="0" applyFont="1" applyFill="1" applyBorder="1" applyAlignment="1">
      <alignment horizontal="center" vertical="center" wrapText="1"/>
    </xf>
    <xf numFmtId="0" fontId="9" fillId="4" borderId="0"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8" fillId="0" borderId="0" xfId="0" applyFont="1" applyAlignment="1">
      <alignment horizontal="center" vertical="center"/>
    </xf>
    <xf numFmtId="2" fontId="8" fillId="0" borderId="0" xfId="0" applyNumberFormat="1" applyFont="1" applyAlignment="1">
      <alignment horizontal="center" vertical="center" wrapText="1"/>
    </xf>
    <xf numFmtId="164" fontId="8" fillId="0" borderId="0" xfId="0" applyNumberFormat="1" applyFont="1" applyAlignment="1">
      <alignment horizontal="center" vertical="center"/>
    </xf>
    <xf numFmtId="0" fontId="9" fillId="4" borderId="1" xfId="0" applyFont="1" applyFill="1" applyBorder="1" applyAlignment="1">
      <alignment horizontal="left" vertical="center" wrapText="1"/>
    </xf>
    <xf numFmtId="0" fontId="9" fillId="4" borderId="0" xfId="0" applyFont="1" applyFill="1" applyBorder="1" applyAlignment="1">
      <alignment horizontal="left" vertical="center" wrapText="1"/>
    </xf>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horizontal="center" vertical="center"/>
    </xf>
    <xf numFmtId="0" fontId="3" fillId="0" borderId="0" xfId="0" applyFont="1" applyBorder="1" applyAlignment="1">
      <alignment vertical="center"/>
    </xf>
    <xf numFmtId="0" fontId="8" fillId="4" borderId="6" xfId="0" applyFont="1" applyFill="1" applyBorder="1" applyAlignment="1">
      <alignment vertical="center"/>
    </xf>
    <xf numFmtId="0" fontId="8" fillId="4" borderId="7" xfId="0" applyFont="1" applyFill="1" applyBorder="1" applyAlignment="1">
      <alignment vertical="center"/>
    </xf>
    <xf numFmtId="0" fontId="9" fillId="4" borderId="1" xfId="0" applyFont="1" applyFill="1" applyBorder="1" applyAlignment="1">
      <alignment vertical="center"/>
    </xf>
    <xf numFmtId="0" fontId="8" fillId="0" borderId="1" xfId="0" applyFont="1" applyBorder="1" applyAlignment="1">
      <alignment vertical="center"/>
    </xf>
    <xf numFmtId="164" fontId="8" fillId="0" borderId="1" xfId="2" applyNumberFormat="1" applyFont="1" applyBorder="1" applyAlignment="1">
      <alignment vertical="center"/>
    </xf>
    <xf numFmtId="164" fontId="8" fillId="0" borderId="2" xfId="0" applyNumberFormat="1" applyFont="1" applyBorder="1" applyAlignment="1">
      <alignment vertical="center"/>
    </xf>
    <xf numFmtId="166" fontId="8" fillId="0" borderId="1" xfId="3" applyNumberFormat="1" applyFont="1" applyBorder="1" applyAlignment="1">
      <alignment vertical="center"/>
    </xf>
    <xf numFmtId="166" fontId="8" fillId="0" borderId="0" xfId="3" applyNumberFormat="1" applyFont="1" applyBorder="1" applyAlignment="1">
      <alignment vertical="center"/>
    </xf>
    <xf numFmtId="166" fontId="8" fillId="0" borderId="2" xfId="3" applyNumberFormat="1"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164" fontId="8" fillId="0" borderId="5" xfId="0" applyNumberFormat="1" applyFont="1" applyBorder="1" applyAlignment="1">
      <alignment horizontal="center" vertical="center"/>
    </xf>
    <xf numFmtId="164" fontId="8" fillId="0" borderId="0" xfId="0" applyNumberFormat="1" applyFont="1" applyBorder="1" applyAlignment="1">
      <alignment vertical="center"/>
    </xf>
    <xf numFmtId="0" fontId="8" fillId="0" borderId="0" xfId="0" quotePrefix="1" applyFont="1" applyBorder="1" applyAlignment="1">
      <alignment vertical="center"/>
    </xf>
    <xf numFmtId="0" fontId="13" fillId="4" borderId="6" xfId="0" applyFont="1" applyFill="1" applyBorder="1" applyAlignment="1">
      <alignment vertical="center"/>
    </xf>
    <xf numFmtId="0" fontId="13" fillId="4" borderId="7" xfId="0" applyFont="1" applyFill="1" applyBorder="1" applyAlignment="1">
      <alignment vertical="center"/>
    </xf>
    <xf numFmtId="0" fontId="8" fillId="0" borderId="0" xfId="0" applyFont="1" applyBorder="1" applyAlignment="1">
      <alignment horizontal="left" vertical="center" indent="2"/>
    </xf>
    <xf numFmtId="164" fontId="8" fillId="0" borderId="2" xfId="0" quotePrefix="1" applyNumberFormat="1" applyFont="1" applyBorder="1" applyAlignment="1">
      <alignment horizontal="center" vertical="center"/>
    </xf>
    <xf numFmtId="0" fontId="9" fillId="4" borderId="0" xfId="0" applyFont="1" applyFill="1" applyBorder="1" applyAlignment="1">
      <alignment vertical="center"/>
    </xf>
    <xf numFmtId="0" fontId="9" fillId="4" borderId="0" xfId="0" applyFont="1" applyFill="1" applyBorder="1" applyAlignment="1">
      <alignment horizontal="left" vertical="center"/>
    </xf>
    <xf numFmtId="0" fontId="9" fillId="4" borderId="0" xfId="0" applyFont="1" applyFill="1" applyBorder="1" applyAlignment="1">
      <alignment horizontal="center" vertical="center"/>
    </xf>
    <xf numFmtId="0" fontId="10" fillId="0" borderId="0" xfId="0" applyFont="1" applyBorder="1" applyAlignment="1">
      <alignment vertical="center"/>
    </xf>
    <xf numFmtId="167" fontId="8" fillId="0" borderId="0" xfId="2" applyNumberFormat="1" applyFont="1" applyBorder="1" applyAlignment="1">
      <alignment vertical="center"/>
    </xf>
    <xf numFmtId="0" fontId="11" fillId="0" borderId="0" xfId="0" applyFont="1" applyBorder="1" applyAlignment="1">
      <alignment vertical="center"/>
    </xf>
    <xf numFmtId="167" fontId="11" fillId="0" borderId="0" xfId="2" applyNumberFormat="1" applyFont="1" applyBorder="1" applyAlignment="1">
      <alignment vertical="center"/>
    </xf>
    <xf numFmtId="166" fontId="11" fillId="0" borderId="0" xfId="3" applyNumberFormat="1" applyFont="1" applyBorder="1" applyAlignment="1">
      <alignment horizontal="center" vertical="center"/>
    </xf>
    <xf numFmtId="0" fontId="12" fillId="0" borderId="0" xfId="0" applyFont="1" applyBorder="1" applyAlignment="1">
      <alignment horizontal="left" vertical="center"/>
    </xf>
    <xf numFmtId="167" fontId="8" fillId="0" borderId="0" xfId="2" applyNumberFormat="1" applyFont="1" applyBorder="1" applyAlignment="1">
      <alignment horizontal="center" vertical="center"/>
    </xf>
    <xf numFmtId="164" fontId="8" fillId="0" borderId="0" xfId="2" applyNumberFormat="1" applyFont="1" applyBorder="1" applyAlignment="1">
      <alignment horizontal="center" vertical="center"/>
    </xf>
    <xf numFmtId="0" fontId="12" fillId="0" borderId="0" xfId="0" applyFont="1" applyBorder="1" applyAlignment="1">
      <alignment horizontal="right" vertical="center"/>
    </xf>
    <xf numFmtId="0" fontId="20" fillId="0" borderId="0" xfId="0" applyFont="1" applyBorder="1" applyAlignment="1">
      <alignment horizontal="left" vertical="center"/>
    </xf>
    <xf numFmtId="0" fontId="19" fillId="0" borderId="0" xfId="0" applyFont="1" applyBorder="1" applyAlignment="1">
      <alignment vertical="center"/>
    </xf>
    <xf numFmtId="167" fontId="20" fillId="0" borderId="0" xfId="2" applyNumberFormat="1" applyFont="1" applyBorder="1" applyAlignment="1">
      <alignment vertical="center"/>
    </xf>
    <xf numFmtId="167" fontId="11" fillId="0" borderId="0" xfId="0" applyNumberFormat="1" applyFont="1" applyBorder="1" applyAlignment="1">
      <alignment vertical="center"/>
    </xf>
    <xf numFmtId="0" fontId="8" fillId="4" borderId="0" xfId="0" applyFont="1" applyFill="1" applyBorder="1" applyAlignment="1">
      <alignment vertical="center"/>
    </xf>
    <xf numFmtId="0" fontId="7" fillId="4" borderId="0" xfId="0" applyFont="1" applyFill="1" applyBorder="1" applyAlignment="1">
      <alignment vertical="center"/>
    </xf>
    <xf numFmtId="164" fontId="8" fillId="4" borderId="0" xfId="0" applyNumberFormat="1" applyFont="1" applyFill="1" applyBorder="1" applyAlignment="1">
      <alignment vertical="center"/>
    </xf>
    <xf numFmtId="0" fontId="8" fillId="4" borderId="0" xfId="0" applyFont="1" applyFill="1" applyBorder="1" applyAlignment="1">
      <alignment horizontal="center" vertical="center"/>
    </xf>
    <xf numFmtId="0" fontId="6" fillId="2" borderId="0" xfId="4" applyAlignment="1">
      <alignment horizontal="center" vertical="center"/>
    </xf>
    <xf numFmtId="0" fontId="13" fillId="3" borderId="0" xfId="5" applyFont="1" applyAlignment="1">
      <alignment horizontal="center" vertical="center"/>
    </xf>
    <xf numFmtId="166" fontId="8" fillId="0" borderId="0" xfId="0" applyNumberFormat="1" applyFont="1" applyAlignment="1">
      <alignment horizontal="center" vertical="center"/>
    </xf>
    <xf numFmtId="0" fontId="10" fillId="0" borderId="0" xfId="0" applyFont="1" applyAlignment="1">
      <alignment vertical="center"/>
    </xf>
    <xf numFmtId="165" fontId="8" fillId="0" borderId="0" xfId="1" applyNumberFormat="1" applyFont="1" applyAlignment="1">
      <alignment vertical="center"/>
    </xf>
    <xf numFmtId="167" fontId="7" fillId="0" borderId="0" xfId="0" applyNumberFormat="1" applyFont="1" applyAlignment="1">
      <alignment vertical="center"/>
    </xf>
    <xf numFmtId="0" fontId="11" fillId="0" borderId="0" xfId="0" applyFont="1" applyBorder="1" applyAlignment="1">
      <alignment horizontal="left" vertical="center" indent="2"/>
    </xf>
    <xf numFmtId="0" fontId="21" fillId="0" borderId="0" xfId="0" applyFont="1" applyAlignment="1">
      <alignment vertical="center"/>
    </xf>
    <xf numFmtId="0" fontId="22" fillId="0" borderId="0" xfId="0" applyFont="1" applyAlignment="1">
      <alignment vertical="center"/>
    </xf>
    <xf numFmtId="167" fontId="4" fillId="0" borderId="0" xfId="0" applyNumberFormat="1" applyFont="1" applyAlignment="1">
      <alignment vertical="center"/>
    </xf>
    <xf numFmtId="166" fontId="4" fillId="0" borderId="0" xfId="0" applyNumberFormat="1" applyFont="1" applyAlignment="1">
      <alignment horizontal="center" vertical="center"/>
    </xf>
    <xf numFmtId="0" fontId="23" fillId="0" borderId="0" xfId="0" applyFont="1"/>
    <xf numFmtId="0" fontId="24" fillId="0" borderId="0" xfId="0" applyFont="1"/>
    <xf numFmtId="0" fontId="25" fillId="0" borderId="0" xfId="0" applyFont="1"/>
    <xf numFmtId="0" fontId="2" fillId="0" borderId="0" xfId="0" applyFont="1" applyBorder="1"/>
    <xf numFmtId="0" fontId="22" fillId="0" borderId="0" xfId="0" applyFont="1"/>
    <xf numFmtId="49" fontId="26" fillId="0" borderId="0" xfId="0" applyNumberFormat="1" applyFont="1" applyBorder="1"/>
    <xf numFmtId="3" fontId="27" fillId="0" borderId="0" xfId="0" applyNumberFormat="1" applyFont="1"/>
    <xf numFmtId="0" fontId="9" fillId="4" borderId="6" xfId="0" applyFont="1" applyFill="1" applyBorder="1"/>
    <xf numFmtId="3" fontId="9" fillId="4" borderId="8" xfId="0" applyNumberFormat="1" applyFont="1" applyFill="1" applyBorder="1" applyAlignment="1">
      <alignment horizontal="center"/>
    </xf>
    <xf numFmtId="3" fontId="9" fillId="4" borderId="9" xfId="0" applyNumberFormat="1" applyFont="1" applyFill="1" applyBorder="1" applyAlignment="1">
      <alignment horizontal="center"/>
    </xf>
    <xf numFmtId="0" fontId="9" fillId="4" borderId="9" xfId="0" applyFont="1" applyFill="1" applyBorder="1"/>
    <xf numFmtId="167" fontId="8" fillId="0" borderId="1" xfId="2" applyNumberFormat="1" applyFont="1" applyBorder="1" applyAlignment="1">
      <alignment horizontal="center" vertical="center"/>
    </xf>
    <xf numFmtId="167" fontId="8" fillId="0" borderId="1" xfId="0" quotePrefix="1" applyNumberFormat="1" applyFont="1" applyBorder="1" applyAlignment="1">
      <alignment horizontal="center" vertical="center"/>
    </xf>
    <xf numFmtId="167" fontId="8" fillId="0" borderId="1" xfId="0" applyNumberFormat="1" applyFont="1" applyBorder="1" applyAlignment="1">
      <alignment horizontal="center" vertical="center"/>
    </xf>
    <xf numFmtId="167" fontId="8" fillId="0" borderId="3" xfId="0" applyNumberFormat="1" applyFont="1" applyBorder="1" applyAlignment="1">
      <alignment horizontal="center" vertical="center"/>
    </xf>
    <xf numFmtId="0" fontId="0" fillId="5" borderId="1" xfId="0" applyFill="1" applyBorder="1" applyAlignment="1">
      <alignment vertical="center" wrapText="1"/>
    </xf>
    <xf numFmtId="0" fontId="8" fillId="5" borderId="0" xfId="0" applyFont="1" applyFill="1" applyBorder="1" applyAlignment="1">
      <alignment horizontal="left" vertical="center"/>
    </xf>
    <xf numFmtId="167" fontId="8" fillId="5" borderId="1" xfId="2" applyNumberFormat="1" applyFont="1" applyFill="1" applyBorder="1" applyAlignment="1">
      <alignment horizontal="center" vertical="center"/>
    </xf>
    <xf numFmtId="164" fontId="8" fillId="5" borderId="0" xfId="0" applyNumberFormat="1" applyFont="1" applyFill="1" applyBorder="1" applyAlignment="1">
      <alignment horizontal="center" vertical="center"/>
    </xf>
    <xf numFmtId="164" fontId="8" fillId="5" borderId="2" xfId="0" applyNumberFormat="1" applyFont="1" applyFill="1" applyBorder="1" applyAlignment="1">
      <alignment horizontal="center" vertical="center"/>
    </xf>
    <xf numFmtId="167" fontId="8" fillId="5" borderId="1" xfId="0" applyNumberFormat="1" applyFont="1" applyFill="1" applyBorder="1" applyAlignment="1">
      <alignment horizontal="center" vertical="center"/>
    </xf>
    <xf numFmtId="166" fontId="8" fillId="5" borderId="1" xfId="3" applyNumberFormat="1" applyFont="1" applyFill="1" applyBorder="1" applyAlignment="1">
      <alignment horizontal="center" vertical="center"/>
    </xf>
    <xf numFmtId="166" fontId="8" fillId="5" borderId="0" xfId="3" applyNumberFormat="1" applyFont="1" applyFill="1" applyBorder="1" applyAlignment="1">
      <alignment horizontal="center" vertical="center"/>
    </xf>
    <xf numFmtId="166" fontId="8" fillId="5" borderId="2" xfId="3" applyNumberFormat="1" applyFont="1" applyFill="1" applyBorder="1" applyAlignment="1">
      <alignment horizontal="center" vertical="center"/>
    </xf>
    <xf numFmtId="0" fontId="8" fillId="5" borderId="1" xfId="0" applyFont="1" applyFill="1" applyBorder="1" applyAlignment="1">
      <alignment vertical="center" wrapText="1"/>
    </xf>
    <xf numFmtId="0" fontId="8" fillId="5" borderId="0" xfId="0" applyFont="1" applyFill="1" applyBorder="1" applyAlignment="1">
      <alignment horizontal="left" vertical="center" indent="2"/>
    </xf>
    <xf numFmtId="0" fontId="8" fillId="5" borderId="1" xfId="0" applyFont="1" applyFill="1" applyBorder="1" applyAlignment="1">
      <alignment vertical="center"/>
    </xf>
    <xf numFmtId="0" fontId="8" fillId="5" borderId="0" xfId="0" applyFont="1" applyFill="1" applyBorder="1" applyAlignment="1">
      <alignment vertical="center"/>
    </xf>
    <xf numFmtId="0" fontId="9" fillId="0" borderId="0" xfId="0" applyFont="1" applyFill="1" applyBorder="1" applyAlignment="1">
      <alignment vertical="center" wrapText="1"/>
    </xf>
    <xf numFmtId="0" fontId="9" fillId="0" borderId="1" xfId="0" applyFont="1" applyFill="1" applyBorder="1" applyAlignment="1">
      <alignment vertical="center" wrapText="1"/>
    </xf>
    <xf numFmtId="0" fontId="9" fillId="0" borderId="0"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2" xfId="0" applyFont="1" applyFill="1" applyBorder="1" applyAlignment="1">
      <alignment vertical="center" wrapText="1"/>
    </xf>
    <xf numFmtId="0" fontId="0" fillId="0" borderId="0" xfId="0" applyFill="1" applyBorder="1" applyAlignment="1">
      <alignment vertical="center"/>
    </xf>
    <xf numFmtId="0" fontId="0" fillId="0" borderId="0" xfId="0" applyFill="1" applyBorder="1"/>
    <xf numFmtId="0" fontId="28" fillId="0" borderId="1" xfId="0" applyFont="1" applyFill="1" applyBorder="1" applyAlignment="1">
      <alignment vertical="center"/>
    </xf>
    <xf numFmtId="0" fontId="8" fillId="0" borderId="0" xfId="0" applyFont="1" applyFill="1" applyBorder="1" applyAlignment="1">
      <alignment horizontal="left" vertical="center"/>
    </xf>
    <xf numFmtId="164" fontId="8" fillId="0" borderId="0" xfId="0" applyNumberFormat="1" applyFont="1" applyFill="1" applyBorder="1" applyAlignment="1">
      <alignment horizontal="center" vertical="center"/>
    </xf>
    <xf numFmtId="164" fontId="8" fillId="0" borderId="2" xfId="0" applyNumberFormat="1" applyFont="1" applyFill="1" applyBorder="1" applyAlignment="1">
      <alignment horizontal="center" vertical="center"/>
    </xf>
    <xf numFmtId="0" fontId="10" fillId="0" borderId="1" xfId="0" applyFont="1" applyFill="1" applyBorder="1" applyAlignment="1">
      <alignment vertical="center"/>
    </xf>
    <xf numFmtId="0" fontId="8" fillId="0" borderId="0" xfId="0" applyFont="1" applyFill="1" applyBorder="1" applyAlignment="1">
      <alignment vertical="center"/>
    </xf>
    <xf numFmtId="167" fontId="0" fillId="0" borderId="1" xfId="0" applyNumberFormat="1" applyBorder="1" applyAlignment="1">
      <alignment horizontal="center" vertical="center"/>
    </xf>
    <xf numFmtId="167" fontId="8" fillId="0" borderId="1" xfId="0" applyNumberFormat="1" applyFont="1" applyFill="1" applyBorder="1" applyAlignment="1">
      <alignment horizontal="center" vertical="center"/>
    </xf>
    <xf numFmtId="0" fontId="8" fillId="0" borderId="1" xfId="0" applyFont="1" applyBorder="1" applyAlignment="1">
      <alignment horizontal="left" vertical="center" indent="2"/>
    </xf>
    <xf numFmtId="0" fontId="8" fillId="0" borderId="1" xfId="0" applyFont="1" applyBorder="1" applyAlignment="1">
      <alignment horizontal="left" vertical="center"/>
    </xf>
    <xf numFmtId="167" fontId="8" fillId="0" borderId="0" xfId="0" applyNumberFormat="1" applyFont="1" applyBorder="1" applyAlignment="1">
      <alignment horizontal="center" vertical="center"/>
    </xf>
    <xf numFmtId="167" fontId="8" fillId="5" borderId="0" xfId="0" applyNumberFormat="1" applyFont="1" applyFill="1" applyBorder="1" applyAlignment="1">
      <alignment horizontal="center" vertical="center"/>
    </xf>
    <xf numFmtId="167" fontId="8" fillId="0" borderId="0" xfId="0" applyNumberFormat="1" applyFont="1" applyFill="1" applyBorder="1" applyAlignment="1">
      <alignment horizontal="center" vertical="center"/>
    </xf>
    <xf numFmtId="167" fontId="8" fillId="0" borderId="4" xfId="0" applyNumberFormat="1" applyFont="1" applyBorder="1" applyAlignment="1">
      <alignment horizontal="center" vertical="center"/>
    </xf>
    <xf numFmtId="164" fontId="8" fillId="0" borderId="2" xfId="2" applyNumberFormat="1" applyFont="1" applyBorder="1" applyAlignment="1">
      <alignment horizontal="center" vertical="center"/>
    </xf>
    <xf numFmtId="164" fontId="8" fillId="0" borderId="5" xfId="2" applyNumberFormat="1" applyFont="1" applyBorder="1" applyAlignment="1">
      <alignment horizontal="center" vertical="center"/>
    </xf>
    <xf numFmtId="164" fontId="8" fillId="0" borderId="3" xfId="2" applyNumberFormat="1" applyFont="1" applyBorder="1" applyAlignment="1">
      <alignment horizontal="center" vertical="center"/>
    </xf>
    <xf numFmtId="37" fontId="8" fillId="0" borderId="0" xfId="1" applyNumberFormat="1" applyFont="1" applyBorder="1" applyAlignment="1">
      <alignment horizontal="center" vertical="center"/>
    </xf>
    <xf numFmtId="37" fontId="8" fillId="0" borderId="4" xfId="1" applyNumberFormat="1" applyFont="1" applyBorder="1" applyAlignment="1">
      <alignment horizontal="center" vertical="center"/>
    </xf>
    <xf numFmtId="3" fontId="8" fillId="0" borderId="0" xfId="0" applyNumberFormat="1" applyFont="1" applyBorder="1" applyAlignment="1">
      <alignment horizontal="center" vertical="center"/>
    </xf>
    <xf numFmtId="3" fontId="8" fillId="0" borderId="0" xfId="0" quotePrefix="1" applyNumberFormat="1" applyFont="1" applyBorder="1" applyAlignment="1">
      <alignment horizontal="center" vertical="center"/>
    </xf>
    <xf numFmtId="3" fontId="8" fillId="5" borderId="0" xfId="0" applyNumberFormat="1" applyFont="1" applyFill="1" applyBorder="1" applyAlignment="1">
      <alignment horizontal="center" vertical="center"/>
    </xf>
    <xf numFmtId="3" fontId="8" fillId="0" borderId="4" xfId="0" applyNumberFormat="1" applyFont="1" applyBorder="1" applyAlignment="1">
      <alignment horizontal="center" vertical="center"/>
    </xf>
    <xf numFmtId="0" fontId="7" fillId="0" borderId="0" xfId="0" applyFont="1" applyAlignment="1">
      <alignment horizontal="left" vertical="center" indent="2"/>
    </xf>
    <xf numFmtId="166" fontId="29" fillId="0" borderId="0" xfId="0" applyNumberFormat="1" applyFont="1" applyAlignment="1">
      <alignment horizontal="center" vertical="center"/>
    </xf>
    <xf numFmtId="0" fontId="3" fillId="0" borderId="0" xfId="0" applyFont="1" applyAlignment="1">
      <alignment vertical="center"/>
    </xf>
    <xf numFmtId="0" fontId="30" fillId="0" borderId="0" xfId="0" applyFont="1" applyAlignment="1">
      <alignment vertical="center"/>
    </xf>
    <xf numFmtId="167" fontId="3" fillId="0" borderId="0" xfId="2" applyNumberFormat="1" applyFont="1" applyAlignment="1">
      <alignment vertical="center"/>
    </xf>
    <xf numFmtId="166" fontId="31" fillId="0" borderId="0" xfId="0" applyNumberFormat="1" applyFont="1" applyAlignment="1">
      <alignment horizontal="center" vertical="center"/>
    </xf>
    <xf numFmtId="0" fontId="9" fillId="4" borderId="7"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2" xfId="0" applyFont="1" applyFill="1" applyBorder="1" applyAlignment="1">
      <alignment vertical="center"/>
    </xf>
    <xf numFmtId="0" fontId="7" fillId="0" borderId="1" xfId="0" applyFont="1" applyBorder="1" applyAlignment="1">
      <alignment vertical="center"/>
    </xf>
    <xf numFmtId="10" fontId="8" fillId="0" borderId="2" xfId="0" applyNumberFormat="1" applyFont="1" applyBorder="1" applyAlignment="1">
      <alignment horizontal="center" vertical="center"/>
    </xf>
    <xf numFmtId="164" fontId="0" fillId="0" borderId="0" xfId="0" applyNumberFormat="1" applyBorder="1" applyAlignment="1">
      <alignment horizontal="center" vertical="center"/>
    </xf>
    <xf numFmtId="164" fontId="8" fillId="0" borderId="0" xfId="0" quotePrefix="1" applyNumberFormat="1" applyFont="1" applyBorder="1" applyAlignment="1">
      <alignment horizontal="center" vertical="center"/>
    </xf>
    <xf numFmtId="164" fontId="0" fillId="0" borderId="0" xfId="0" quotePrefix="1" applyNumberFormat="1" applyBorder="1" applyAlignment="1">
      <alignment horizontal="center" vertical="center"/>
    </xf>
    <xf numFmtId="164" fontId="7" fillId="0" borderId="0" xfId="0" applyNumberFormat="1" applyFont="1" applyBorder="1" applyAlignment="1">
      <alignment horizontal="center" vertical="center"/>
    </xf>
    <xf numFmtId="10" fontId="7" fillId="0" borderId="2" xfId="0" applyNumberFormat="1" applyFont="1" applyBorder="1" applyAlignment="1">
      <alignment horizontal="center" vertical="center"/>
    </xf>
    <xf numFmtId="0" fontId="8" fillId="5" borderId="2" xfId="0" applyFont="1" applyFill="1" applyBorder="1" applyAlignment="1">
      <alignment vertical="center"/>
    </xf>
    <xf numFmtId="0" fontId="9" fillId="4" borderId="9" xfId="0" applyFont="1" applyFill="1" applyBorder="1" applyAlignment="1">
      <alignment vertical="center"/>
    </xf>
    <xf numFmtId="0" fontId="9" fillId="4" borderId="10" xfId="0" applyFont="1" applyFill="1" applyBorder="1" applyAlignment="1">
      <alignment vertical="center"/>
    </xf>
    <xf numFmtId="0" fontId="8" fillId="0" borderId="10" xfId="0" applyFont="1" applyBorder="1" applyAlignment="1">
      <alignment vertical="center"/>
    </xf>
    <xf numFmtId="0" fontId="32" fillId="0" borderId="10" xfId="0" applyFont="1" applyBorder="1" applyAlignment="1">
      <alignment vertical="center" wrapText="1"/>
    </xf>
    <xf numFmtId="0" fontId="8" fillId="5" borderId="10" xfId="0" applyFont="1" applyFill="1" applyBorder="1" applyAlignment="1">
      <alignment vertical="center"/>
    </xf>
    <xf numFmtId="0" fontId="9" fillId="4" borderId="9" xfId="0" applyFont="1" applyFill="1" applyBorder="1" applyAlignment="1">
      <alignment horizontal="center" vertical="center"/>
    </xf>
    <xf numFmtId="164" fontId="8" fillId="0" borderId="10" xfId="0" applyNumberFormat="1" applyFont="1" applyBorder="1" applyAlignment="1">
      <alignment horizontal="center" vertical="center"/>
    </xf>
    <xf numFmtId="164" fontId="7" fillId="0" borderId="10" xfId="0" applyNumberFormat="1" applyFont="1" applyBorder="1" applyAlignment="1">
      <alignment horizontal="center" vertical="center"/>
    </xf>
    <xf numFmtId="0" fontId="32" fillId="0" borderId="11" xfId="0" applyFont="1" applyBorder="1" applyAlignment="1">
      <alignment vertical="center" wrapText="1"/>
    </xf>
    <xf numFmtId="164" fontId="0" fillId="0" borderId="0" xfId="0" applyNumberFormat="1"/>
    <xf numFmtId="164" fontId="8" fillId="0" borderId="10" xfId="0" quotePrefix="1" applyNumberFormat="1" applyFont="1" applyBorder="1" applyAlignment="1">
      <alignment horizontal="center" vertical="center"/>
    </xf>
    <xf numFmtId="164" fontId="7" fillId="0" borderId="4" xfId="0" applyNumberFormat="1" applyFont="1" applyBorder="1" applyAlignment="1">
      <alignment horizontal="center" vertical="center"/>
    </xf>
    <xf numFmtId="164" fontId="7" fillId="0" borderId="11" xfId="0" applyNumberFormat="1" applyFont="1" applyBorder="1" applyAlignment="1">
      <alignment horizontal="center" vertical="center"/>
    </xf>
    <xf numFmtId="10" fontId="7" fillId="0" borderId="5" xfId="0" applyNumberFormat="1" applyFont="1" applyBorder="1" applyAlignment="1">
      <alignment horizontal="center" vertical="center"/>
    </xf>
    <xf numFmtId="0" fontId="9" fillId="4" borderId="6" xfId="0" applyFont="1" applyFill="1" applyBorder="1" applyAlignment="1">
      <alignment vertical="center" wrapText="1"/>
    </xf>
    <xf numFmtId="0" fontId="9" fillId="4" borderId="8" xfId="0" applyFont="1" applyFill="1" applyBorder="1" applyAlignment="1">
      <alignment vertical="center" wrapText="1"/>
    </xf>
    <xf numFmtId="0" fontId="8" fillId="0" borderId="2" xfId="0" applyFont="1" applyBorder="1" applyAlignment="1">
      <alignment vertical="center"/>
    </xf>
    <xf numFmtId="0" fontId="8" fillId="0" borderId="5" xfId="0" applyFont="1" applyBorder="1" applyAlignment="1">
      <alignment vertical="center"/>
    </xf>
    <xf numFmtId="0" fontId="10" fillId="0" borderId="1" xfId="0" applyFont="1" applyBorder="1" applyAlignment="1">
      <alignment vertical="center"/>
    </xf>
    <xf numFmtId="167" fontId="8" fillId="0" borderId="10" xfId="0" applyNumberFormat="1" applyFont="1" applyBorder="1" applyAlignment="1">
      <alignment horizontal="center" vertical="center"/>
    </xf>
    <xf numFmtId="167" fontId="8" fillId="0" borderId="2" xfId="0" applyNumberFormat="1" applyFont="1" applyBorder="1" applyAlignment="1">
      <alignment horizontal="center" vertical="center"/>
    </xf>
    <xf numFmtId="0" fontId="8" fillId="0" borderId="11" xfId="0" applyFont="1" applyBorder="1" applyAlignment="1">
      <alignment wrapText="1"/>
    </xf>
    <xf numFmtId="167" fontId="8" fillId="0" borderId="11" xfId="0" applyNumberFormat="1" applyFont="1" applyBorder="1" applyAlignment="1">
      <alignment horizontal="center" vertical="center"/>
    </xf>
    <xf numFmtId="167" fontId="8" fillId="0" borderId="5" xfId="0" applyNumberFormat="1" applyFont="1" applyBorder="1" applyAlignment="1">
      <alignment horizontal="center" vertical="center"/>
    </xf>
    <xf numFmtId="0" fontId="10" fillId="0" borderId="0" xfId="0" applyFont="1" applyBorder="1" applyAlignment="1">
      <alignment horizontal="left" vertical="center"/>
    </xf>
    <xf numFmtId="10" fontId="8" fillId="0" borderId="2" xfId="3" applyNumberFormat="1" applyFont="1" applyBorder="1" applyAlignment="1">
      <alignment horizontal="center" vertical="center"/>
    </xf>
    <xf numFmtId="10" fontId="8" fillId="0" borderId="2" xfId="0" quotePrefix="1" applyNumberFormat="1" applyFont="1" applyBorder="1" applyAlignment="1">
      <alignment horizontal="center" vertical="center"/>
    </xf>
    <xf numFmtId="10" fontId="8" fillId="0" borderId="1" xfId="3" applyNumberFormat="1" applyFont="1" applyBorder="1" applyAlignment="1">
      <alignment horizontal="center" vertical="center"/>
    </xf>
    <xf numFmtId="10" fontId="8" fillId="0" borderId="0" xfId="3" applyNumberFormat="1" applyFont="1" applyBorder="1" applyAlignment="1">
      <alignment horizontal="center" vertical="center"/>
    </xf>
    <xf numFmtId="10" fontId="8" fillId="0" borderId="1" xfId="0" quotePrefix="1" applyNumberFormat="1" applyFont="1" applyBorder="1" applyAlignment="1">
      <alignment horizontal="center" vertical="center"/>
    </xf>
    <xf numFmtId="10" fontId="8" fillId="0" borderId="0" xfId="0" quotePrefix="1" applyNumberFormat="1" applyFont="1" applyBorder="1" applyAlignment="1">
      <alignment horizontal="center" vertical="center"/>
    </xf>
    <xf numFmtId="10" fontId="8" fillId="5" borderId="1" xfId="3" applyNumberFormat="1" applyFont="1" applyFill="1" applyBorder="1" applyAlignment="1">
      <alignment horizontal="center" vertical="center"/>
    </xf>
    <xf numFmtId="10" fontId="8" fillId="5" borderId="0" xfId="3" applyNumberFormat="1" applyFont="1" applyFill="1" applyBorder="1" applyAlignment="1">
      <alignment horizontal="center" vertical="center"/>
    </xf>
    <xf numFmtId="10" fontId="8" fillId="5" borderId="2" xfId="3" applyNumberFormat="1" applyFont="1" applyFill="1" applyBorder="1" applyAlignment="1">
      <alignment horizontal="center" vertical="center"/>
    </xf>
    <xf numFmtId="10" fontId="0" fillId="0" borderId="2" xfId="3" applyNumberFormat="1" applyFont="1" applyBorder="1" applyAlignment="1">
      <alignment horizontal="center" vertical="center"/>
    </xf>
    <xf numFmtId="10" fontId="8" fillId="0" borderId="1" xfId="0" applyNumberFormat="1" applyFont="1" applyBorder="1" applyAlignment="1">
      <alignment horizontal="center" vertical="center"/>
    </xf>
    <xf numFmtId="10" fontId="8" fillId="0" borderId="0" xfId="0" applyNumberFormat="1" applyFont="1" applyBorder="1" applyAlignment="1">
      <alignment horizontal="center" vertical="center"/>
    </xf>
    <xf numFmtId="10" fontId="8" fillId="0" borderId="1" xfId="3" applyNumberFormat="1" applyFont="1" applyFill="1" applyBorder="1" applyAlignment="1">
      <alignment horizontal="center" vertical="center"/>
    </xf>
    <xf numFmtId="10" fontId="8" fillId="0" borderId="0" xfId="3" applyNumberFormat="1" applyFont="1" applyFill="1" applyBorder="1" applyAlignment="1">
      <alignment horizontal="center" vertical="center"/>
    </xf>
    <xf numFmtId="10" fontId="8" fillId="0" borderId="2" xfId="3" applyNumberFormat="1" applyFont="1" applyFill="1" applyBorder="1" applyAlignment="1">
      <alignment horizontal="center" vertical="center"/>
    </xf>
    <xf numFmtId="10" fontId="8" fillId="5" borderId="2" xfId="0" applyNumberFormat="1" applyFont="1" applyFill="1" applyBorder="1" applyAlignment="1">
      <alignment horizontal="center" vertical="center"/>
    </xf>
    <xf numFmtId="10" fontId="8" fillId="0" borderId="2" xfId="0" applyNumberFormat="1" applyFont="1" applyFill="1" applyBorder="1" applyAlignment="1">
      <alignment horizontal="center" vertical="center"/>
    </xf>
    <xf numFmtId="10" fontId="8" fillId="0" borderId="3" xfId="3" applyNumberFormat="1" applyFont="1" applyBorder="1" applyAlignment="1">
      <alignment horizontal="center" vertical="center"/>
    </xf>
    <xf numFmtId="10" fontId="8" fillId="0" borderId="4" xfId="3" applyNumberFormat="1" applyFont="1" applyBorder="1" applyAlignment="1">
      <alignment horizontal="center" vertical="center"/>
    </xf>
    <xf numFmtId="10" fontId="8" fillId="0" borderId="5" xfId="0" applyNumberFormat="1" applyFont="1" applyBorder="1" applyAlignment="1">
      <alignment horizontal="center" vertical="center"/>
    </xf>
    <xf numFmtId="10" fontId="8" fillId="0" borderId="5" xfId="3" applyNumberFormat="1" applyFont="1" applyBorder="1" applyAlignment="1">
      <alignment horizontal="center" vertical="center"/>
    </xf>
    <xf numFmtId="10" fontId="8" fillId="5" borderId="2" xfId="0" applyNumberFormat="1" applyFont="1" applyFill="1" applyBorder="1" applyAlignment="1">
      <alignment vertical="center"/>
    </xf>
    <xf numFmtId="10" fontId="8" fillId="0" borderId="10" xfId="0" quotePrefix="1" applyNumberFormat="1" applyFont="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8" xfId="0" applyFont="1" applyFill="1" applyBorder="1" applyAlignment="1">
      <alignment horizontal="center" vertical="center"/>
    </xf>
  </cellXfs>
  <cellStyles count="27">
    <cellStyle name="Accent1" xfId="4" builtinId="29"/>
    <cellStyle name="Accent2" xfId="5" builtinId="33"/>
    <cellStyle name="Comma" xfId="1" builtinId="3"/>
    <cellStyle name="Comma 2" xfId="10"/>
    <cellStyle name="Comma 3" xfId="15"/>
    <cellStyle name="Comma 4" xfId="20"/>
    <cellStyle name="Comma 5" xfId="7"/>
    <cellStyle name="Currency" xfId="2" builtinId="4"/>
    <cellStyle name="Currency 2" xfId="16"/>
    <cellStyle name="Currency 3" xfId="19"/>
    <cellStyle name="Currency 4" xfId="26"/>
    <cellStyle name="Normal" xfId="0" builtinId="0"/>
    <cellStyle name="Normal 10" xfId="24"/>
    <cellStyle name="Normal 2" xfId="6"/>
    <cellStyle name="Normal 2 2" xfId="25"/>
    <cellStyle name="Normal 2 3" xfId="9"/>
    <cellStyle name="Normal 3" xfId="11"/>
    <cellStyle name="Normal 4" xfId="13"/>
    <cellStyle name="Normal 5" xfId="14"/>
    <cellStyle name="Normal 6" xfId="17"/>
    <cellStyle name="Normal 7" xfId="18"/>
    <cellStyle name="Normal 8" xfId="22"/>
    <cellStyle name="Normal 9" xfId="23"/>
    <cellStyle name="Percent" xfId="3" builtinId="5"/>
    <cellStyle name="Percent 2" xfId="12"/>
    <cellStyle name="Percent 3" xfId="21"/>
    <cellStyle name="Percent 4" xfId="8"/>
  </cellStyles>
  <dxfs count="0"/>
  <tableStyles count="1" defaultTableStyle="TableStyleMedium2" defaultPivotStyle="PivotStyleLight16">
    <tableStyle name="Table Style 1"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1" Type="http://schemas.openxmlformats.org/officeDocument/2006/relationships/worksheet" Target="worksheets/sheet1.xml"/>
  <Relationship Id="rId10" Type="http://schemas.openxmlformats.org/officeDocument/2006/relationships/calcChain" Target="calcChain.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5</xdr:col>
      <xdr:colOff>123825</xdr:colOff>
      <xdr:row>48</xdr:row>
      <xdr:rowOff>137583</xdr:rowOff>
    </xdr:from>
    <xdr:to>
      <xdr:col>9</xdr:col>
      <xdr:colOff>590550</xdr:colOff>
      <xdr:row>52</xdr:row>
      <xdr:rowOff>28575</xdr:rowOff>
    </xdr:to>
    <xdr:sp macro="" textlink="">
      <xdr:nvSpPr>
        <xdr:cNvPr id="3" name="TextBox 2"/>
        <xdr:cNvSpPr txBox="1"/>
      </xdr:nvSpPr>
      <xdr:spPr>
        <a:xfrm>
          <a:off x="10848975" y="7614708"/>
          <a:ext cx="2905125" cy="5386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1"/>
            <a:t>THCE Growth</a:t>
          </a:r>
          <a:r>
            <a:rPr lang="en-US" sz="1100" b="1" baseline="0"/>
            <a:t> Benchmark (2012-2013):</a:t>
          </a:r>
        </a:p>
        <a:p>
          <a:pPr algn="ctr"/>
          <a:r>
            <a:rPr lang="en-US" sz="1400" b="1" baseline="0">
              <a:solidFill>
                <a:srgbClr val="0070C0"/>
              </a:solidFill>
            </a:rPr>
            <a:t>3.6%</a:t>
          </a:r>
          <a:endParaRPr lang="en-US" sz="1400" b="1">
            <a:solidFill>
              <a:srgbClr val="0070C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tabSelected="1" workbookViewId="0">
      <selection activeCell="B7" sqref="B7"/>
    </sheetView>
  </sheetViews>
  <sheetFormatPr defaultRowHeight="15" x14ac:dyDescent="0.25"/>
  <cols>
    <col min="1" max="1" width="26" bestFit="1" customWidth="1"/>
  </cols>
  <sheetData>
    <row r="1" spans="1:1" s="9" customFormat="1" ht="23.45" x14ac:dyDescent="0.45">
      <c r="A1" s="110" t="s">
        <v>0</v>
      </c>
    </row>
    <row r="2" spans="1:1" s="9" customFormat="1" ht="14.45" x14ac:dyDescent="0.3"/>
    <row r="3" spans="1:1" s="9" customFormat="1" ht="23.45" x14ac:dyDescent="0.45">
      <c r="A3" s="111" t="s">
        <v>39</v>
      </c>
    </row>
    <row r="4" spans="1:1" s="112" customFormat="1" ht="15.6" x14ac:dyDescent="0.3">
      <c r="A4" s="2"/>
    </row>
    <row r="5" spans="1:1" s="9" customFormat="1" ht="18" x14ac:dyDescent="0.35">
      <c r="A5" s="113" t="s">
        <v>112</v>
      </c>
    </row>
    <row r="6" spans="1:1" s="9" customFormat="1" ht="18" x14ac:dyDescent="0.35">
      <c r="A6" s="113"/>
    </row>
    <row r="7" spans="1:1" ht="23.45" x14ac:dyDescent="0.45">
      <c r="A7" s="108" t="s">
        <v>1</v>
      </c>
    </row>
    <row r="8" spans="1:1" s="9" customFormat="1" ht="23.45" x14ac:dyDescent="0.45">
      <c r="A8" s="108"/>
    </row>
    <row r="9" spans="1:1" ht="18" x14ac:dyDescent="0.35">
      <c r="A9" s="109" t="s">
        <v>2</v>
      </c>
    </row>
    <row r="10" spans="1:1" s="9" customFormat="1" ht="14.45" x14ac:dyDescent="0.3"/>
    <row r="11" spans="1:1" ht="18" x14ac:dyDescent="0.35">
      <c r="A11" s="109" t="s">
        <v>111</v>
      </c>
    </row>
    <row r="12" spans="1:1" s="9" customFormat="1" ht="18" x14ac:dyDescent="0.35">
      <c r="A12" s="109"/>
    </row>
    <row r="13" spans="1:1" ht="18" x14ac:dyDescent="0.35">
      <c r="A13" s="109" t="s">
        <v>99</v>
      </c>
    </row>
    <row r="14" spans="1:1" s="9" customFormat="1" ht="18" x14ac:dyDescent="0.35">
      <c r="A14" s="109"/>
    </row>
    <row r="15" spans="1:1" ht="18" x14ac:dyDescent="0.35">
      <c r="A15" s="109" t="s">
        <v>100</v>
      </c>
    </row>
    <row r="16" spans="1:1" s="9" customFormat="1" ht="18" x14ac:dyDescent="0.35">
      <c r="A16" s="109"/>
    </row>
    <row r="17" spans="1:1" ht="18" x14ac:dyDescent="0.35">
      <c r="A17" s="109" t="s">
        <v>101</v>
      </c>
    </row>
    <row r="18" spans="1:1" s="9" customFormat="1" ht="18" x14ac:dyDescent="0.35">
      <c r="A18" s="109"/>
    </row>
    <row r="19" spans="1:1" ht="18" x14ac:dyDescent="0.35">
      <c r="A19" s="109" t="s">
        <v>102</v>
      </c>
    </row>
  </sheetData>
  <pageMargins left="0.7" right="0.7" top="0.75" bottom="0.75" header="0.3" footer="0.3"/>
  <pageSetup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workbookViewId="0">
      <pane ySplit="4" topLeftCell="A11" activePane="bottomLeft" state="frozen"/>
      <selection pane="bottomLeft" activeCell="I27" sqref="I27"/>
    </sheetView>
  </sheetViews>
  <sheetFormatPr defaultColWidth="9.140625" defaultRowHeight="12.75" x14ac:dyDescent="0.2"/>
  <cols>
    <col min="1" max="1" width="57.85546875" style="45" customWidth="1"/>
    <col min="2" max="2" width="45.7109375" style="45" customWidth="1"/>
    <col min="3" max="4" width="19.42578125" style="45" customWidth="1"/>
    <col min="5" max="5" width="18.42578125" style="50" customWidth="1"/>
    <col min="6" max="16384" width="9.140625" style="3"/>
  </cols>
  <sheetData>
    <row r="1" spans="1:5" ht="15.6" x14ac:dyDescent="0.3">
      <c r="A1" s="55" t="s">
        <v>12</v>
      </c>
      <c r="B1" s="34"/>
      <c r="C1" s="34"/>
      <c r="D1" s="34"/>
      <c r="E1" s="19"/>
    </row>
    <row r="2" spans="1:5" ht="13.9" x14ac:dyDescent="0.3">
      <c r="A2" s="34"/>
      <c r="B2" s="34"/>
      <c r="C2" s="34"/>
      <c r="D2" s="34"/>
      <c r="E2" s="19"/>
    </row>
    <row r="3" spans="1:5" ht="13.9" x14ac:dyDescent="0.3">
      <c r="A3" s="77"/>
      <c r="B3" s="77"/>
      <c r="C3" s="78" t="s">
        <v>57</v>
      </c>
      <c r="D3" s="78" t="s">
        <v>63</v>
      </c>
      <c r="E3" s="79" t="s">
        <v>13</v>
      </c>
    </row>
    <row r="4" spans="1:5" s="5" customFormat="1" ht="13.5" customHeight="1" x14ac:dyDescent="0.3">
      <c r="A4" s="31" t="s">
        <v>3</v>
      </c>
      <c r="B4" s="31" t="s">
        <v>4</v>
      </c>
      <c r="C4" s="54" t="s">
        <v>6</v>
      </c>
      <c r="D4" s="54" t="s">
        <v>14</v>
      </c>
      <c r="E4" s="48" t="s">
        <v>14</v>
      </c>
    </row>
    <row r="5" spans="1:5" ht="13.9" x14ac:dyDescent="0.3">
      <c r="A5" s="80" t="s">
        <v>16</v>
      </c>
      <c r="B5" s="34"/>
      <c r="C5" s="81"/>
      <c r="D5" s="81"/>
      <c r="E5" s="16"/>
    </row>
    <row r="6" spans="1:5" ht="13.9" x14ac:dyDescent="0.3">
      <c r="A6" s="75" t="s">
        <v>40</v>
      </c>
      <c r="B6" s="34" t="s">
        <v>17</v>
      </c>
      <c r="C6" s="81">
        <v>12887937596.005003</v>
      </c>
      <c r="D6" s="81">
        <v>13344845884.612978</v>
      </c>
      <c r="E6" s="16">
        <f>D6/C6-1</f>
        <v>3.5452397655122647E-2</v>
      </c>
    </row>
    <row r="7" spans="1:5" ht="13.9" x14ac:dyDescent="0.3">
      <c r="A7" s="75" t="s">
        <v>41</v>
      </c>
      <c r="B7" s="34" t="s">
        <v>17</v>
      </c>
      <c r="C7" s="81">
        <v>5145517433.7433968</v>
      </c>
      <c r="D7" s="81">
        <v>5085956261.6494522</v>
      </c>
      <c r="E7" s="16">
        <f>D7/C7-1</f>
        <v>-1.157535133461074E-2</v>
      </c>
    </row>
    <row r="8" spans="1:5" x14ac:dyDescent="0.2">
      <c r="A8" s="75" t="s">
        <v>9</v>
      </c>
      <c r="B8" s="148" t="s">
        <v>133</v>
      </c>
      <c r="C8" s="81">
        <v>17655488.634226684</v>
      </c>
      <c r="D8" s="81">
        <v>14377398.806409186</v>
      </c>
      <c r="E8" s="16">
        <f>D8/C8-1</f>
        <v>-0.18566973113746843</v>
      </c>
    </row>
    <row r="9" spans="1:5" s="4" customFormat="1" ht="13.9" x14ac:dyDescent="0.3">
      <c r="A9" s="103" t="s">
        <v>37</v>
      </c>
      <c r="B9" s="82"/>
      <c r="C9" s="83">
        <f>SUM(C6:C8)</f>
        <v>18051110518.382626</v>
      </c>
      <c r="D9" s="83">
        <f>SUM(D6:D8)</f>
        <v>18445179545.068836</v>
      </c>
      <c r="E9" s="84">
        <f>D9/C9-1</f>
        <v>2.1830735914275534E-2</v>
      </c>
    </row>
    <row r="10" spans="1:5" ht="13.9" x14ac:dyDescent="0.3">
      <c r="A10" s="85"/>
      <c r="B10" s="34"/>
      <c r="C10" s="81"/>
      <c r="D10" s="81"/>
      <c r="E10" s="16"/>
    </row>
    <row r="11" spans="1:5" ht="13.9" x14ac:dyDescent="0.3">
      <c r="A11" s="80" t="s">
        <v>19</v>
      </c>
      <c r="B11" s="34"/>
      <c r="C11" s="81"/>
      <c r="D11" s="81"/>
      <c r="E11" s="16"/>
    </row>
    <row r="12" spans="1:5" x14ac:dyDescent="0.2">
      <c r="A12" s="75" t="s">
        <v>68</v>
      </c>
      <c r="B12" s="34" t="s">
        <v>17</v>
      </c>
      <c r="C12" s="81">
        <v>2413793778.4377007</v>
      </c>
      <c r="D12" s="81">
        <v>2657570116.5291595</v>
      </c>
      <c r="E12" s="16">
        <f t="shared" ref="E12:E18" si="0">D12/C12-1</f>
        <v>0.10099302611063998</v>
      </c>
    </row>
    <row r="13" spans="1:5" ht="13.9" x14ac:dyDescent="0.3">
      <c r="A13" s="75" t="s">
        <v>18</v>
      </c>
      <c r="B13" s="34" t="s">
        <v>19</v>
      </c>
      <c r="C13" s="81">
        <v>613258338.63999999</v>
      </c>
      <c r="D13" s="81">
        <v>740020381.26999998</v>
      </c>
      <c r="E13" s="16">
        <f t="shared" si="0"/>
        <v>0.20670251775314696</v>
      </c>
    </row>
    <row r="14" spans="1:5" ht="13.9" x14ac:dyDescent="0.3">
      <c r="A14" s="75" t="s">
        <v>20</v>
      </c>
      <c r="B14" s="34" t="s">
        <v>19</v>
      </c>
      <c r="C14" s="81">
        <v>113613610.17</v>
      </c>
      <c r="D14" s="81">
        <v>118176310.81999999</v>
      </c>
      <c r="E14" s="16">
        <f t="shared" si="0"/>
        <v>4.0159806938383724E-2</v>
      </c>
    </row>
    <row r="15" spans="1:5" ht="13.9" x14ac:dyDescent="0.3">
      <c r="A15" s="75" t="s">
        <v>95</v>
      </c>
      <c r="B15" s="34" t="s">
        <v>19</v>
      </c>
      <c r="C15" s="81">
        <v>489292073.21999997</v>
      </c>
      <c r="D15" s="81">
        <v>510182951.55000001</v>
      </c>
      <c r="E15" s="16">
        <f t="shared" si="0"/>
        <v>4.269613074358336E-2</v>
      </c>
    </row>
    <row r="16" spans="1:5" ht="13.9" x14ac:dyDescent="0.3">
      <c r="A16" s="75" t="s">
        <v>21</v>
      </c>
      <c r="B16" s="34" t="s">
        <v>19</v>
      </c>
      <c r="C16" s="81">
        <v>5224178879.1499987</v>
      </c>
      <c r="D16" s="81">
        <v>5324448648.46</v>
      </c>
      <c r="E16" s="16">
        <f t="shared" si="0"/>
        <v>1.9193402758505007E-2</v>
      </c>
    </row>
    <row r="17" spans="1:5" ht="13.9" x14ac:dyDescent="0.3">
      <c r="A17" s="75" t="s">
        <v>22</v>
      </c>
      <c r="B17" s="34" t="s">
        <v>19</v>
      </c>
      <c r="C17" s="81">
        <v>2167789670.1099997</v>
      </c>
      <c r="D17" s="81">
        <v>2179378239.8299999</v>
      </c>
      <c r="E17" s="16">
        <f t="shared" si="0"/>
        <v>5.3457998623143155E-3</v>
      </c>
    </row>
    <row r="18" spans="1:5" x14ac:dyDescent="0.2">
      <c r="A18" s="75" t="s">
        <v>121</v>
      </c>
      <c r="B18" s="34" t="s">
        <v>19</v>
      </c>
      <c r="C18" s="81">
        <v>953726559.39999998</v>
      </c>
      <c r="D18" s="81">
        <v>913161526.70000005</v>
      </c>
      <c r="E18" s="16">
        <f t="shared" si="0"/>
        <v>-4.253318972842679E-2</v>
      </c>
    </row>
    <row r="19" spans="1:5" ht="13.9" x14ac:dyDescent="0.3">
      <c r="A19" s="75" t="s">
        <v>144</v>
      </c>
      <c r="B19" s="34" t="s">
        <v>17</v>
      </c>
      <c r="C19" s="86" t="s">
        <v>42</v>
      </c>
      <c r="D19" s="81">
        <v>3121058.1708000014</v>
      </c>
      <c r="E19" s="87" t="s">
        <v>42</v>
      </c>
    </row>
    <row r="20" spans="1:5" ht="13.9" x14ac:dyDescent="0.3">
      <c r="A20" s="103" t="s">
        <v>38</v>
      </c>
      <c r="B20" s="82"/>
      <c r="C20" s="83">
        <f>SUM(C12:C19)</f>
        <v>11975652909.127699</v>
      </c>
      <c r="D20" s="83">
        <f>SUM(D12:D19)</f>
        <v>12446059233.32996</v>
      </c>
      <c r="E20" s="84">
        <f>D20/C20-1</f>
        <v>3.9280223614674314E-2</v>
      </c>
    </row>
    <row r="21" spans="1:5" x14ac:dyDescent="0.2">
      <c r="A21" s="103"/>
      <c r="B21" s="82"/>
      <c r="C21" s="83"/>
      <c r="D21" s="83"/>
      <c r="E21" s="84"/>
    </row>
    <row r="22" spans="1:5" x14ac:dyDescent="0.2">
      <c r="A22" s="207" t="s">
        <v>139</v>
      </c>
      <c r="B22" s="82"/>
      <c r="C22" s="83"/>
      <c r="D22" s="83"/>
      <c r="E22" s="84"/>
    </row>
    <row r="23" spans="1:5" x14ac:dyDescent="0.2">
      <c r="A23" s="75" t="s">
        <v>69</v>
      </c>
      <c r="B23" s="34" t="s">
        <v>17</v>
      </c>
      <c r="C23" s="83">
        <v>787133629.84440029</v>
      </c>
      <c r="D23" s="83">
        <v>915220168.21840024</v>
      </c>
      <c r="E23" s="84">
        <f>D23/C23-1</f>
        <v>0.16272527753555632</v>
      </c>
    </row>
    <row r="24" spans="1:5" x14ac:dyDescent="0.2">
      <c r="A24" s="207"/>
      <c r="B24" s="82"/>
      <c r="C24" s="83"/>
      <c r="D24" s="83"/>
      <c r="E24" s="84"/>
    </row>
    <row r="25" spans="1:5" ht="13.9" x14ac:dyDescent="0.3">
      <c r="A25" s="80" t="s">
        <v>23</v>
      </c>
      <c r="B25" s="34"/>
      <c r="C25" s="81"/>
      <c r="D25" s="81"/>
      <c r="E25" s="16"/>
    </row>
    <row r="26" spans="1:5" ht="13.9" x14ac:dyDescent="0.3">
      <c r="A26" s="75" t="s">
        <v>10</v>
      </c>
      <c r="B26" s="34" t="s">
        <v>17</v>
      </c>
      <c r="C26" s="81">
        <v>2420963491.8901005</v>
      </c>
      <c r="D26" s="81">
        <v>2682953100.4374561</v>
      </c>
      <c r="E26" s="16">
        <f>D26/C26-1</f>
        <v>0.10821708358056004</v>
      </c>
    </row>
    <row r="27" spans="1:5" ht="13.9" x14ac:dyDescent="0.3">
      <c r="A27" s="75" t="s">
        <v>24</v>
      </c>
      <c r="B27" s="34" t="s">
        <v>36</v>
      </c>
      <c r="C27" s="81">
        <v>10853497932.690002</v>
      </c>
      <c r="D27" s="81">
        <v>10896905543.529999</v>
      </c>
      <c r="E27" s="16">
        <f>D27/C27-1</f>
        <v>3.9994120890054496E-3</v>
      </c>
    </row>
    <row r="28" spans="1:5" ht="13.9" x14ac:dyDescent="0.3">
      <c r="A28" s="75" t="s">
        <v>25</v>
      </c>
      <c r="B28" s="34" t="s">
        <v>36</v>
      </c>
      <c r="C28" s="81">
        <v>1504248075.6800175</v>
      </c>
      <c r="D28" s="81">
        <v>1659304261</v>
      </c>
      <c r="E28" s="16">
        <f>D28/C28-1</f>
        <v>0.10307886566508451</v>
      </c>
    </row>
    <row r="29" spans="1:5" ht="13.9" x14ac:dyDescent="0.3">
      <c r="A29" s="103" t="s">
        <v>38</v>
      </c>
      <c r="B29" s="82"/>
      <c r="C29" s="83">
        <f>SUM(C26:C28)</f>
        <v>14778709500.26012</v>
      </c>
      <c r="D29" s="83">
        <f>SUM(D26:D28)</f>
        <v>15239162904.967455</v>
      </c>
      <c r="E29" s="84">
        <f>D29/C29-1</f>
        <v>3.1156536685373659E-2</v>
      </c>
    </row>
    <row r="30" spans="1:5" ht="13.9" x14ac:dyDescent="0.3">
      <c r="A30" s="88"/>
      <c r="B30" s="34"/>
      <c r="C30" s="81"/>
      <c r="D30" s="81"/>
      <c r="E30" s="16"/>
    </row>
    <row r="31" spans="1:5" x14ac:dyDescent="0.2">
      <c r="A31" s="80" t="s">
        <v>120</v>
      </c>
      <c r="B31" s="34"/>
      <c r="C31" s="81"/>
      <c r="D31" s="81"/>
      <c r="E31" s="16"/>
    </row>
    <row r="32" spans="1:5" x14ac:dyDescent="0.2">
      <c r="A32" s="75" t="s">
        <v>26</v>
      </c>
      <c r="B32" s="34" t="s">
        <v>27</v>
      </c>
      <c r="C32" s="81">
        <v>913653087.63230705</v>
      </c>
      <c r="D32" s="81">
        <v>1098412310.18663</v>
      </c>
      <c r="E32" s="16">
        <f>D32/C32-1</f>
        <v>0.20222032306935955</v>
      </c>
    </row>
    <row r="33" spans="1:7" x14ac:dyDescent="0.2">
      <c r="A33" s="75" t="s">
        <v>11</v>
      </c>
      <c r="B33" s="34" t="s">
        <v>17</v>
      </c>
      <c r="C33" s="81">
        <v>62684396.651399978</v>
      </c>
      <c r="D33" s="81">
        <v>33721374.956900008</v>
      </c>
      <c r="E33" s="16">
        <f>D33/C33-1</f>
        <v>-0.46204515384536471</v>
      </c>
    </row>
    <row r="34" spans="1:7" x14ac:dyDescent="0.2">
      <c r="A34" s="75" t="s">
        <v>28</v>
      </c>
      <c r="B34" s="34" t="s">
        <v>28</v>
      </c>
      <c r="C34" s="81">
        <v>430000000</v>
      </c>
      <c r="D34" s="81">
        <v>410000000</v>
      </c>
      <c r="E34" s="16">
        <f>D34/C34-1</f>
        <v>-4.6511627906976716E-2</v>
      </c>
    </row>
    <row r="35" spans="1:7" s="4" customFormat="1" x14ac:dyDescent="0.2">
      <c r="A35" s="103" t="s">
        <v>38</v>
      </c>
      <c r="B35" s="82"/>
      <c r="C35" s="83">
        <f>SUM(C32:C34)</f>
        <v>1406337484.2837071</v>
      </c>
      <c r="D35" s="83">
        <f>SUM(D32:D34)</f>
        <v>1542133685.1435301</v>
      </c>
      <c r="E35" s="84">
        <f>D35/C35-1</f>
        <v>9.6560180168267618E-2</v>
      </c>
    </row>
    <row r="36" spans="1:7" x14ac:dyDescent="0.2">
      <c r="A36" s="34"/>
      <c r="B36" s="34"/>
      <c r="C36" s="81"/>
      <c r="D36" s="81"/>
      <c r="E36" s="84"/>
    </row>
    <row r="37" spans="1:7" x14ac:dyDescent="0.2">
      <c r="A37" s="89" t="s">
        <v>29</v>
      </c>
      <c r="B37" s="90"/>
      <c r="C37" s="91">
        <f>SUM(C20,C23,C29,C35)</f>
        <v>28947833523.515926</v>
      </c>
      <c r="D37" s="91">
        <f>SUM(D20,D23,D29,D35)</f>
        <v>30142575991.659348</v>
      </c>
      <c r="E37" s="84">
        <f t="shared" ref="E37" si="1">D37/C37-1</f>
        <v>4.127225849813132E-2</v>
      </c>
    </row>
    <row r="38" spans="1:7" x14ac:dyDescent="0.2">
      <c r="A38" s="34"/>
      <c r="B38" s="34"/>
      <c r="C38" s="81"/>
      <c r="D38" s="81"/>
      <c r="E38" s="16"/>
      <c r="G38" s="6"/>
    </row>
    <row r="39" spans="1:7" x14ac:dyDescent="0.2">
      <c r="A39" s="80" t="s">
        <v>30</v>
      </c>
      <c r="B39" s="34"/>
      <c r="C39" s="81"/>
      <c r="D39" s="81"/>
      <c r="E39" s="16"/>
    </row>
    <row r="40" spans="1:7" x14ac:dyDescent="0.2">
      <c r="A40" s="75" t="s">
        <v>31</v>
      </c>
      <c r="B40" s="148" t="s">
        <v>32</v>
      </c>
      <c r="C40" s="81">
        <v>346166634.4230752</v>
      </c>
      <c r="D40" s="81">
        <v>345591125.26289916</v>
      </c>
      <c r="E40" s="16">
        <f t="shared" ref="E40:E45" si="2">D40/C40-1</f>
        <v>-1.6625205983100688E-3</v>
      </c>
    </row>
    <row r="41" spans="1:7" x14ac:dyDescent="0.2">
      <c r="A41" s="75" t="s">
        <v>33</v>
      </c>
      <c r="B41" s="148" t="s">
        <v>133</v>
      </c>
      <c r="C41" s="81">
        <v>726384384.42683792</v>
      </c>
      <c r="D41" s="81">
        <v>649424057.94663286</v>
      </c>
      <c r="E41" s="16">
        <f t="shared" si="2"/>
        <v>-0.10594986363993975</v>
      </c>
    </row>
    <row r="42" spans="1:7" x14ac:dyDescent="0.2">
      <c r="A42" s="75" t="s">
        <v>10</v>
      </c>
      <c r="B42" s="148" t="s">
        <v>34</v>
      </c>
      <c r="C42" s="81">
        <v>301888797.70193899</v>
      </c>
      <c r="D42" s="81">
        <v>256064694.47176242</v>
      </c>
      <c r="E42" s="16">
        <f t="shared" si="2"/>
        <v>-0.15179133369307607</v>
      </c>
    </row>
    <row r="43" spans="1:7" x14ac:dyDescent="0.2">
      <c r="A43" s="75" t="s">
        <v>35</v>
      </c>
      <c r="B43" s="148" t="s">
        <v>34</v>
      </c>
      <c r="C43" s="81">
        <v>185146988.96322748</v>
      </c>
      <c r="D43" s="81">
        <v>206084709.71349621</v>
      </c>
      <c r="E43" s="16">
        <f t="shared" si="2"/>
        <v>0.11308701733425019</v>
      </c>
    </row>
    <row r="44" spans="1:7" x14ac:dyDescent="0.2">
      <c r="A44" s="75" t="s">
        <v>137</v>
      </c>
      <c r="B44" s="148" t="s">
        <v>133</v>
      </c>
      <c r="C44" s="81">
        <v>469525001.67961854</v>
      </c>
      <c r="D44" s="81">
        <v>488089438.37693864</v>
      </c>
      <c r="E44" s="16">
        <f t="shared" si="2"/>
        <v>3.9538760728204281E-2</v>
      </c>
    </row>
    <row r="45" spans="1:7" s="4" customFormat="1" x14ac:dyDescent="0.2">
      <c r="A45" s="103" t="s">
        <v>38</v>
      </c>
      <c r="B45" s="82"/>
      <c r="C45" s="92">
        <v>2029111807.1946983</v>
      </c>
      <c r="D45" s="92">
        <v>1945253103.8207774</v>
      </c>
      <c r="E45" s="84">
        <f t="shared" si="2"/>
        <v>-4.1327788383360597E-2</v>
      </c>
    </row>
    <row r="46" spans="1:7" x14ac:dyDescent="0.2">
      <c r="A46" s="93"/>
      <c r="B46" s="94"/>
      <c r="C46" s="95"/>
      <c r="D46" s="95"/>
      <c r="E46" s="96"/>
    </row>
    <row r="47" spans="1:7" ht="11.25" customHeight="1" x14ac:dyDescent="0.2"/>
    <row r="48" spans="1:7" ht="15" x14ac:dyDescent="0.2">
      <c r="C48" s="97">
        <v>2012</v>
      </c>
      <c r="D48" s="97">
        <v>2013</v>
      </c>
      <c r="E48" s="98" t="s">
        <v>44</v>
      </c>
    </row>
    <row r="49" spans="1:5" ht="15.75" x14ac:dyDescent="0.2">
      <c r="A49" s="104" t="s">
        <v>45</v>
      </c>
      <c r="B49" s="105"/>
      <c r="C49" s="106">
        <f>SUM(C9,C37,C45)</f>
        <v>49028055849.093246</v>
      </c>
      <c r="D49" s="106">
        <f>SUM(D9,D37,D45)</f>
        <v>50533008640.548958</v>
      </c>
      <c r="E49" s="107">
        <f>D49/C49-1</f>
        <v>3.0695746861509443E-2</v>
      </c>
    </row>
    <row r="50" spans="1:5" x14ac:dyDescent="0.2">
      <c r="E50" s="99"/>
    </row>
    <row r="51" spans="1:5" x14ac:dyDescent="0.2">
      <c r="A51" s="100" t="s">
        <v>46</v>
      </c>
      <c r="B51" s="45" t="s">
        <v>43</v>
      </c>
      <c r="C51" s="101">
        <v>6645303</v>
      </c>
      <c r="D51" s="101">
        <v>6692824</v>
      </c>
      <c r="E51" s="99">
        <f t="shared" ref="E51" si="3">D51/C51-1</f>
        <v>7.1510659483848826E-3</v>
      </c>
    </row>
    <row r="52" spans="1:5" x14ac:dyDescent="0.2">
      <c r="E52" s="99"/>
    </row>
    <row r="53" spans="1:5" ht="18.75" x14ac:dyDescent="0.2">
      <c r="A53" s="168" t="s">
        <v>110</v>
      </c>
      <c r="B53" s="169"/>
      <c r="C53" s="170">
        <f>C49/C51</f>
        <v>7377.8510700103889</v>
      </c>
      <c r="D53" s="170">
        <f>D49/D51</f>
        <v>7550.3268337175696</v>
      </c>
      <c r="E53" s="171">
        <f>D53/C53-1</f>
        <v>2.3377506820144722E-2</v>
      </c>
    </row>
    <row r="54" spans="1:5" x14ac:dyDescent="0.2">
      <c r="A54" s="166" t="s">
        <v>122</v>
      </c>
      <c r="C54" s="102">
        <f>C9/C51</f>
        <v>2716.3713254884879</v>
      </c>
      <c r="D54" s="102">
        <f>D9/D51</f>
        <v>2755.9636328504735</v>
      </c>
      <c r="E54" s="167">
        <f t="shared" ref="E54:E56" si="4">D54/C54-1</f>
        <v>1.4575440032988052E-2</v>
      </c>
    </row>
    <row r="55" spans="1:5" x14ac:dyDescent="0.2">
      <c r="A55" s="166" t="s">
        <v>123</v>
      </c>
      <c r="C55" s="102">
        <f>C37/C51</f>
        <v>4356.1344792729433</v>
      </c>
      <c r="D55" s="102">
        <f>D37/D51</f>
        <v>4503.7156201417138</v>
      </c>
      <c r="E55" s="167">
        <f t="shared" si="4"/>
        <v>3.3878922143239842E-2</v>
      </c>
    </row>
    <row r="56" spans="1:5" x14ac:dyDescent="0.2">
      <c r="A56" s="166" t="s">
        <v>124</v>
      </c>
      <c r="C56" s="102">
        <f>C45/C51</f>
        <v>305.3452652489583</v>
      </c>
      <c r="D56" s="102">
        <f>D45/D51</f>
        <v>290.64758072538251</v>
      </c>
      <c r="E56" s="167">
        <f t="shared" si="4"/>
        <v>-4.8134640344241975E-2</v>
      </c>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zoomScaleNormal="100" workbookViewId="0">
      <selection activeCell="A24" sqref="A24"/>
    </sheetView>
  </sheetViews>
  <sheetFormatPr defaultRowHeight="15" x14ac:dyDescent="0.25"/>
  <cols>
    <col min="1" max="1" width="29" style="27" customWidth="1"/>
    <col min="2" max="2" width="37" style="27" customWidth="1"/>
    <col min="3" max="14" width="15.5703125" style="46" customWidth="1"/>
  </cols>
  <sheetData>
    <row r="1" spans="1:14" ht="15.6" x14ac:dyDescent="0.3">
      <c r="A1" s="26" t="s">
        <v>64</v>
      </c>
    </row>
    <row r="2" spans="1:14" ht="16.149999999999999" thickBot="1" x14ac:dyDescent="0.35">
      <c r="A2" s="26"/>
    </row>
    <row r="3" spans="1:14" s="7" customFormat="1" ht="14.45" x14ac:dyDescent="0.3">
      <c r="A3" s="28"/>
      <c r="B3" s="29"/>
      <c r="C3" s="231" t="s">
        <v>57</v>
      </c>
      <c r="D3" s="232"/>
      <c r="E3" s="232"/>
      <c r="F3" s="233"/>
      <c r="G3" s="231" t="s">
        <v>63</v>
      </c>
      <c r="H3" s="232"/>
      <c r="I3" s="232"/>
      <c r="J3" s="233"/>
      <c r="K3" s="231" t="s">
        <v>13</v>
      </c>
      <c r="L3" s="232"/>
      <c r="M3" s="232"/>
      <c r="N3" s="233"/>
    </row>
    <row r="4" spans="1:14" s="7" customFormat="1" ht="47.25" customHeight="1" x14ac:dyDescent="0.3">
      <c r="A4" s="53" t="s">
        <v>3</v>
      </c>
      <c r="B4" s="54" t="s">
        <v>117</v>
      </c>
      <c r="C4" s="47" t="s">
        <v>5</v>
      </c>
      <c r="D4" s="48" t="s">
        <v>15</v>
      </c>
      <c r="E4" s="48" t="s">
        <v>70</v>
      </c>
      <c r="F4" s="49" t="s">
        <v>71</v>
      </c>
      <c r="G4" s="47" t="s">
        <v>5</v>
      </c>
      <c r="H4" s="48" t="s">
        <v>15</v>
      </c>
      <c r="I4" s="48" t="s">
        <v>70</v>
      </c>
      <c r="J4" s="49" t="s">
        <v>71</v>
      </c>
      <c r="K4" s="47" t="s">
        <v>5</v>
      </c>
      <c r="L4" s="48" t="s">
        <v>15</v>
      </c>
      <c r="M4" s="48" t="s">
        <v>70</v>
      </c>
      <c r="N4" s="49" t="s">
        <v>71</v>
      </c>
    </row>
    <row r="5" spans="1:14" ht="14.45" x14ac:dyDescent="0.3">
      <c r="A5" s="33" t="s">
        <v>7</v>
      </c>
      <c r="B5" s="34" t="s">
        <v>47</v>
      </c>
      <c r="C5" s="35"/>
      <c r="D5" s="36"/>
      <c r="E5" s="37"/>
      <c r="F5" s="38"/>
      <c r="G5" s="35"/>
      <c r="H5" s="36"/>
      <c r="I5" s="37"/>
      <c r="J5" s="21"/>
      <c r="K5" s="39"/>
      <c r="L5" s="40"/>
      <c r="M5" s="40"/>
      <c r="N5" s="22"/>
    </row>
    <row r="6" spans="1:14" x14ac:dyDescent="0.25">
      <c r="A6" s="41"/>
      <c r="B6" s="75" t="s">
        <v>48</v>
      </c>
      <c r="C6" s="119">
        <v>358087678.48999977</v>
      </c>
      <c r="D6" s="162">
        <v>1088931</v>
      </c>
      <c r="E6" s="13">
        <v>328.84331375449847</v>
      </c>
      <c r="F6" s="14">
        <v>412.06318945302741</v>
      </c>
      <c r="G6" s="121">
        <v>350631838.9193579</v>
      </c>
      <c r="H6" s="162">
        <v>1019626</v>
      </c>
      <c r="I6" s="13">
        <v>343.88279518113296</v>
      </c>
      <c r="J6" s="14">
        <v>412.7836292053957</v>
      </c>
      <c r="K6" s="210">
        <f>G6/C6-1</f>
        <v>-2.0821268137686255E-2</v>
      </c>
      <c r="L6" s="211">
        <f t="shared" ref="L6:N6" si="0">H6/D6-1</f>
        <v>-6.3644987607111903E-2</v>
      </c>
      <c r="M6" s="211">
        <f t="shared" si="0"/>
        <v>4.5734490553949403E-2</v>
      </c>
      <c r="N6" s="208">
        <f t="shared" si="0"/>
        <v>1.7483720235349498E-3</v>
      </c>
    </row>
    <row r="7" spans="1:14" x14ac:dyDescent="0.25">
      <c r="A7" s="33"/>
      <c r="B7" s="75" t="s">
        <v>72</v>
      </c>
      <c r="C7" s="119">
        <v>5192337541.8000021</v>
      </c>
      <c r="D7" s="162">
        <v>11606144</v>
      </c>
      <c r="E7" s="13">
        <v>447.37834907097499</v>
      </c>
      <c r="F7" s="14">
        <v>287.91945240317182</v>
      </c>
      <c r="G7" s="121">
        <v>5231341126.1599998</v>
      </c>
      <c r="H7" s="162">
        <v>11450962</v>
      </c>
      <c r="I7" s="13">
        <v>456.84730472077365</v>
      </c>
      <c r="J7" s="14">
        <v>298.41484902760084</v>
      </c>
      <c r="K7" s="210">
        <f t="shared" ref="K7:K28" si="1">G7/C7-1</f>
        <v>7.5117582487667089E-3</v>
      </c>
      <c r="L7" s="211">
        <f t="shared" ref="L7:L28" si="2">H7/D7-1</f>
        <v>-1.3370676772578416E-2</v>
      </c>
      <c r="M7" s="211">
        <f t="shared" ref="M7:M28" si="3">I7/E7-1</f>
        <v>2.1165431160139692E-2</v>
      </c>
      <c r="N7" s="208">
        <f t="shared" ref="N7:N26" si="4">J7/F7-1</f>
        <v>3.6452544407219678E-2</v>
      </c>
    </row>
    <row r="8" spans="1:14" x14ac:dyDescent="0.25">
      <c r="A8" s="33"/>
      <c r="B8" s="75" t="s">
        <v>59</v>
      </c>
      <c r="C8" s="120" t="s">
        <v>107</v>
      </c>
      <c r="D8" s="163" t="s">
        <v>75</v>
      </c>
      <c r="E8" s="17" t="s">
        <v>75</v>
      </c>
      <c r="F8" s="18" t="s">
        <v>75</v>
      </c>
      <c r="G8" s="121">
        <v>950326.11</v>
      </c>
      <c r="H8" s="162">
        <v>5020</v>
      </c>
      <c r="I8" s="13">
        <v>189.30799003984063</v>
      </c>
      <c r="J8" s="14">
        <v>225.36665480933408</v>
      </c>
      <c r="K8" s="212" t="s">
        <v>75</v>
      </c>
      <c r="L8" s="213" t="s">
        <v>75</v>
      </c>
      <c r="M8" s="213" t="s">
        <v>75</v>
      </c>
      <c r="N8" s="209" t="s">
        <v>75</v>
      </c>
    </row>
    <row r="9" spans="1:14" x14ac:dyDescent="0.25">
      <c r="A9" s="33"/>
      <c r="B9" s="75" t="s">
        <v>49</v>
      </c>
      <c r="C9" s="119">
        <v>440616.21000000008</v>
      </c>
      <c r="D9" s="162">
        <v>6060</v>
      </c>
      <c r="E9" s="13">
        <v>72.708945544554467</v>
      </c>
      <c r="F9" s="14">
        <v>142.45639656125644</v>
      </c>
      <c r="G9" s="121">
        <v>512832.18000000005</v>
      </c>
      <c r="H9" s="162">
        <v>7379</v>
      </c>
      <c r="I9" s="13">
        <v>69.498872475945262</v>
      </c>
      <c r="J9" s="14">
        <v>142.79529874310154</v>
      </c>
      <c r="K9" s="210">
        <f t="shared" si="1"/>
        <v>0.16389766958414898</v>
      </c>
      <c r="L9" s="211">
        <f t="shared" si="2"/>
        <v>0.21765676567656755</v>
      </c>
      <c r="M9" s="211">
        <f t="shared" si="3"/>
        <v>-4.4149630345583057E-2</v>
      </c>
      <c r="N9" s="208">
        <f t="shared" si="4"/>
        <v>2.3789888697582917E-3</v>
      </c>
    </row>
    <row r="10" spans="1:14" x14ac:dyDescent="0.25">
      <c r="A10" s="33"/>
      <c r="B10" s="75" t="s">
        <v>125</v>
      </c>
      <c r="C10" s="119">
        <v>747276864.44999897</v>
      </c>
      <c r="D10" s="162">
        <v>2504098</v>
      </c>
      <c r="E10" s="13">
        <v>298.42157313731292</v>
      </c>
      <c r="F10" s="14">
        <v>234.68381369755531</v>
      </c>
      <c r="G10" s="121">
        <v>849087064.91226065</v>
      </c>
      <c r="H10" s="162">
        <v>2750361</v>
      </c>
      <c r="I10" s="13">
        <v>308.71840638820163</v>
      </c>
      <c r="J10" s="14">
        <v>231.34357739346245</v>
      </c>
      <c r="K10" s="210">
        <f t="shared" si="1"/>
        <v>0.13624160643216854</v>
      </c>
      <c r="L10" s="211">
        <f t="shared" si="2"/>
        <v>9.8343994524175971E-2</v>
      </c>
      <c r="M10" s="211">
        <f t="shared" si="3"/>
        <v>3.4504319317929522E-2</v>
      </c>
      <c r="N10" s="208">
        <f t="shared" si="4"/>
        <v>-1.4232921527334352E-2</v>
      </c>
    </row>
    <row r="11" spans="1:14" x14ac:dyDescent="0.25">
      <c r="A11" s="33"/>
      <c r="B11" s="75" t="s">
        <v>105</v>
      </c>
      <c r="C11" s="120" t="s">
        <v>75</v>
      </c>
      <c r="D11" s="163" t="s">
        <v>75</v>
      </c>
      <c r="E11" s="17" t="s">
        <v>75</v>
      </c>
      <c r="F11" s="18" t="s">
        <v>75</v>
      </c>
      <c r="G11" s="121">
        <v>25711474.889288802</v>
      </c>
      <c r="H11" s="162">
        <v>73848</v>
      </c>
      <c r="I11" s="13">
        <v>348.16751827116298</v>
      </c>
      <c r="J11" s="14">
        <v>435.37236268462368</v>
      </c>
      <c r="K11" s="212" t="s">
        <v>75</v>
      </c>
      <c r="L11" s="213" t="s">
        <v>75</v>
      </c>
      <c r="M11" s="213" t="s">
        <v>75</v>
      </c>
      <c r="N11" s="209" t="s">
        <v>75</v>
      </c>
    </row>
    <row r="12" spans="1:14" x14ac:dyDescent="0.25">
      <c r="A12" s="33"/>
      <c r="B12" s="75" t="s">
        <v>51</v>
      </c>
      <c r="C12" s="119">
        <v>507906313.56999898</v>
      </c>
      <c r="D12" s="162">
        <v>1241826</v>
      </c>
      <c r="E12" s="13">
        <v>408.99958091552196</v>
      </c>
      <c r="F12" s="14">
        <v>324.55051423020268</v>
      </c>
      <c r="G12" s="121">
        <v>627154887.00999904</v>
      </c>
      <c r="H12" s="162">
        <v>1490291</v>
      </c>
      <c r="I12" s="13">
        <v>420.82713175480427</v>
      </c>
      <c r="J12" s="14">
        <v>332.47275159515345</v>
      </c>
      <c r="K12" s="210">
        <f t="shared" si="1"/>
        <v>0.23478458576704697</v>
      </c>
      <c r="L12" s="211">
        <f t="shared" si="2"/>
        <v>0.2000803655262493</v>
      </c>
      <c r="M12" s="211">
        <f t="shared" si="3"/>
        <v>2.8918246842226658E-2</v>
      </c>
      <c r="N12" s="208">
        <f t="shared" si="4"/>
        <v>2.4409874634589324E-2</v>
      </c>
    </row>
    <row r="13" spans="1:14" x14ac:dyDescent="0.25">
      <c r="A13" s="33"/>
      <c r="B13" s="75" t="s">
        <v>53</v>
      </c>
      <c r="C13" s="119">
        <v>466617486.67999935</v>
      </c>
      <c r="D13" s="162">
        <v>1302753</v>
      </c>
      <c r="E13" s="13">
        <v>358.17801738318724</v>
      </c>
      <c r="F13" s="14">
        <v>244.8363753777013</v>
      </c>
      <c r="G13" s="121">
        <v>473355440.86747724</v>
      </c>
      <c r="H13" s="162">
        <v>1316070</v>
      </c>
      <c r="I13" s="13">
        <v>359.67345267917148</v>
      </c>
      <c r="J13" s="14">
        <v>245.60109328667681</v>
      </c>
      <c r="K13" s="210">
        <f t="shared" si="1"/>
        <v>1.4439995027658803E-2</v>
      </c>
      <c r="L13" s="211">
        <f t="shared" si="2"/>
        <v>1.0222198682328987E-2</v>
      </c>
      <c r="M13" s="211">
        <f t="shared" si="3"/>
        <v>4.175117465079925E-3</v>
      </c>
      <c r="N13" s="208">
        <f t="shared" si="4"/>
        <v>3.1233835568582613E-3</v>
      </c>
    </row>
    <row r="14" spans="1:14" x14ac:dyDescent="0.25">
      <c r="A14" s="33"/>
      <c r="B14" s="75" t="s">
        <v>52</v>
      </c>
      <c r="C14" s="119">
        <v>3253894054.7900019</v>
      </c>
      <c r="D14" s="162">
        <v>7319603</v>
      </c>
      <c r="E14" s="13">
        <v>444.54515563070862</v>
      </c>
      <c r="F14" s="14">
        <v>305.90416659835165</v>
      </c>
      <c r="G14" s="121">
        <v>3345375790.1063976</v>
      </c>
      <c r="H14" s="162">
        <v>7410792</v>
      </c>
      <c r="I14" s="13">
        <v>451.41946908055138</v>
      </c>
      <c r="J14" s="14">
        <v>308.72593244639955</v>
      </c>
      <c r="K14" s="210">
        <f t="shared" si="1"/>
        <v>2.8114540232718088E-2</v>
      </c>
      <c r="L14" s="211">
        <f t="shared" si="2"/>
        <v>1.2458189330760261E-2</v>
      </c>
      <c r="M14" s="211">
        <f t="shared" si="3"/>
        <v>1.546370118484286E-2</v>
      </c>
      <c r="N14" s="208">
        <f t="shared" si="4"/>
        <v>9.2243459101126746E-3</v>
      </c>
    </row>
    <row r="15" spans="1:14" x14ac:dyDescent="0.25">
      <c r="A15" s="33"/>
      <c r="B15" s="75" t="s">
        <v>54</v>
      </c>
      <c r="C15" s="119">
        <v>294688287.24500036</v>
      </c>
      <c r="D15" s="162">
        <v>693020</v>
      </c>
      <c r="E15" s="13">
        <v>425.22335177195515</v>
      </c>
      <c r="F15" s="14">
        <v>342.26956113444777</v>
      </c>
      <c r="G15" s="121">
        <v>316835870.09999996</v>
      </c>
      <c r="H15" s="162">
        <v>756745</v>
      </c>
      <c r="I15" s="13">
        <v>418.68247573489083</v>
      </c>
      <c r="J15" s="14">
        <v>315.24204729036637</v>
      </c>
      <c r="K15" s="210">
        <f>G15/C15-1</f>
        <v>7.5155965858209939E-2</v>
      </c>
      <c r="L15" s="211">
        <f>H15/D15-1</f>
        <v>9.1952613200196209E-2</v>
      </c>
      <c r="M15" s="211">
        <f>I15/E15-1</f>
        <v>-1.5382212688479391E-2</v>
      </c>
      <c r="N15" s="208">
        <f>J15/F15-1</f>
        <v>-7.8965578342693021E-2</v>
      </c>
    </row>
    <row r="16" spans="1:14" x14ac:dyDescent="0.25">
      <c r="A16" s="33"/>
      <c r="B16" s="75" t="s">
        <v>61</v>
      </c>
      <c r="C16" s="120" t="s">
        <v>75</v>
      </c>
      <c r="D16" s="163" t="s">
        <v>75</v>
      </c>
      <c r="E16" s="17" t="s">
        <v>75</v>
      </c>
      <c r="F16" s="18" t="s">
        <v>75</v>
      </c>
      <c r="G16" s="121">
        <v>557230.65729999973</v>
      </c>
      <c r="H16" s="162">
        <v>2609</v>
      </c>
      <c r="I16" s="13">
        <v>213.58016761211181</v>
      </c>
      <c r="J16" s="14">
        <v>213.58016761211181</v>
      </c>
      <c r="K16" s="212" t="s">
        <v>75</v>
      </c>
      <c r="L16" s="213" t="s">
        <v>75</v>
      </c>
      <c r="M16" s="213" t="s">
        <v>75</v>
      </c>
      <c r="N16" s="209" t="s">
        <v>75</v>
      </c>
    </row>
    <row r="17" spans="1:14" x14ac:dyDescent="0.25">
      <c r="A17" s="33"/>
      <c r="B17" s="75" t="s">
        <v>55</v>
      </c>
      <c r="C17" s="119">
        <v>1656547754.5000005</v>
      </c>
      <c r="D17" s="162">
        <v>3847397</v>
      </c>
      <c r="E17" s="13">
        <v>430.5632495164914</v>
      </c>
      <c r="F17" s="14">
        <v>296.86551410196114</v>
      </c>
      <c r="G17" s="121">
        <v>1702203186.3808951</v>
      </c>
      <c r="H17" s="162">
        <v>3792121</v>
      </c>
      <c r="I17" s="13">
        <v>448.87892194919283</v>
      </c>
      <c r="J17" s="14">
        <v>303.94027028502143</v>
      </c>
      <c r="K17" s="210">
        <f t="shared" si="1"/>
        <v>2.7560589036369265E-2</v>
      </c>
      <c r="L17" s="211">
        <f t="shared" si="2"/>
        <v>-1.4367116260682211E-2</v>
      </c>
      <c r="M17" s="211">
        <f t="shared" si="3"/>
        <v>4.2538866132372677E-2</v>
      </c>
      <c r="N17" s="208">
        <f t="shared" si="4"/>
        <v>2.3831519145839142E-2</v>
      </c>
    </row>
    <row r="18" spans="1:14" x14ac:dyDescent="0.25">
      <c r="A18" s="41"/>
      <c r="B18" s="75" t="s">
        <v>56</v>
      </c>
      <c r="C18" s="119">
        <v>410140998.26999956</v>
      </c>
      <c r="D18" s="162">
        <v>849579</v>
      </c>
      <c r="E18" s="13">
        <v>482.75792865642813</v>
      </c>
      <c r="F18" s="14">
        <v>390.46735048611578</v>
      </c>
      <c r="G18" s="121">
        <v>421128816.31999969</v>
      </c>
      <c r="H18" s="162">
        <v>933545</v>
      </c>
      <c r="I18" s="13">
        <v>451.1071414018603</v>
      </c>
      <c r="J18" s="14">
        <v>313.12003671397247</v>
      </c>
      <c r="K18" s="210">
        <f t="shared" si="1"/>
        <v>2.6790343068231248E-2</v>
      </c>
      <c r="L18" s="211">
        <f t="shared" si="2"/>
        <v>9.8832480558017632E-2</v>
      </c>
      <c r="M18" s="211">
        <f t="shared" si="3"/>
        <v>-6.556243901090486E-2</v>
      </c>
      <c r="N18" s="208">
        <f t="shared" si="4"/>
        <v>-0.19808906858883102</v>
      </c>
    </row>
    <row r="19" spans="1:14" s="9" customFormat="1" x14ac:dyDescent="0.25">
      <c r="A19" s="123"/>
      <c r="B19" s="124"/>
      <c r="C19" s="125"/>
      <c r="D19" s="164"/>
      <c r="E19" s="126"/>
      <c r="F19" s="127"/>
      <c r="G19" s="128"/>
      <c r="H19" s="164"/>
      <c r="I19" s="126"/>
      <c r="J19" s="127"/>
      <c r="K19" s="214"/>
      <c r="L19" s="215"/>
      <c r="M19" s="215"/>
      <c r="N19" s="216"/>
    </row>
    <row r="20" spans="1:14" x14ac:dyDescent="0.25">
      <c r="A20" s="33" t="s">
        <v>8</v>
      </c>
      <c r="B20" s="34" t="s">
        <v>106</v>
      </c>
      <c r="C20" s="121"/>
      <c r="D20" s="162"/>
      <c r="E20" s="19"/>
      <c r="F20" s="20"/>
      <c r="G20" s="121"/>
      <c r="H20" s="162"/>
      <c r="I20" s="19"/>
      <c r="J20" s="21"/>
      <c r="K20" s="210"/>
      <c r="L20" s="211"/>
      <c r="M20" s="211"/>
      <c r="N20" s="217"/>
    </row>
    <row r="21" spans="1:14" x14ac:dyDescent="0.25">
      <c r="A21" s="33" t="s">
        <v>156</v>
      </c>
      <c r="B21" s="75" t="s">
        <v>48</v>
      </c>
      <c r="C21" s="119">
        <v>352734493.98000008</v>
      </c>
      <c r="D21" s="162">
        <v>1229820</v>
      </c>
      <c r="E21" s="13">
        <v>286.81798472947264</v>
      </c>
      <c r="F21" s="14">
        <v>251.43627342374523</v>
      </c>
      <c r="G21" s="121">
        <v>390666127.18370301</v>
      </c>
      <c r="H21" s="162">
        <v>1307762</v>
      </c>
      <c r="I21" s="13">
        <v>298.7287650074731</v>
      </c>
      <c r="J21" s="14">
        <v>275.00855497091891</v>
      </c>
      <c r="K21" s="210">
        <f t="shared" si="1"/>
        <v>0.10753593382861393</v>
      </c>
      <c r="L21" s="211">
        <f t="shared" si="2"/>
        <v>6.3376754321770701E-2</v>
      </c>
      <c r="M21" s="211">
        <f t="shared" si="3"/>
        <v>4.1527313181684677E-2</v>
      </c>
      <c r="N21" s="208">
        <f t="shared" si="4"/>
        <v>9.3750520663529402E-2</v>
      </c>
    </row>
    <row r="22" spans="1:14" x14ac:dyDescent="0.25">
      <c r="A22" s="41"/>
      <c r="B22" s="75" t="s">
        <v>72</v>
      </c>
      <c r="C22" s="119">
        <v>1969345528.3200002</v>
      </c>
      <c r="D22" s="162">
        <v>5580359</v>
      </c>
      <c r="E22" s="13">
        <v>352.90660122762716</v>
      </c>
      <c r="F22" s="14">
        <v>194.07712485268291</v>
      </c>
      <c r="G22" s="121">
        <v>1963944192.3200014</v>
      </c>
      <c r="H22" s="162">
        <v>5521767</v>
      </c>
      <c r="I22" s="13">
        <v>355.67313729826003</v>
      </c>
      <c r="J22" s="14">
        <v>197.90146421337496</v>
      </c>
      <c r="K22" s="210">
        <f t="shared" si="1"/>
        <v>-2.7427061032841982E-3</v>
      </c>
      <c r="L22" s="211">
        <f t="shared" si="2"/>
        <v>-1.0499682905705576E-2</v>
      </c>
      <c r="M22" s="211">
        <f t="shared" si="3"/>
        <v>7.8392868283254646E-3</v>
      </c>
      <c r="N22" s="208">
        <f t="shared" si="4"/>
        <v>1.9705255648211795E-2</v>
      </c>
    </row>
    <row r="23" spans="1:14" x14ac:dyDescent="0.25">
      <c r="A23" s="33"/>
      <c r="B23" s="75" t="s">
        <v>51</v>
      </c>
      <c r="C23" s="119">
        <v>110213791.49999958</v>
      </c>
      <c r="D23" s="162">
        <v>308898</v>
      </c>
      <c r="E23" s="13">
        <v>356.79671444942858</v>
      </c>
      <c r="F23" s="14">
        <v>274.24628077867044</v>
      </c>
      <c r="G23" s="121">
        <v>41767819.839999966</v>
      </c>
      <c r="H23" s="162">
        <v>108308</v>
      </c>
      <c r="I23" s="13">
        <v>385.63928647929947</v>
      </c>
      <c r="J23" s="14">
        <v>296.83969709796418</v>
      </c>
      <c r="K23" s="210">
        <f t="shared" si="1"/>
        <v>-0.62102909924843552</v>
      </c>
      <c r="L23" s="211">
        <f t="shared" si="2"/>
        <v>-0.64937293216531022</v>
      </c>
      <c r="M23" s="211">
        <f t="shared" si="3"/>
        <v>8.0837549399460418E-2</v>
      </c>
      <c r="N23" s="208">
        <f t="shared" si="4"/>
        <v>8.2383674466410373E-2</v>
      </c>
    </row>
    <row r="24" spans="1:14" x14ac:dyDescent="0.25">
      <c r="A24" s="33"/>
      <c r="B24" s="75" t="s">
        <v>52</v>
      </c>
      <c r="C24" s="119">
        <v>230234870.48000014</v>
      </c>
      <c r="D24" s="162">
        <v>585889</v>
      </c>
      <c r="E24" s="13">
        <v>392.96670611668787</v>
      </c>
      <c r="F24" s="14">
        <v>401.40584461616226</v>
      </c>
      <c r="G24" s="121">
        <v>229797425.37999985</v>
      </c>
      <c r="H24" s="162">
        <v>582795</v>
      </c>
      <c r="I24" s="13">
        <v>394.30232822862217</v>
      </c>
      <c r="J24" s="14">
        <v>403.58997724871938</v>
      </c>
      <c r="K24" s="210">
        <f t="shared" si="1"/>
        <v>-1.8999949881105538E-3</v>
      </c>
      <c r="L24" s="211">
        <f t="shared" si="2"/>
        <v>-5.2808637813647197E-3</v>
      </c>
      <c r="M24" s="211">
        <f t="shared" si="3"/>
        <v>3.3988174854122644E-3</v>
      </c>
      <c r="N24" s="208">
        <f t="shared" si="4"/>
        <v>5.4412078494912031E-3</v>
      </c>
    </row>
    <row r="25" spans="1:14" x14ac:dyDescent="0.25">
      <c r="A25" s="33"/>
      <c r="B25" s="75" t="s">
        <v>55</v>
      </c>
      <c r="C25" s="119">
        <v>627582199.15999889</v>
      </c>
      <c r="D25" s="162">
        <v>1578880</v>
      </c>
      <c r="E25" s="13">
        <v>397.48568552391498</v>
      </c>
      <c r="F25" s="14">
        <v>266.89837264903821</v>
      </c>
      <c r="G25" s="121">
        <v>621103327.13389909</v>
      </c>
      <c r="H25" s="162">
        <v>1519930</v>
      </c>
      <c r="I25" s="13">
        <v>408.63942887757929</v>
      </c>
      <c r="J25" s="14">
        <v>271.12419955118042</v>
      </c>
      <c r="K25" s="210">
        <f t="shared" si="1"/>
        <v>-1.0323543329896157E-2</v>
      </c>
      <c r="L25" s="211">
        <f t="shared" si="2"/>
        <v>-3.7336593027969212E-2</v>
      </c>
      <c r="M25" s="211">
        <f t="shared" si="3"/>
        <v>2.8060742210031631E-2</v>
      </c>
      <c r="N25" s="208">
        <f t="shared" si="4"/>
        <v>1.5833093548678345E-2</v>
      </c>
    </row>
    <row r="26" spans="1:14" x14ac:dyDescent="0.25">
      <c r="A26" s="33"/>
      <c r="B26" s="75" t="s">
        <v>73</v>
      </c>
      <c r="C26" s="119">
        <v>429893784.76999974</v>
      </c>
      <c r="D26" s="162">
        <v>987672</v>
      </c>
      <c r="E26" s="13">
        <v>435.25966593160456</v>
      </c>
      <c r="F26" s="14">
        <v>189.702508086987</v>
      </c>
      <c r="G26" s="121">
        <v>408209534.28774565</v>
      </c>
      <c r="H26" s="162">
        <v>911901</v>
      </c>
      <c r="I26" s="13">
        <v>447.6467667956781</v>
      </c>
      <c r="J26" s="14">
        <v>196.51786103813092</v>
      </c>
      <c r="K26" s="210">
        <f t="shared" si="1"/>
        <v>-5.0440949021525183E-2</v>
      </c>
      <c r="L26" s="211">
        <f t="shared" si="2"/>
        <v>-7.671676426991958E-2</v>
      </c>
      <c r="M26" s="211">
        <f t="shared" si="3"/>
        <v>2.8459105756011072E-2</v>
      </c>
      <c r="N26" s="208">
        <f t="shared" si="4"/>
        <v>3.5926530544439617E-2</v>
      </c>
    </row>
    <row r="27" spans="1:14" s="9" customFormat="1" x14ac:dyDescent="0.25">
      <c r="A27" s="132"/>
      <c r="B27" s="133"/>
      <c r="C27" s="125"/>
      <c r="D27" s="164"/>
      <c r="E27" s="126"/>
      <c r="F27" s="127"/>
      <c r="G27" s="128"/>
      <c r="H27" s="164"/>
      <c r="I27" s="126"/>
      <c r="J27" s="127"/>
      <c r="K27" s="129"/>
      <c r="L27" s="130"/>
      <c r="M27" s="130"/>
      <c r="N27" s="131"/>
    </row>
    <row r="28" spans="1:14" ht="67.5" customHeight="1" thickBot="1" x14ac:dyDescent="0.3">
      <c r="A28" s="43" t="s">
        <v>74</v>
      </c>
      <c r="B28" s="44" t="s">
        <v>142</v>
      </c>
      <c r="C28" s="122">
        <v>17655488.634226698</v>
      </c>
      <c r="D28" s="165">
        <v>52476</v>
      </c>
      <c r="E28" s="24">
        <f>C28/D28</f>
        <v>336.44882678227566</v>
      </c>
      <c r="F28" s="25" t="s">
        <v>75</v>
      </c>
      <c r="G28" s="122">
        <v>14377398.806409186</v>
      </c>
      <c r="H28" s="165">
        <v>40485</v>
      </c>
      <c r="I28" s="24">
        <f>G28/H28</f>
        <v>355.12903066343551</v>
      </c>
      <c r="J28" s="25" t="s">
        <v>75</v>
      </c>
      <c r="K28" s="225">
        <f t="shared" si="1"/>
        <v>-0.1856697311374691</v>
      </c>
      <c r="L28" s="226">
        <f t="shared" si="2"/>
        <v>-0.22850445918133999</v>
      </c>
      <c r="M28" s="226">
        <f t="shared" si="3"/>
        <v>5.552167935853225E-2</v>
      </c>
      <c r="N28" s="25" t="s">
        <v>75</v>
      </c>
    </row>
    <row r="29" spans="1:14" x14ac:dyDescent="0.25">
      <c r="C29" s="50"/>
      <c r="D29" s="50"/>
      <c r="E29" s="50"/>
      <c r="F29" s="50"/>
      <c r="G29" s="50"/>
      <c r="H29" s="50"/>
      <c r="I29" s="50"/>
    </row>
    <row r="30" spans="1:14" x14ac:dyDescent="0.25">
      <c r="A30" s="45" t="s">
        <v>76</v>
      </c>
      <c r="C30" s="50"/>
      <c r="D30" s="50"/>
      <c r="E30" s="50"/>
      <c r="F30" s="50"/>
      <c r="G30" s="50"/>
      <c r="H30" s="50"/>
      <c r="I30" s="50"/>
    </row>
    <row r="31" spans="1:14" x14ac:dyDescent="0.25">
      <c r="A31" s="45" t="s">
        <v>126</v>
      </c>
      <c r="C31" s="50"/>
      <c r="D31" s="50"/>
      <c r="E31" s="50"/>
      <c r="F31" s="50"/>
      <c r="G31" s="50"/>
      <c r="H31" s="50"/>
      <c r="I31" s="50"/>
    </row>
    <row r="32" spans="1:14" x14ac:dyDescent="0.25">
      <c r="A32" s="45" t="s">
        <v>96</v>
      </c>
      <c r="B32" s="45"/>
      <c r="C32" s="50"/>
      <c r="D32" s="50"/>
      <c r="E32" s="50"/>
      <c r="F32" s="50"/>
      <c r="G32" s="50"/>
      <c r="H32" s="50"/>
      <c r="I32" s="50"/>
    </row>
    <row r="33" spans="1:14" x14ac:dyDescent="0.25">
      <c r="A33" s="45" t="s">
        <v>97</v>
      </c>
      <c r="B33" s="45"/>
      <c r="C33" s="50"/>
      <c r="D33" s="50"/>
      <c r="E33" s="50"/>
      <c r="F33" s="50"/>
      <c r="G33" s="50"/>
      <c r="H33" s="50"/>
      <c r="I33" s="50"/>
    </row>
    <row r="34" spans="1:14" x14ac:dyDescent="0.25">
      <c r="A34" s="45" t="s">
        <v>108</v>
      </c>
      <c r="B34" s="45"/>
      <c r="C34" s="50"/>
      <c r="D34" s="50"/>
      <c r="E34" s="50"/>
      <c r="F34" s="50"/>
      <c r="G34" s="50"/>
      <c r="H34" s="51"/>
      <c r="I34" s="52"/>
    </row>
    <row r="35" spans="1:14" s="9" customFormat="1" ht="15.75" thickBot="1" x14ac:dyDescent="0.3">
      <c r="A35" s="45"/>
      <c r="B35" s="45"/>
      <c r="C35" s="50"/>
      <c r="D35" s="50"/>
      <c r="E35" s="50"/>
      <c r="F35" s="50"/>
      <c r="G35" s="50"/>
      <c r="H35" s="51"/>
      <c r="I35" s="52"/>
      <c r="J35" s="46"/>
      <c r="K35" s="46"/>
      <c r="L35" s="46"/>
      <c r="M35" s="46"/>
      <c r="N35" s="46"/>
    </row>
    <row r="36" spans="1:14" ht="15.75" x14ac:dyDescent="0.25">
      <c r="A36" s="115" t="s">
        <v>113</v>
      </c>
      <c r="B36" s="118" t="s">
        <v>4</v>
      </c>
      <c r="C36" s="117" t="s">
        <v>57</v>
      </c>
      <c r="D36" s="116" t="s">
        <v>63</v>
      </c>
      <c r="E36" s="114"/>
      <c r="F36" s="114"/>
      <c r="G36" s="50"/>
      <c r="H36" s="50"/>
      <c r="I36" s="50"/>
    </row>
    <row r="37" spans="1:14" ht="25.5" x14ac:dyDescent="0.25">
      <c r="A37" s="33" t="s">
        <v>116</v>
      </c>
      <c r="B37" s="185" t="s">
        <v>141</v>
      </c>
      <c r="C37" s="202">
        <v>1425512765.5333986</v>
      </c>
      <c r="D37" s="203">
        <v>1430467835.5041032</v>
      </c>
      <c r="E37" s="50"/>
      <c r="F37" s="50"/>
      <c r="G37" s="50"/>
      <c r="M37"/>
      <c r="N37"/>
    </row>
    <row r="38" spans="1:14" ht="52.5" thickBot="1" x14ac:dyDescent="0.3">
      <c r="A38" s="43" t="s">
        <v>115</v>
      </c>
      <c r="B38" s="204" t="s">
        <v>114</v>
      </c>
      <c r="C38" s="205">
        <v>619024.85794545827</v>
      </c>
      <c r="D38" s="206">
        <v>504270.20246409369</v>
      </c>
      <c r="E38" s="50"/>
      <c r="F38" s="50"/>
      <c r="G38" s="50"/>
      <c r="M38"/>
      <c r="N38"/>
    </row>
    <row r="39" spans="1:14" x14ac:dyDescent="0.25">
      <c r="A39" s="45"/>
      <c r="B39" s="45"/>
      <c r="C39" s="50"/>
      <c r="D39" s="50"/>
      <c r="E39" s="50"/>
      <c r="F39" s="50"/>
    </row>
  </sheetData>
  <mergeCells count="3">
    <mergeCell ref="G3:J3"/>
    <mergeCell ref="C3:F3"/>
    <mergeCell ref="K3:N3"/>
  </mergeCells>
  <pageMargins left="0.7" right="0.7" top="0.75" bottom="0.75" header="0.3" footer="0.3"/>
  <pageSetup orientation="portrait" verticalDpi="2"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zoomScaleNormal="100" workbookViewId="0">
      <selection activeCell="C11" sqref="C11"/>
    </sheetView>
  </sheetViews>
  <sheetFormatPr defaultColWidth="9.140625" defaultRowHeight="15" x14ac:dyDescent="0.25"/>
  <cols>
    <col min="1" max="1" width="26.28515625" style="56" customWidth="1"/>
    <col min="2" max="2" width="55.42578125" style="56" customWidth="1"/>
    <col min="3" max="3" width="18.7109375" style="56" customWidth="1"/>
    <col min="4" max="5" width="18.7109375" style="57" customWidth="1"/>
    <col min="6" max="6" width="18.7109375" style="56" customWidth="1"/>
    <col min="7" max="10" width="18.7109375" style="57" customWidth="1"/>
    <col min="11" max="14" width="18.7109375" style="34" customWidth="1"/>
    <col min="15" max="18" width="9.140625" style="56"/>
    <col min="19" max="16384" width="9.140625" style="8"/>
  </cols>
  <sheetData>
    <row r="1" spans="1:18" ht="15.6" x14ac:dyDescent="0.3">
      <c r="A1" s="55" t="s">
        <v>66</v>
      </c>
    </row>
    <row r="2" spans="1:18" ht="18.600000000000001" thickBot="1" x14ac:dyDescent="0.35">
      <c r="A2" s="58"/>
    </row>
    <row r="3" spans="1:18" ht="19.5" customHeight="1" x14ac:dyDescent="0.3">
      <c r="A3" s="59"/>
      <c r="B3" s="60"/>
      <c r="C3" s="231" t="s">
        <v>57</v>
      </c>
      <c r="D3" s="232"/>
      <c r="E3" s="232"/>
      <c r="F3" s="233"/>
      <c r="G3" s="232" t="s">
        <v>63</v>
      </c>
      <c r="H3" s="232"/>
      <c r="I3" s="232"/>
      <c r="J3" s="232"/>
      <c r="K3" s="231" t="s">
        <v>13</v>
      </c>
      <c r="L3" s="232"/>
      <c r="M3" s="232"/>
      <c r="N3" s="233"/>
    </row>
    <row r="4" spans="1:18" ht="57" customHeight="1" x14ac:dyDescent="0.25">
      <c r="A4" s="61" t="s">
        <v>3</v>
      </c>
      <c r="B4" s="31" t="s">
        <v>103</v>
      </c>
      <c r="C4" s="30" t="s">
        <v>5</v>
      </c>
      <c r="D4" s="48" t="s">
        <v>58</v>
      </c>
      <c r="E4" s="48" t="s">
        <v>78</v>
      </c>
      <c r="F4" s="49" t="s">
        <v>109</v>
      </c>
      <c r="G4" s="48" t="s">
        <v>5</v>
      </c>
      <c r="H4" s="48" t="s">
        <v>58</v>
      </c>
      <c r="I4" s="48" t="s">
        <v>78</v>
      </c>
      <c r="J4" s="48" t="s">
        <v>145</v>
      </c>
      <c r="K4" s="30" t="s">
        <v>5</v>
      </c>
      <c r="L4" s="31" t="s">
        <v>58</v>
      </c>
      <c r="M4" s="31" t="s">
        <v>78</v>
      </c>
      <c r="N4" s="32" t="s">
        <v>77</v>
      </c>
    </row>
    <row r="5" spans="1:18" s="142" customFormat="1" ht="14.45" customHeight="1" x14ac:dyDescent="0.3">
      <c r="A5" s="143" t="s">
        <v>19</v>
      </c>
      <c r="B5" s="136"/>
      <c r="C5" s="137"/>
      <c r="D5" s="138"/>
      <c r="E5" s="138"/>
      <c r="F5" s="139"/>
      <c r="G5" s="138"/>
      <c r="H5" s="138"/>
      <c r="I5" s="138"/>
      <c r="J5" s="138"/>
      <c r="K5" s="137"/>
      <c r="L5" s="136"/>
      <c r="M5" s="136"/>
      <c r="N5" s="140"/>
      <c r="O5" s="141"/>
      <c r="P5" s="141"/>
      <c r="Q5" s="141"/>
      <c r="R5" s="141"/>
    </row>
    <row r="6" spans="1:18" ht="14.45" x14ac:dyDescent="0.3">
      <c r="A6" s="62" t="s">
        <v>68</v>
      </c>
      <c r="B6" s="34" t="s">
        <v>47</v>
      </c>
      <c r="C6" s="63"/>
      <c r="D6" s="12"/>
      <c r="E6" s="13"/>
      <c r="F6" s="64"/>
      <c r="G6" s="19"/>
      <c r="H6" s="19"/>
      <c r="I6" s="13"/>
      <c r="J6" s="13"/>
      <c r="K6" s="65"/>
      <c r="L6" s="66"/>
      <c r="M6" s="66"/>
      <c r="N6" s="67"/>
    </row>
    <row r="7" spans="1:18" x14ac:dyDescent="0.25">
      <c r="A7" s="62"/>
      <c r="B7" s="75" t="s">
        <v>59</v>
      </c>
      <c r="C7" s="119">
        <v>928686594.71000051</v>
      </c>
      <c r="D7" s="162">
        <v>2277968</v>
      </c>
      <c r="E7" s="13">
        <f>C7/D7</f>
        <v>407.68201954987978</v>
      </c>
      <c r="F7" s="14">
        <v>243.22775604623479</v>
      </c>
      <c r="G7" s="153">
        <v>986529173.67999935</v>
      </c>
      <c r="H7" s="162">
        <v>2308869</v>
      </c>
      <c r="I7" s="13">
        <f>G7/H7</f>
        <v>427.27810615500459</v>
      </c>
      <c r="J7" s="13">
        <v>242.09078171675466</v>
      </c>
      <c r="K7" s="210">
        <f>G7/C7-1</f>
        <v>6.2284283308796207E-2</v>
      </c>
      <c r="L7" s="211">
        <f t="shared" ref="L7:N7" si="0">H7/D7-1</f>
        <v>1.3565159826652629E-2</v>
      </c>
      <c r="M7" s="211">
        <f t="shared" si="0"/>
        <v>4.8067085781121177E-2</v>
      </c>
      <c r="N7" s="208">
        <f t="shared" si="0"/>
        <v>-4.6745254240803114E-3</v>
      </c>
    </row>
    <row r="8" spans="1:18" x14ac:dyDescent="0.25">
      <c r="A8" s="62"/>
      <c r="B8" s="75" t="s">
        <v>51</v>
      </c>
      <c r="C8" s="119">
        <v>58508651.13000004</v>
      </c>
      <c r="D8" s="162">
        <v>154424</v>
      </c>
      <c r="E8" s="13">
        <f t="shared" ref="E8:E11" si="1">C8/D8</f>
        <v>378.88314724395195</v>
      </c>
      <c r="F8" s="14">
        <v>254.56711662844646</v>
      </c>
      <c r="G8" s="153">
        <v>64187488.089999974</v>
      </c>
      <c r="H8" s="162">
        <v>167970</v>
      </c>
      <c r="I8" s="13">
        <f t="shared" ref="I8:I11" si="2">G8/H8</f>
        <v>382.13662017026837</v>
      </c>
      <c r="J8" s="13">
        <v>243.43836569709245</v>
      </c>
      <c r="K8" s="210">
        <f t="shared" ref="K8:K52" si="3">G8/C8-1</f>
        <v>9.7059782618849955E-2</v>
      </c>
      <c r="L8" s="211">
        <f t="shared" ref="L8:L52" si="4">H8/D8-1</f>
        <v>8.7719525462363279E-2</v>
      </c>
      <c r="M8" s="211">
        <f t="shared" ref="M8:M52" si="5">I8/E8-1</f>
        <v>8.5870088178443549E-3</v>
      </c>
      <c r="N8" s="208">
        <f t="shared" ref="N8:N50" si="6">J8/F8-1</f>
        <v>-4.3716372635814515E-2</v>
      </c>
    </row>
    <row r="9" spans="1:18" x14ac:dyDescent="0.25">
      <c r="A9" s="62"/>
      <c r="B9" s="75" t="s">
        <v>60</v>
      </c>
      <c r="C9" s="119">
        <v>28051339.670000002</v>
      </c>
      <c r="D9" s="162">
        <v>82139</v>
      </c>
      <c r="E9" s="13">
        <f t="shared" si="1"/>
        <v>341.51060604584916</v>
      </c>
      <c r="F9" s="14">
        <v>240.56140584897153</v>
      </c>
      <c r="G9" s="153">
        <v>55575887.852160014</v>
      </c>
      <c r="H9" s="162">
        <v>157394</v>
      </c>
      <c r="I9" s="13">
        <f t="shared" si="2"/>
        <v>353.10042220262534</v>
      </c>
      <c r="J9" s="13">
        <v>231.23008024799049</v>
      </c>
      <c r="K9" s="210">
        <f t="shared" si="3"/>
        <v>0.98122045171327854</v>
      </c>
      <c r="L9" s="211">
        <f t="shared" si="4"/>
        <v>0.91619084722239141</v>
      </c>
      <c r="M9" s="211">
        <f t="shared" si="5"/>
        <v>3.3936914261515572E-2</v>
      </c>
      <c r="N9" s="208">
        <f t="shared" si="6"/>
        <v>-3.8789786616226452E-2</v>
      </c>
    </row>
    <row r="10" spans="1:18" x14ac:dyDescent="0.25">
      <c r="A10" s="62"/>
      <c r="B10" s="75" t="s">
        <v>61</v>
      </c>
      <c r="C10" s="119">
        <v>621327047.67770028</v>
      </c>
      <c r="D10" s="162">
        <v>1558718</v>
      </c>
      <c r="E10" s="13">
        <f t="shared" si="1"/>
        <v>398.61414808688954</v>
      </c>
      <c r="F10" s="14">
        <v>335.55239510974644</v>
      </c>
      <c r="G10" s="153">
        <v>725193642.15700042</v>
      </c>
      <c r="H10" s="162">
        <v>1718291</v>
      </c>
      <c r="I10" s="13">
        <f t="shared" si="2"/>
        <v>422.04355499563252</v>
      </c>
      <c r="J10" s="13">
        <v>340.38292932727461</v>
      </c>
      <c r="K10" s="210">
        <f>G10/C10-1</f>
        <v>0.16716895694065892</v>
      </c>
      <c r="L10" s="211">
        <f>H10/D10-1</f>
        <v>0.102374515467198</v>
      </c>
      <c r="M10" s="211">
        <f>I10/E10-1</f>
        <v>5.8777158365276749E-2</v>
      </c>
      <c r="N10" s="208">
        <f>J10/F10-1</f>
        <v>1.4395767361303768E-2</v>
      </c>
    </row>
    <row r="11" spans="1:18" x14ac:dyDescent="0.25">
      <c r="A11" s="62"/>
      <c r="B11" s="75" t="s">
        <v>149</v>
      </c>
      <c r="C11" s="119">
        <v>777220145.25</v>
      </c>
      <c r="D11" s="162">
        <v>1851470.08</v>
      </c>
      <c r="E11" s="13">
        <f t="shared" si="1"/>
        <v>419.78542005388493</v>
      </c>
      <c r="F11" s="76">
        <v>418.35131175718135</v>
      </c>
      <c r="G11" s="153">
        <v>826083924.75</v>
      </c>
      <c r="H11" s="162">
        <v>1928069.98</v>
      </c>
      <c r="I11" s="13">
        <f t="shared" si="2"/>
        <v>428.45121459232513</v>
      </c>
      <c r="J11" s="76">
        <v>250.81294575871513</v>
      </c>
      <c r="K11" s="210">
        <f>G11/C11-1</f>
        <v>6.2869934340523903E-2</v>
      </c>
      <c r="L11" s="211">
        <f t="shared" ref="L11:M11" si="7">H11/D11-1</f>
        <v>4.1372475217098748E-2</v>
      </c>
      <c r="M11" s="211">
        <f t="shared" si="7"/>
        <v>2.0643390943229534E-2</v>
      </c>
      <c r="N11" s="208">
        <f>J11/F11-1</f>
        <v>-0.40047290707602345</v>
      </c>
    </row>
    <row r="12" spans="1:18" s="10" customFormat="1" x14ac:dyDescent="0.25">
      <c r="A12" s="62"/>
      <c r="B12" s="42"/>
      <c r="C12" s="119"/>
      <c r="D12" s="162"/>
      <c r="E12" s="13"/>
      <c r="F12" s="14"/>
      <c r="G12" s="119"/>
      <c r="H12" s="162"/>
      <c r="I12" s="13"/>
      <c r="J12" s="13"/>
      <c r="K12" s="210"/>
      <c r="L12" s="211"/>
      <c r="M12" s="211"/>
      <c r="N12" s="208"/>
      <c r="O12" s="56"/>
      <c r="P12" s="56"/>
      <c r="Q12" s="56"/>
      <c r="R12" s="56"/>
    </row>
    <row r="13" spans="1:18" s="10" customFormat="1" x14ac:dyDescent="0.25">
      <c r="A13" s="152" t="s">
        <v>140</v>
      </c>
      <c r="B13" s="34" t="s">
        <v>47</v>
      </c>
      <c r="C13" s="121"/>
      <c r="D13" s="162"/>
      <c r="E13" s="13"/>
      <c r="F13" s="14"/>
      <c r="G13" s="86"/>
      <c r="H13" s="162"/>
      <c r="I13" s="13"/>
      <c r="J13" s="13"/>
      <c r="K13" s="210"/>
      <c r="L13" s="211"/>
      <c r="M13" s="211"/>
      <c r="N13" s="208"/>
      <c r="O13" s="56"/>
      <c r="P13" s="56"/>
      <c r="Q13" s="56"/>
      <c r="R13" s="56"/>
    </row>
    <row r="14" spans="1:18" s="10" customFormat="1" x14ac:dyDescent="0.25">
      <c r="A14" s="152"/>
      <c r="B14" s="75" t="s">
        <v>150</v>
      </c>
      <c r="C14" s="120" t="s">
        <v>151</v>
      </c>
      <c r="D14" s="162" t="s">
        <v>42</v>
      </c>
      <c r="E14" s="13" t="s">
        <v>42</v>
      </c>
      <c r="F14" s="14" t="s">
        <v>42</v>
      </c>
      <c r="G14" s="86">
        <v>1469005.4708000002</v>
      </c>
      <c r="H14" s="162">
        <v>1164</v>
      </c>
      <c r="I14" s="13">
        <f>G14/H14</f>
        <v>1262.032191408935</v>
      </c>
      <c r="J14" s="16" t="s">
        <v>42</v>
      </c>
      <c r="K14" s="210" t="s">
        <v>42</v>
      </c>
      <c r="L14" s="211" t="s">
        <v>42</v>
      </c>
      <c r="M14" s="211" t="s">
        <v>42</v>
      </c>
      <c r="N14" s="208" t="s">
        <v>42</v>
      </c>
      <c r="O14" s="56"/>
      <c r="P14" s="56"/>
      <c r="Q14" s="56"/>
      <c r="R14" s="56"/>
    </row>
    <row r="15" spans="1:18" ht="15" customHeight="1" x14ac:dyDescent="0.25">
      <c r="A15" s="151"/>
      <c r="B15" s="75" t="s">
        <v>51</v>
      </c>
      <c r="C15" s="121" t="s">
        <v>42</v>
      </c>
      <c r="D15" s="162" t="s">
        <v>42</v>
      </c>
      <c r="E15" s="13" t="s">
        <v>42</v>
      </c>
      <c r="F15" s="14" t="s">
        <v>42</v>
      </c>
      <c r="G15" s="153">
        <v>1652052.7000000009</v>
      </c>
      <c r="H15" s="162">
        <v>1106</v>
      </c>
      <c r="I15" s="13">
        <f t="shared" ref="I15" si="8">G15/H15</f>
        <v>1493.7185352622068</v>
      </c>
      <c r="J15" s="13">
        <v>194.69888192829904</v>
      </c>
      <c r="K15" s="218" t="s">
        <v>42</v>
      </c>
      <c r="L15" s="219" t="s">
        <v>42</v>
      </c>
      <c r="M15" s="219" t="s">
        <v>42</v>
      </c>
      <c r="N15" s="176" t="s">
        <v>42</v>
      </c>
    </row>
    <row r="16" spans="1:18" s="10" customFormat="1" x14ac:dyDescent="0.25">
      <c r="A16" s="62"/>
      <c r="B16" s="42"/>
      <c r="C16" s="121"/>
      <c r="D16" s="162"/>
      <c r="E16" s="13"/>
      <c r="F16" s="14"/>
      <c r="G16" s="86"/>
      <c r="H16" s="162"/>
      <c r="I16" s="13"/>
      <c r="J16" s="13"/>
      <c r="K16" s="210"/>
      <c r="L16" s="211"/>
      <c r="M16" s="211"/>
      <c r="N16" s="208"/>
      <c r="O16" s="56"/>
      <c r="P16" s="56"/>
      <c r="Q16" s="56"/>
      <c r="R16" s="56"/>
    </row>
    <row r="17" spans="1:18" x14ac:dyDescent="0.25">
      <c r="A17" s="62" t="s">
        <v>80</v>
      </c>
      <c r="B17" s="42" t="s">
        <v>119</v>
      </c>
      <c r="C17" s="149"/>
      <c r="D17" s="162"/>
      <c r="F17" s="14"/>
      <c r="G17" s="153"/>
      <c r="H17" s="162"/>
      <c r="I17" s="13"/>
      <c r="J17" s="13"/>
      <c r="K17" s="210"/>
      <c r="L17" s="211"/>
      <c r="M17" s="211"/>
      <c r="N17" s="208"/>
    </row>
    <row r="18" spans="1:18" x14ac:dyDescent="0.25">
      <c r="A18" s="62"/>
      <c r="B18" s="75" t="s">
        <v>152</v>
      </c>
      <c r="C18" s="121">
        <v>5224178879.1499987</v>
      </c>
      <c r="D18" s="162" t="s">
        <v>42</v>
      </c>
      <c r="E18" s="13" t="s">
        <v>42</v>
      </c>
      <c r="F18" s="76" t="s">
        <v>42</v>
      </c>
      <c r="G18" s="153">
        <v>5324448648.46</v>
      </c>
      <c r="H18" s="162" t="s">
        <v>42</v>
      </c>
      <c r="I18" s="13" t="s">
        <v>42</v>
      </c>
      <c r="J18" s="13" t="s">
        <v>42</v>
      </c>
      <c r="K18" s="210">
        <f t="shared" si="3"/>
        <v>1.9193402758505007E-2</v>
      </c>
      <c r="L18" s="219" t="s">
        <v>42</v>
      </c>
      <c r="M18" s="219" t="s">
        <v>42</v>
      </c>
      <c r="N18" s="176" t="s">
        <v>42</v>
      </c>
    </row>
    <row r="19" spans="1:18" x14ac:dyDescent="0.25">
      <c r="A19" s="62"/>
      <c r="B19" s="75" t="s">
        <v>143</v>
      </c>
      <c r="C19" s="121">
        <v>2167789670.1099997</v>
      </c>
      <c r="D19" s="162">
        <v>4398576.1656999998</v>
      </c>
      <c r="E19" s="13">
        <f t="shared" ref="E19:E22" si="9">C19/D19</f>
        <v>492.8389525261324</v>
      </c>
      <c r="F19" s="14" t="s">
        <v>42</v>
      </c>
      <c r="G19" s="153">
        <v>2179378239.8299999</v>
      </c>
      <c r="H19" s="162">
        <v>4359815.1425000001</v>
      </c>
      <c r="I19" s="13">
        <f t="shared" ref="I19:I22" si="10">G19/H19</f>
        <v>499.87858856334526</v>
      </c>
      <c r="J19" s="13" t="s">
        <v>42</v>
      </c>
      <c r="K19" s="210">
        <f t="shared" si="3"/>
        <v>5.3457998623143155E-3</v>
      </c>
      <c r="L19" s="211">
        <f t="shared" si="4"/>
        <v>-8.8121750629800433E-3</v>
      </c>
      <c r="M19" s="211">
        <f t="shared" si="5"/>
        <v>1.428384668283611E-2</v>
      </c>
      <c r="N19" s="176" t="s">
        <v>42</v>
      </c>
    </row>
    <row r="20" spans="1:18" x14ac:dyDescent="0.25">
      <c r="A20" s="62"/>
      <c r="B20" s="75" t="s">
        <v>81</v>
      </c>
      <c r="C20" s="121">
        <v>489292073.22000003</v>
      </c>
      <c r="D20" s="162">
        <v>5157524</v>
      </c>
      <c r="E20" s="13">
        <f t="shared" si="9"/>
        <v>94.869567881797551</v>
      </c>
      <c r="F20" s="14" t="s">
        <v>42</v>
      </c>
      <c r="G20" s="153">
        <v>510182951.55000001</v>
      </c>
      <c r="H20" s="162">
        <v>5133381</v>
      </c>
      <c r="I20" s="13">
        <f t="shared" si="10"/>
        <v>99.38536639887046</v>
      </c>
      <c r="J20" s="13" t="s">
        <v>42</v>
      </c>
      <c r="K20" s="210">
        <f t="shared" si="3"/>
        <v>4.2696130743583138E-2</v>
      </c>
      <c r="L20" s="211">
        <f t="shared" si="4"/>
        <v>-4.6811221818842119E-3</v>
      </c>
      <c r="M20" s="211">
        <f t="shared" si="5"/>
        <v>4.7600074690962613E-2</v>
      </c>
      <c r="N20" s="176" t="s">
        <v>42</v>
      </c>
    </row>
    <row r="21" spans="1:18" x14ac:dyDescent="0.25">
      <c r="A21" s="62"/>
      <c r="B21" s="75" t="s">
        <v>82</v>
      </c>
      <c r="C21" s="121">
        <v>613258338.63999999</v>
      </c>
      <c r="D21" s="162">
        <v>269661</v>
      </c>
      <c r="E21" s="13">
        <f t="shared" si="9"/>
        <v>2274.1825426739497</v>
      </c>
      <c r="F21" s="14" t="s">
        <v>42</v>
      </c>
      <c r="G21" s="153">
        <v>740020381.26999998</v>
      </c>
      <c r="H21" s="162">
        <v>332888</v>
      </c>
      <c r="I21" s="13">
        <f t="shared" si="10"/>
        <v>2223.0311133774721</v>
      </c>
      <c r="J21" s="13" t="s">
        <v>42</v>
      </c>
      <c r="K21" s="210">
        <f t="shared" si="3"/>
        <v>0.20670251775314696</v>
      </c>
      <c r="L21" s="211">
        <f t="shared" si="4"/>
        <v>0.23446846225446016</v>
      </c>
      <c r="M21" s="211">
        <f t="shared" si="5"/>
        <v>-2.2492226695370876E-2</v>
      </c>
      <c r="N21" s="176" t="s">
        <v>42</v>
      </c>
    </row>
    <row r="22" spans="1:18" x14ac:dyDescent="0.25">
      <c r="A22" s="62"/>
      <c r="B22" s="75" t="s">
        <v>83</v>
      </c>
      <c r="C22" s="121">
        <v>113613610.17</v>
      </c>
      <c r="D22" s="162">
        <v>34915</v>
      </c>
      <c r="E22" s="13">
        <f t="shared" si="9"/>
        <v>3254.0057330660175</v>
      </c>
      <c r="F22" s="14" t="s">
        <v>42</v>
      </c>
      <c r="G22" s="153">
        <v>118176310.81999999</v>
      </c>
      <c r="H22" s="162">
        <v>35971</v>
      </c>
      <c r="I22" s="13">
        <f t="shared" si="10"/>
        <v>3285.3218097912204</v>
      </c>
      <c r="J22" s="13" t="s">
        <v>42</v>
      </c>
      <c r="K22" s="210">
        <f t="shared" si="3"/>
        <v>4.0159806938383724E-2</v>
      </c>
      <c r="L22" s="211">
        <f t="shared" si="4"/>
        <v>3.0244880423886622E-2</v>
      </c>
      <c r="M22" s="211">
        <f t="shared" si="5"/>
        <v>9.6238541951478851E-3</v>
      </c>
      <c r="N22" s="176" t="s">
        <v>42</v>
      </c>
    </row>
    <row r="23" spans="1:18" s="10" customFormat="1" x14ac:dyDescent="0.25">
      <c r="A23" s="62"/>
      <c r="B23" s="75" t="s">
        <v>121</v>
      </c>
      <c r="C23" s="121">
        <v>953726559.39999998</v>
      </c>
      <c r="D23" s="162" t="s">
        <v>42</v>
      </c>
      <c r="E23" s="13" t="s">
        <v>42</v>
      </c>
      <c r="F23" s="14" t="s">
        <v>42</v>
      </c>
      <c r="G23" s="153">
        <v>913161526.70000005</v>
      </c>
      <c r="H23" s="162" t="s">
        <v>42</v>
      </c>
      <c r="I23" s="13" t="s">
        <v>42</v>
      </c>
      <c r="J23" s="13" t="s">
        <v>42</v>
      </c>
      <c r="K23" s="210">
        <f t="shared" si="3"/>
        <v>-4.253318972842679E-2</v>
      </c>
      <c r="L23" s="211" t="s">
        <v>42</v>
      </c>
      <c r="M23" s="211" t="s">
        <v>42</v>
      </c>
      <c r="N23" s="208" t="s">
        <v>42</v>
      </c>
      <c r="O23" s="56"/>
      <c r="P23" s="56"/>
      <c r="Q23" s="56"/>
      <c r="R23" s="56"/>
    </row>
    <row r="24" spans="1:18" s="10" customFormat="1" x14ac:dyDescent="0.25">
      <c r="A24" s="134"/>
      <c r="B24" s="124"/>
      <c r="C24" s="128"/>
      <c r="D24" s="164"/>
      <c r="E24" s="126"/>
      <c r="F24" s="127"/>
      <c r="G24" s="154"/>
      <c r="H24" s="164"/>
      <c r="I24" s="126"/>
      <c r="J24" s="126"/>
      <c r="K24" s="214"/>
      <c r="L24" s="215"/>
      <c r="M24" s="215"/>
      <c r="N24" s="216"/>
      <c r="O24" s="56"/>
      <c r="P24" s="56"/>
      <c r="Q24" s="56"/>
      <c r="R24" s="56"/>
    </row>
    <row r="25" spans="1:18" s="10" customFormat="1" x14ac:dyDescent="0.25">
      <c r="A25" s="201" t="s">
        <v>139</v>
      </c>
      <c r="B25" s="75"/>
      <c r="C25" s="121"/>
      <c r="D25" s="162"/>
      <c r="E25" s="13"/>
      <c r="F25" s="14"/>
      <c r="G25" s="153"/>
      <c r="H25" s="162"/>
      <c r="I25" s="13"/>
      <c r="J25" s="13"/>
      <c r="K25" s="210"/>
      <c r="L25" s="211"/>
      <c r="M25" s="211"/>
      <c r="N25" s="208"/>
      <c r="O25" s="56"/>
      <c r="P25" s="56"/>
      <c r="Q25" s="56"/>
      <c r="R25" s="56"/>
    </row>
    <row r="26" spans="1:18" x14ac:dyDescent="0.25">
      <c r="A26" s="62" t="s">
        <v>69</v>
      </c>
      <c r="B26" s="34" t="s">
        <v>47</v>
      </c>
      <c r="C26" s="119"/>
      <c r="D26" s="162"/>
      <c r="E26" s="13"/>
      <c r="F26" s="14"/>
      <c r="G26" s="153"/>
      <c r="H26" s="162"/>
      <c r="I26" s="13"/>
      <c r="J26" s="13"/>
      <c r="K26" s="210"/>
      <c r="L26" s="211"/>
      <c r="M26" s="211"/>
      <c r="N26" s="208"/>
    </row>
    <row r="27" spans="1:18" x14ac:dyDescent="0.25">
      <c r="A27" s="62"/>
      <c r="B27" s="75" t="s">
        <v>59</v>
      </c>
      <c r="C27" s="121">
        <v>227094330.98000011</v>
      </c>
      <c r="D27" s="162">
        <v>572487</v>
      </c>
      <c r="E27" s="13">
        <v>396.68032807731896</v>
      </c>
      <c r="F27" s="14">
        <v>195.87562660201976</v>
      </c>
      <c r="G27" s="86">
        <v>382354030.25000012</v>
      </c>
      <c r="H27" s="162">
        <v>1022410</v>
      </c>
      <c r="I27" s="13">
        <f>G27/H27</f>
        <v>373.97328884694019</v>
      </c>
      <c r="J27" s="13">
        <v>194.15094158786619</v>
      </c>
      <c r="K27" s="210">
        <f t="shared" ref="K27:N31" si="11">G27/C27-1</f>
        <v>0.68367932655999919</v>
      </c>
      <c r="L27" s="211">
        <f t="shared" si="11"/>
        <v>0.78590954903779475</v>
      </c>
      <c r="M27" s="211">
        <f t="shared" si="11"/>
        <v>-5.7242665247450364E-2</v>
      </c>
      <c r="N27" s="208">
        <f t="shared" si="11"/>
        <v>-8.8050006224500432E-3</v>
      </c>
    </row>
    <row r="28" spans="1:18" x14ac:dyDescent="0.25">
      <c r="A28" s="62"/>
      <c r="B28" s="75" t="s">
        <v>49</v>
      </c>
      <c r="C28" s="121">
        <v>106675814.74000004</v>
      </c>
      <c r="D28" s="162">
        <v>347262</v>
      </c>
      <c r="E28" s="13">
        <v>307.19115463252541</v>
      </c>
      <c r="F28" s="14">
        <v>244.40687078770804</v>
      </c>
      <c r="G28" s="86">
        <v>52970641.18</v>
      </c>
      <c r="H28" s="162">
        <v>165151</v>
      </c>
      <c r="I28" s="13">
        <f t="shared" ref="I28:I31" si="12">G28/H28</f>
        <v>320.74066266628722</v>
      </c>
      <c r="J28" s="13">
        <v>240.44375284351835</v>
      </c>
      <c r="K28" s="210">
        <f t="shared" si="11"/>
        <v>-0.50344282526358164</v>
      </c>
      <c r="L28" s="211">
        <f t="shared" si="11"/>
        <v>-0.5244196024903387</v>
      </c>
      <c r="M28" s="211">
        <f t="shared" si="11"/>
        <v>4.4107741480936546E-2</v>
      </c>
      <c r="N28" s="208">
        <f t="shared" si="11"/>
        <v>-1.6215247678663114E-2</v>
      </c>
    </row>
    <row r="29" spans="1:18" x14ac:dyDescent="0.25">
      <c r="A29" s="62"/>
      <c r="B29" s="75" t="s">
        <v>51</v>
      </c>
      <c r="C29" s="121">
        <v>18220142.809999995</v>
      </c>
      <c r="D29" s="162">
        <v>52911</v>
      </c>
      <c r="E29" s="13">
        <v>344.35453516282047</v>
      </c>
      <c r="F29" s="14">
        <v>183.03510534159801</v>
      </c>
      <c r="G29" s="86">
        <v>22045511.230000012</v>
      </c>
      <c r="H29" s="162">
        <v>47634</v>
      </c>
      <c r="I29" s="13">
        <f t="shared" si="12"/>
        <v>462.81041336020513</v>
      </c>
      <c r="J29" s="13">
        <v>239.73656901852294</v>
      </c>
      <c r="K29" s="210">
        <f t="shared" si="11"/>
        <v>0.20995271331794885</v>
      </c>
      <c r="L29" s="211">
        <f t="shared" si="11"/>
        <v>-9.9733514770085629E-2</v>
      </c>
      <c r="M29" s="211">
        <f t="shared" si="11"/>
        <v>0.34399395420006718</v>
      </c>
      <c r="N29" s="208">
        <f t="shared" si="11"/>
        <v>0.30978463705693571</v>
      </c>
    </row>
    <row r="30" spans="1:18" x14ac:dyDescent="0.25">
      <c r="A30" s="62"/>
      <c r="B30" s="75" t="s">
        <v>61</v>
      </c>
      <c r="C30" s="121">
        <v>270122977.64440018</v>
      </c>
      <c r="D30" s="162">
        <v>827935</v>
      </c>
      <c r="E30" s="13">
        <v>326.26109253069404</v>
      </c>
      <c r="F30" s="14">
        <v>302.51390703032143</v>
      </c>
      <c r="G30" s="86">
        <v>299754688.10840005</v>
      </c>
      <c r="H30" s="162">
        <v>872132</v>
      </c>
      <c r="I30" s="13">
        <f t="shared" si="12"/>
        <v>343.70334778267517</v>
      </c>
      <c r="J30" s="13">
        <v>301.06240081632961</v>
      </c>
      <c r="K30" s="210">
        <f t="shared" si="11"/>
        <v>0.10969711174666585</v>
      </c>
      <c r="L30" s="211">
        <f t="shared" si="11"/>
        <v>5.3382209956095661E-2</v>
      </c>
      <c r="M30" s="211">
        <f t="shared" si="11"/>
        <v>5.3461033666894142E-2</v>
      </c>
      <c r="N30" s="208">
        <f t="shared" si="11"/>
        <v>-4.7981470612070698E-3</v>
      </c>
    </row>
    <row r="31" spans="1:18" s="10" customFormat="1" x14ac:dyDescent="0.25">
      <c r="A31" s="62"/>
      <c r="B31" s="75" t="s">
        <v>149</v>
      </c>
      <c r="C31" s="121">
        <v>165020363.66999999</v>
      </c>
      <c r="D31" s="162">
        <v>393106.47</v>
      </c>
      <c r="E31" s="13">
        <f>C31/D31</f>
        <v>419.78541759946103</v>
      </c>
      <c r="F31" s="76">
        <v>461.40355704100244</v>
      </c>
      <c r="G31" s="121">
        <v>158095297.44999999</v>
      </c>
      <c r="H31" s="162">
        <v>368992.53</v>
      </c>
      <c r="I31" s="13">
        <f t="shared" si="12"/>
        <v>428.45121403948195</v>
      </c>
      <c r="J31" s="76">
        <v>213.8776281187917</v>
      </c>
      <c r="K31" s="210">
        <f t="shared" si="11"/>
        <v>-4.1964919152938096E-2</v>
      </c>
      <c r="L31" s="211">
        <f t="shared" si="11"/>
        <v>-6.1342007421042788E-2</v>
      </c>
      <c r="M31" s="211">
        <f t="shared" si="11"/>
        <v>2.0643395593816116E-2</v>
      </c>
      <c r="N31" s="208" t="s">
        <v>42</v>
      </c>
      <c r="O31" s="56"/>
      <c r="P31" s="56"/>
      <c r="Q31" s="56"/>
      <c r="R31" s="56"/>
    </row>
    <row r="32" spans="1:18" s="10" customFormat="1" x14ac:dyDescent="0.25">
      <c r="A32" s="134"/>
      <c r="B32" s="124"/>
      <c r="C32" s="128"/>
      <c r="D32" s="164"/>
      <c r="E32" s="126"/>
      <c r="F32" s="127"/>
      <c r="G32" s="154"/>
      <c r="H32" s="164"/>
      <c r="I32" s="126"/>
      <c r="J32" s="126"/>
      <c r="K32" s="214"/>
      <c r="L32" s="215"/>
      <c r="M32" s="215"/>
      <c r="N32" s="216"/>
      <c r="O32" s="56"/>
      <c r="P32" s="56"/>
      <c r="Q32" s="56"/>
      <c r="R32" s="56"/>
    </row>
    <row r="33" spans="1:18" s="142" customFormat="1" x14ac:dyDescent="0.25">
      <c r="A33" s="147" t="s">
        <v>23</v>
      </c>
      <c r="B33" s="144"/>
      <c r="C33" s="150"/>
      <c r="D33" s="162"/>
      <c r="E33" s="145"/>
      <c r="F33" s="146"/>
      <c r="G33" s="155"/>
      <c r="H33" s="162"/>
      <c r="I33" s="145"/>
      <c r="J33" s="145"/>
      <c r="K33" s="220"/>
      <c r="L33" s="221"/>
      <c r="M33" s="221"/>
      <c r="N33" s="222"/>
      <c r="O33" s="141"/>
      <c r="P33" s="141"/>
      <c r="Q33" s="141"/>
      <c r="R33" s="141"/>
    </row>
    <row r="34" spans="1:18" x14ac:dyDescent="0.25">
      <c r="A34" s="62" t="s">
        <v>10</v>
      </c>
      <c r="B34" s="34" t="s">
        <v>47</v>
      </c>
      <c r="C34" s="121"/>
      <c r="D34" s="162"/>
      <c r="E34" s="13"/>
      <c r="F34" s="14"/>
      <c r="G34" s="153"/>
      <c r="H34" s="162"/>
      <c r="I34" s="13"/>
      <c r="J34" s="13"/>
      <c r="K34" s="210"/>
      <c r="L34" s="211"/>
      <c r="M34" s="211"/>
      <c r="N34" s="208"/>
    </row>
    <row r="35" spans="1:18" x14ac:dyDescent="0.25">
      <c r="A35" s="62"/>
      <c r="B35" s="75" t="s">
        <v>48</v>
      </c>
      <c r="C35" s="121">
        <v>16183765.520000001</v>
      </c>
      <c r="D35" s="162">
        <v>16808</v>
      </c>
      <c r="E35" s="13">
        <v>962.86087101380303</v>
      </c>
      <c r="F35" s="14">
        <v>254.2419341001073</v>
      </c>
      <c r="G35" s="153">
        <v>18439039.556283288</v>
      </c>
      <c r="H35" s="162">
        <v>20349</v>
      </c>
      <c r="I35" s="13">
        <v>906.13983764722036</v>
      </c>
      <c r="J35" s="13">
        <v>232.75004021669432</v>
      </c>
      <c r="K35" s="210">
        <f t="shared" si="3"/>
        <v>0.13935409738210836</v>
      </c>
      <c r="L35" s="211">
        <f t="shared" si="4"/>
        <v>0.21067348881485004</v>
      </c>
      <c r="M35" s="211">
        <f t="shared" si="5"/>
        <v>-5.8908857005333215E-2</v>
      </c>
      <c r="N35" s="208">
        <f t="shared" si="6"/>
        <v>-8.4533237836959652E-2</v>
      </c>
    </row>
    <row r="36" spans="1:18" x14ac:dyDescent="0.25">
      <c r="A36" s="62"/>
      <c r="B36" s="75" t="s">
        <v>72</v>
      </c>
      <c r="C36" s="121">
        <v>314363959.81000036</v>
      </c>
      <c r="D36" s="162">
        <v>307027</v>
      </c>
      <c r="E36" s="13">
        <v>1023.8967902171482</v>
      </c>
      <c r="F36" s="14">
        <v>1201.4531292804622</v>
      </c>
      <c r="G36" s="153">
        <v>328230028.56999969</v>
      </c>
      <c r="H36" s="162">
        <v>315228</v>
      </c>
      <c r="I36" s="13">
        <v>1041.2464266181928</v>
      </c>
      <c r="J36" s="13">
        <v>1263.3890963637425</v>
      </c>
      <c r="K36" s="210">
        <f t="shared" si="3"/>
        <v>4.4108328347753023E-2</v>
      </c>
      <c r="L36" s="211">
        <f t="shared" si="4"/>
        <v>2.6711005872447791E-2</v>
      </c>
      <c r="M36" s="211">
        <f t="shared" si="5"/>
        <v>1.6944712169050691E-2</v>
      </c>
      <c r="N36" s="208">
        <f t="shared" si="6"/>
        <v>5.1550880824100975E-2</v>
      </c>
    </row>
    <row r="37" spans="1:18" x14ac:dyDescent="0.25">
      <c r="A37" s="62"/>
      <c r="B37" s="75" t="s">
        <v>51</v>
      </c>
      <c r="C37" s="121">
        <v>496958022.06999916</v>
      </c>
      <c r="D37" s="162">
        <v>340675</v>
      </c>
      <c r="E37" s="13">
        <v>1458.7452031114674</v>
      </c>
      <c r="F37" s="14">
        <v>340.19727753547738</v>
      </c>
      <c r="G37" s="153">
        <v>370279201.48000085</v>
      </c>
      <c r="H37" s="162">
        <v>344818</v>
      </c>
      <c r="I37" s="13">
        <v>1073.8395370311318</v>
      </c>
      <c r="J37" s="13">
        <v>248.15803250026806</v>
      </c>
      <c r="K37" s="210">
        <f t="shared" si="3"/>
        <v>-0.25490849320097086</v>
      </c>
      <c r="L37" s="211">
        <f t="shared" si="4"/>
        <v>1.2161150656784248E-2</v>
      </c>
      <c r="M37" s="211">
        <f t="shared" si="5"/>
        <v>-0.26386079300164367</v>
      </c>
      <c r="N37" s="208">
        <f t="shared" si="6"/>
        <v>-0.2705466830951081</v>
      </c>
    </row>
    <row r="38" spans="1:18" x14ac:dyDescent="0.25">
      <c r="A38" s="62"/>
      <c r="B38" s="75" t="s">
        <v>60</v>
      </c>
      <c r="C38" s="121">
        <v>67701544.079999998</v>
      </c>
      <c r="D38" s="162">
        <v>85360</v>
      </c>
      <c r="E38" s="13">
        <v>793.12961668228672</v>
      </c>
      <c r="F38" s="14">
        <v>268.28312769633277</v>
      </c>
      <c r="G38" s="153">
        <v>80385701.701471969</v>
      </c>
      <c r="H38" s="162">
        <v>99827</v>
      </c>
      <c r="I38" s="13">
        <v>805.25009968717848</v>
      </c>
      <c r="J38" s="13">
        <v>196.75724013443548</v>
      </c>
      <c r="K38" s="210">
        <f t="shared" si="3"/>
        <v>0.18735403739807843</v>
      </c>
      <c r="L38" s="211">
        <f t="shared" si="4"/>
        <v>0.16948219306466727</v>
      </c>
      <c r="M38" s="211">
        <f t="shared" si="5"/>
        <v>1.5281843912969162E-2</v>
      </c>
      <c r="N38" s="208">
        <f t="shared" si="6"/>
        <v>-0.26660598516227529</v>
      </c>
    </row>
    <row r="39" spans="1:18" x14ac:dyDescent="0.25">
      <c r="A39" s="62"/>
      <c r="B39" s="75" t="s">
        <v>55</v>
      </c>
      <c r="C39" s="121">
        <v>1065698779.3801006</v>
      </c>
      <c r="D39" s="162">
        <v>1076050</v>
      </c>
      <c r="E39" s="13">
        <v>990.38035349667825</v>
      </c>
      <c r="F39" s="14">
        <v>912.95175337018236</v>
      </c>
      <c r="G39" s="153">
        <v>1101112056.1397007</v>
      </c>
      <c r="H39" s="162">
        <v>1095829</v>
      </c>
      <c r="I39" s="13">
        <v>1004.8210588875643</v>
      </c>
      <c r="J39" s="13">
        <v>966.70398045788841</v>
      </c>
      <c r="K39" s="210">
        <f t="shared" si="3"/>
        <v>3.3230099766276666E-2</v>
      </c>
      <c r="L39" s="211">
        <f t="shared" si="4"/>
        <v>1.8381116119139396E-2</v>
      </c>
      <c r="M39" s="211">
        <f t="shared" si="5"/>
        <v>1.4580969159879942E-2</v>
      </c>
      <c r="N39" s="208">
        <f t="shared" si="6"/>
        <v>5.8877401669122698E-2</v>
      </c>
    </row>
    <row r="40" spans="1:18" x14ac:dyDescent="0.25">
      <c r="A40" s="62"/>
      <c r="B40" s="75" t="s">
        <v>56</v>
      </c>
      <c r="C40" s="121">
        <v>460057421.03000039</v>
      </c>
      <c r="D40" s="162">
        <v>334156</v>
      </c>
      <c r="E40" s="13">
        <v>1376.7743839105101</v>
      </c>
      <c r="F40" s="14">
        <v>1158.1245361912729</v>
      </c>
      <c r="G40" s="153">
        <v>784507072.98999977</v>
      </c>
      <c r="H40" s="162">
        <v>376024</v>
      </c>
      <c r="I40" s="13">
        <v>2086.3218118790282</v>
      </c>
      <c r="J40" s="13">
        <v>1632.0412840512381</v>
      </c>
      <c r="K40" s="210">
        <f t="shared" si="3"/>
        <v>0.70523729675657587</v>
      </c>
      <c r="L40" s="211">
        <f t="shared" si="4"/>
        <v>0.12529477250146637</v>
      </c>
      <c r="M40" s="211">
        <f t="shared" si="5"/>
        <v>0.51536942890610793</v>
      </c>
      <c r="N40" s="208">
        <f t="shared" si="6"/>
        <v>0.40921052360960797</v>
      </c>
    </row>
    <row r="41" spans="1:18" s="10" customFormat="1" x14ac:dyDescent="0.25">
      <c r="A41" s="62"/>
      <c r="B41" s="42"/>
      <c r="C41" s="121"/>
      <c r="D41" s="162"/>
      <c r="E41" s="13"/>
      <c r="F41" s="14"/>
      <c r="G41" s="153"/>
      <c r="H41" s="162"/>
      <c r="I41" s="13"/>
      <c r="J41" s="13"/>
      <c r="K41" s="210"/>
      <c r="L41" s="211"/>
      <c r="M41" s="211"/>
      <c r="N41" s="208"/>
      <c r="O41" s="56"/>
      <c r="P41" s="56"/>
      <c r="Q41" s="56"/>
      <c r="R41" s="56"/>
    </row>
    <row r="42" spans="1:18" x14ac:dyDescent="0.25">
      <c r="A42" s="62" t="s">
        <v>146</v>
      </c>
      <c r="B42" s="34" t="s">
        <v>62</v>
      </c>
      <c r="C42" s="121">
        <v>10853497932.690002</v>
      </c>
      <c r="D42" s="162">
        <v>920423</v>
      </c>
      <c r="E42" s="13">
        <f>C42/D42</f>
        <v>11791.858670078869</v>
      </c>
      <c r="F42" s="14" t="s">
        <v>42</v>
      </c>
      <c r="G42" s="153">
        <v>10896905543.529999</v>
      </c>
      <c r="H42" s="162">
        <v>943765</v>
      </c>
      <c r="I42" s="13">
        <v>11546.21</v>
      </c>
      <c r="J42" s="13" t="s">
        <v>42</v>
      </c>
      <c r="K42" s="210">
        <f t="shared" si="3"/>
        <v>3.9994120890054496E-3</v>
      </c>
      <c r="L42" s="211">
        <f t="shared" si="4"/>
        <v>2.5360079007152203E-2</v>
      </c>
      <c r="M42" s="211">
        <f t="shared" si="5"/>
        <v>-2.0832056841233126E-2</v>
      </c>
      <c r="N42" s="176" t="s">
        <v>42</v>
      </c>
    </row>
    <row r="43" spans="1:18" x14ac:dyDescent="0.25">
      <c r="A43" s="62" t="s">
        <v>147</v>
      </c>
      <c r="B43" s="34" t="s">
        <v>62</v>
      </c>
      <c r="C43" s="121">
        <v>1504248075.6800175</v>
      </c>
      <c r="D43" s="162">
        <v>486516</v>
      </c>
      <c r="E43" s="13">
        <f>C43/D43</f>
        <v>3091.8779149709721</v>
      </c>
      <c r="F43" s="14" t="s">
        <v>42</v>
      </c>
      <c r="G43" s="153">
        <v>1659304261</v>
      </c>
      <c r="H43" s="162">
        <v>536373</v>
      </c>
      <c r="I43" s="13">
        <v>3093.56</v>
      </c>
      <c r="J43" s="13" t="s">
        <v>42</v>
      </c>
      <c r="K43" s="210">
        <f t="shared" si="3"/>
        <v>0.10307886566508451</v>
      </c>
      <c r="L43" s="211">
        <f t="shared" si="4"/>
        <v>0.10247761635794106</v>
      </c>
      <c r="M43" s="211">
        <f t="shared" si="5"/>
        <v>5.4403345645792633E-4</v>
      </c>
      <c r="N43" s="176" t="s">
        <v>42</v>
      </c>
    </row>
    <row r="44" spans="1:18" s="10" customFormat="1" x14ac:dyDescent="0.25">
      <c r="A44" s="134"/>
      <c r="B44" s="135"/>
      <c r="C44" s="128"/>
      <c r="D44" s="164"/>
      <c r="E44" s="126"/>
      <c r="F44" s="127"/>
      <c r="G44" s="154"/>
      <c r="H44" s="164"/>
      <c r="I44" s="126"/>
      <c r="J44" s="126"/>
      <c r="K44" s="214"/>
      <c r="L44" s="215"/>
      <c r="M44" s="215"/>
      <c r="N44" s="223"/>
      <c r="O44" s="56"/>
      <c r="P44" s="56"/>
      <c r="Q44" s="56"/>
      <c r="R44" s="56"/>
    </row>
    <row r="45" spans="1:18" s="142" customFormat="1" x14ac:dyDescent="0.25">
      <c r="A45" s="147" t="s">
        <v>120</v>
      </c>
      <c r="B45" s="148"/>
      <c r="C45" s="150"/>
      <c r="D45" s="162"/>
      <c r="E45" s="145"/>
      <c r="F45" s="146"/>
      <c r="G45" s="155"/>
      <c r="H45" s="162"/>
      <c r="I45" s="145"/>
      <c r="J45" s="145"/>
      <c r="K45" s="220"/>
      <c r="L45" s="221"/>
      <c r="M45" s="221"/>
      <c r="N45" s="224"/>
      <c r="O45" s="141"/>
      <c r="P45" s="141"/>
      <c r="Q45" s="141"/>
      <c r="R45" s="141"/>
    </row>
    <row r="46" spans="1:18" x14ac:dyDescent="0.25">
      <c r="A46" s="62" t="s">
        <v>84</v>
      </c>
      <c r="B46" s="34" t="s">
        <v>104</v>
      </c>
      <c r="C46" s="121">
        <v>430000000</v>
      </c>
      <c r="D46" s="162" t="s">
        <v>42</v>
      </c>
      <c r="E46" s="13" t="s">
        <v>42</v>
      </c>
      <c r="F46" s="14" t="s">
        <v>42</v>
      </c>
      <c r="G46" s="153">
        <v>410000000</v>
      </c>
      <c r="H46" s="162" t="s">
        <v>42</v>
      </c>
      <c r="I46" s="13" t="s">
        <v>42</v>
      </c>
      <c r="J46" s="13" t="s">
        <v>42</v>
      </c>
      <c r="K46" s="210">
        <f t="shared" si="3"/>
        <v>-4.6511627906976716E-2</v>
      </c>
      <c r="L46" s="219" t="s">
        <v>42</v>
      </c>
      <c r="M46" s="219" t="s">
        <v>42</v>
      </c>
      <c r="N46" s="176" t="s">
        <v>42</v>
      </c>
    </row>
    <row r="47" spans="1:18" s="10" customFormat="1" x14ac:dyDescent="0.25">
      <c r="A47" s="62"/>
      <c r="B47" s="34"/>
      <c r="C47" s="121"/>
      <c r="D47" s="162"/>
      <c r="E47" s="13"/>
      <c r="F47" s="14"/>
      <c r="G47" s="153"/>
      <c r="H47" s="162"/>
      <c r="I47" s="13"/>
      <c r="J47" s="13"/>
      <c r="K47" s="210"/>
      <c r="L47" s="219"/>
      <c r="M47" s="219"/>
      <c r="N47" s="176"/>
      <c r="O47" s="56"/>
      <c r="P47" s="56"/>
      <c r="Q47" s="56"/>
      <c r="R47" s="56"/>
    </row>
    <row r="48" spans="1:18" s="10" customFormat="1" x14ac:dyDescent="0.25">
      <c r="A48" s="62" t="s">
        <v>11</v>
      </c>
      <c r="B48" s="34" t="s">
        <v>47</v>
      </c>
      <c r="C48" s="121"/>
      <c r="D48" s="162"/>
      <c r="E48" s="13"/>
      <c r="F48" s="14"/>
      <c r="G48" s="153"/>
      <c r="H48" s="162"/>
      <c r="I48" s="13"/>
      <c r="J48" s="13"/>
      <c r="K48" s="210"/>
      <c r="L48" s="219"/>
      <c r="M48" s="219"/>
      <c r="N48" s="176"/>
      <c r="O48" s="56"/>
      <c r="P48" s="56"/>
      <c r="Q48" s="56"/>
      <c r="R48" s="56"/>
    </row>
    <row r="49" spans="1:18" x14ac:dyDescent="0.25">
      <c r="B49" s="75" t="s">
        <v>49</v>
      </c>
      <c r="C49" s="121">
        <v>4979431.6599999992</v>
      </c>
      <c r="D49" s="162">
        <v>26013</v>
      </c>
      <c r="E49" s="13">
        <v>191.42089186176139</v>
      </c>
      <c r="F49" s="14">
        <v>150.95714601435216</v>
      </c>
      <c r="G49" s="153" t="s">
        <v>42</v>
      </c>
      <c r="H49" s="162" t="s">
        <v>42</v>
      </c>
      <c r="I49" s="13" t="s">
        <v>42</v>
      </c>
      <c r="J49" s="13" t="s">
        <v>42</v>
      </c>
      <c r="K49" s="218" t="s">
        <v>42</v>
      </c>
      <c r="L49" s="219" t="s">
        <v>42</v>
      </c>
      <c r="M49" s="219" t="s">
        <v>42</v>
      </c>
      <c r="N49" s="176" t="s">
        <v>42</v>
      </c>
    </row>
    <row r="50" spans="1:18" x14ac:dyDescent="0.25">
      <c r="A50" s="62"/>
      <c r="B50" s="75" t="s">
        <v>61</v>
      </c>
      <c r="C50" s="121">
        <v>57704964.991399981</v>
      </c>
      <c r="D50" s="162">
        <v>235178</v>
      </c>
      <c r="E50" s="13">
        <v>245.36718992167627</v>
      </c>
      <c r="F50" s="14">
        <v>324.99348092925521</v>
      </c>
      <c r="G50" s="153">
        <v>33721374.956900008</v>
      </c>
      <c r="H50" s="162">
        <v>129345</v>
      </c>
      <c r="I50" s="13">
        <v>260.70876305152893</v>
      </c>
      <c r="J50" s="13">
        <v>341.92558673184044</v>
      </c>
      <c r="K50" s="210">
        <f t="shared" si="3"/>
        <v>-0.41562437544281239</v>
      </c>
      <c r="L50" s="211">
        <f t="shared" si="4"/>
        <v>-0.45001233108539063</v>
      </c>
      <c r="M50" s="211">
        <f t="shared" si="5"/>
        <v>6.2524957533033776E-2</v>
      </c>
      <c r="N50" s="208">
        <f t="shared" si="6"/>
        <v>5.2099832138697622E-2</v>
      </c>
    </row>
    <row r="51" spans="1:18" s="10" customFormat="1" x14ac:dyDescent="0.25">
      <c r="A51" s="62"/>
      <c r="B51" s="75"/>
      <c r="C51" s="121"/>
      <c r="D51" s="162"/>
      <c r="E51" s="13"/>
      <c r="F51" s="14"/>
      <c r="G51" s="153"/>
      <c r="H51" s="162"/>
      <c r="I51" s="13"/>
      <c r="J51" s="13"/>
      <c r="K51" s="210"/>
      <c r="L51" s="211"/>
      <c r="M51" s="211"/>
      <c r="N51" s="208"/>
      <c r="O51" s="56"/>
      <c r="P51" s="56"/>
      <c r="Q51" s="56"/>
      <c r="R51" s="56"/>
    </row>
    <row r="52" spans="1:18" ht="15.75" thickBot="1" x14ac:dyDescent="0.3">
      <c r="A52" s="68" t="s">
        <v>65</v>
      </c>
      <c r="B52" s="69" t="s">
        <v>67</v>
      </c>
      <c r="C52" s="122">
        <v>913653087.63230705</v>
      </c>
      <c r="D52" s="165">
        <v>388538.54666769993</v>
      </c>
      <c r="E52" s="24">
        <v>2351.5120841117332</v>
      </c>
      <c r="F52" s="70" t="s">
        <v>42</v>
      </c>
      <c r="G52" s="156">
        <v>1098412310.18663</v>
      </c>
      <c r="H52" s="165">
        <v>374808.79169369995</v>
      </c>
      <c r="I52" s="24">
        <v>2930.5937708213391</v>
      </c>
      <c r="J52" s="24" t="s">
        <v>42</v>
      </c>
      <c r="K52" s="225">
        <f t="shared" si="3"/>
        <v>0.20222032306935955</v>
      </c>
      <c r="L52" s="226">
        <f t="shared" si="4"/>
        <v>-3.5336918541939322E-2</v>
      </c>
      <c r="M52" s="226">
        <f t="shared" si="5"/>
        <v>0.24625928593871116</v>
      </c>
      <c r="N52" s="227" t="s">
        <v>42</v>
      </c>
    </row>
    <row r="53" spans="1:18" x14ac:dyDescent="0.25">
      <c r="A53" s="34"/>
      <c r="B53" s="34"/>
      <c r="C53" s="34"/>
      <c r="D53" s="19"/>
      <c r="E53" s="19"/>
      <c r="F53" s="71"/>
      <c r="G53" s="13"/>
      <c r="H53" s="19"/>
      <c r="I53" s="19"/>
      <c r="J53" s="19"/>
      <c r="K53" s="66"/>
      <c r="L53" s="66"/>
      <c r="M53" s="66"/>
      <c r="N53" s="66"/>
    </row>
    <row r="54" spans="1:18" x14ac:dyDescent="0.25">
      <c r="A54" s="34" t="s">
        <v>76</v>
      </c>
      <c r="B54" s="34"/>
      <c r="C54" s="34"/>
      <c r="D54" s="19"/>
      <c r="E54" s="19"/>
      <c r="F54" s="34"/>
      <c r="G54" s="19"/>
      <c r="H54" s="19"/>
      <c r="I54" s="19"/>
      <c r="J54" s="19"/>
    </row>
    <row r="55" spans="1:18" x14ac:dyDescent="0.25">
      <c r="A55" s="34" t="s">
        <v>79</v>
      </c>
      <c r="B55" s="34"/>
      <c r="C55" s="34"/>
      <c r="D55" s="19"/>
      <c r="E55" s="19"/>
      <c r="F55" s="34"/>
      <c r="G55" s="19"/>
      <c r="H55" s="19"/>
      <c r="I55" s="19"/>
      <c r="J55" s="19"/>
    </row>
    <row r="56" spans="1:18" x14ac:dyDescent="0.25">
      <c r="A56" s="34" t="s">
        <v>154</v>
      </c>
    </row>
    <row r="57" spans="1:18" x14ac:dyDescent="0.25">
      <c r="A57" s="72" t="s">
        <v>153</v>
      </c>
      <c r="B57" s="34"/>
      <c r="C57" s="34"/>
      <c r="D57" s="19"/>
      <c r="E57" s="19"/>
      <c r="F57" s="34"/>
      <c r="G57" s="19"/>
      <c r="H57" s="19"/>
      <c r="I57" s="19"/>
      <c r="J57" s="19"/>
    </row>
    <row r="58" spans="1:18" s="10" customFormat="1" x14ac:dyDescent="0.25">
      <c r="A58" s="34" t="s">
        <v>155</v>
      </c>
      <c r="B58" s="34"/>
      <c r="C58" s="34"/>
      <c r="D58" s="19"/>
      <c r="E58" s="19"/>
      <c r="F58" s="34"/>
      <c r="G58" s="19"/>
      <c r="H58" s="19"/>
      <c r="I58" s="19"/>
      <c r="J58" s="19"/>
      <c r="K58" s="34"/>
      <c r="L58" s="34"/>
      <c r="M58" s="34"/>
      <c r="N58" s="34"/>
      <c r="O58" s="56"/>
      <c r="P58" s="56"/>
      <c r="Q58" s="56"/>
      <c r="R58" s="56"/>
    </row>
    <row r="59" spans="1:18" s="10" customFormat="1" x14ac:dyDescent="0.25">
      <c r="A59" s="34" t="s">
        <v>148</v>
      </c>
      <c r="B59" s="34"/>
      <c r="C59" s="34"/>
      <c r="D59" s="19"/>
      <c r="E59" s="19"/>
      <c r="F59" s="34"/>
      <c r="G59" s="19"/>
      <c r="H59" s="19"/>
      <c r="I59" s="19"/>
      <c r="J59" s="19"/>
      <c r="K59" s="34"/>
      <c r="L59" s="34"/>
      <c r="M59" s="34"/>
      <c r="N59" s="34"/>
      <c r="O59" s="56"/>
      <c r="P59" s="56"/>
      <c r="Q59" s="56"/>
      <c r="R59" s="56"/>
    </row>
    <row r="60" spans="1:18" x14ac:dyDescent="0.25">
      <c r="B60" s="34"/>
      <c r="C60" s="34"/>
      <c r="D60" s="19"/>
      <c r="E60" s="19"/>
      <c r="F60" s="34"/>
      <c r="G60" s="19"/>
      <c r="H60" s="19"/>
      <c r="I60" s="19"/>
      <c r="J60" s="19"/>
    </row>
  </sheetData>
  <mergeCells count="3">
    <mergeCell ref="G3:J3"/>
    <mergeCell ref="C3:F3"/>
    <mergeCell ref="K3:N3"/>
  </mergeCells>
  <pageMargins left="0.7" right="0.7" top="0.75" bottom="0.75" header="0.3" footer="0.3"/>
  <pageSetup orientation="portrait" verticalDpi="429496729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zoomScaleNormal="100" workbookViewId="0">
      <selection activeCell="K28" sqref="K28"/>
    </sheetView>
  </sheetViews>
  <sheetFormatPr defaultRowHeight="15" x14ac:dyDescent="0.25"/>
  <cols>
    <col min="1" max="1" width="31.7109375" style="27" customWidth="1"/>
    <col min="2" max="2" width="39.7109375" style="27" customWidth="1"/>
    <col min="3" max="8" width="15.85546875" style="27" customWidth="1"/>
    <col min="9" max="11" width="19.7109375" style="56" customWidth="1"/>
  </cols>
  <sheetData>
    <row r="1" spans="1:11" ht="15.6" x14ac:dyDescent="0.3">
      <c r="A1" s="26" t="s">
        <v>87</v>
      </c>
    </row>
    <row r="2" spans="1:11" ht="16.5" thickBot="1" x14ac:dyDescent="0.3">
      <c r="A2" s="26"/>
    </row>
    <row r="3" spans="1:11" x14ac:dyDescent="0.25">
      <c r="A3" s="73"/>
      <c r="B3" s="74"/>
      <c r="C3" s="231" t="s">
        <v>57</v>
      </c>
      <c r="D3" s="232"/>
      <c r="E3" s="233"/>
      <c r="F3" s="231" t="s">
        <v>63</v>
      </c>
      <c r="G3" s="232"/>
      <c r="H3" s="233"/>
      <c r="I3" s="231" t="s">
        <v>13</v>
      </c>
      <c r="J3" s="232"/>
      <c r="K3" s="233"/>
    </row>
    <row r="4" spans="1:11" s="1" customFormat="1" ht="25.5" x14ac:dyDescent="0.25">
      <c r="A4" s="30" t="s">
        <v>3</v>
      </c>
      <c r="B4" s="31" t="s">
        <v>4</v>
      </c>
      <c r="C4" s="47" t="s">
        <v>6</v>
      </c>
      <c r="D4" s="48" t="s">
        <v>85</v>
      </c>
      <c r="E4" s="49" t="s">
        <v>86</v>
      </c>
      <c r="F4" s="47" t="s">
        <v>6</v>
      </c>
      <c r="G4" s="48" t="s">
        <v>85</v>
      </c>
      <c r="H4" s="49" t="s">
        <v>86</v>
      </c>
      <c r="I4" s="47" t="s">
        <v>6</v>
      </c>
      <c r="J4" s="48" t="s">
        <v>85</v>
      </c>
      <c r="K4" s="49" t="s">
        <v>86</v>
      </c>
    </row>
    <row r="5" spans="1:11" x14ac:dyDescent="0.25">
      <c r="A5" s="62" t="s">
        <v>31</v>
      </c>
      <c r="B5" s="34" t="s">
        <v>32</v>
      </c>
      <c r="C5" s="15">
        <f>D5*E5*12</f>
        <v>346166634.4230752</v>
      </c>
      <c r="D5" s="162">
        <v>601518</v>
      </c>
      <c r="E5" s="157">
        <v>47.957367086697765</v>
      </c>
      <c r="F5" s="11">
        <f>G5*H5*12</f>
        <v>345591125.26289916</v>
      </c>
      <c r="G5" s="160">
        <v>631398</v>
      </c>
      <c r="H5" s="157">
        <v>45.611896836187213</v>
      </c>
      <c r="I5" s="210">
        <f>F5/C5-1</f>
        <v>-1.6625205983100688E-3</v>
      </c>
      <c r="J5" s="211">
        <f t="shared" ref="J5:K5" si="0">G5/D5-1</f>
        <v>4.9674323960380296E-2</v>
      </c>
      <c r="K5" s="208">
        <f t="shared" si="0"/>
        <v>-4.890740240744218E-2</v>
      </c>
    </row>
    <row r="6" spans="1:11" x14ac:dyDescent="0.25">
      <c r="A6" s="62" t="s">
        <v>33</v>
      </c>
      <c r="B6" s="34" t="s">
        <v>133</v>
      </c>
      <c r="C6" s="15">
        <f t="shared" ref="C6:C9" si="1">D6*E6*12</f>
        <v>726384384.42683792</v>
      </c>
      <c r="D6" s="162">
        <v>1113663.0625740159</v>
      </c>
      <c r="E6" s="157">
        <v>54.353990959942394</v>
      </c>
      <c r="F6" s="11">
        <f t="shared" ref="F6:F9" si="2">G6*H6*12</f>
        <v>649424057.94663286</v>
      </c>
      <c r="G6" s="160">
        <v>1093048.4483839315</v>
      </c>
      <c r="H6" s="157">
        <v>49.511685941796088</v>
      </c>
      <c r="I6" s="210">
        <f t="shared" ref="I6:I9" si="3">F6/C6-1</f>
        <v>-0.10594986363993975</v>
      </c>
      <c r="J6" s="211">
        <f t="shared" ref="J6:J9" si="4">G6/D6-1</f>
        <v>-1.8510638345531238E-2</v>
      </c>
      <c r="K6" s="208">
        <f t="shared" ref="K6:K9" si="5">H6/E6-1</f>
        <v>-8.9088306720935484E-2</v>
      </c>
    </row>
    <row r="7" spans="1:11" x14ac:dyDescent="0.25">
      <c r="A7" s="62" t="s">
        <v>10</v>
      </c>
      <c r="B7" s="34" t="s">
        <v>34</v>
      </c>
      <c r="C7" s="15">
        <f t="shared" si="1"/>
        <v>301888797.70193899</v>
      </c>
      <c r="D7" s="162">
        <v>204549</v>
      </c>
      <c r="E7" s="157">
        <v>122.98960057734291</v>
      </c>
      <c r="F7" s="11">
        <f t="shared" si="2"/>
        <v>256064694.47176242</v>
      </c>
      <c r="G7" s="160">
        <v>204549</v>
      </c>
      <c r="H7" s="157">
        <v>104.32084507532932</v>
      </c>
      <c r="I7" s="210">
        <f t="shared" si="3"/>
        <v>-0.15179133369307607</v>
      </c>
      <c r="J7" s="211">
        <f t="shared" si="4"/>
        <v>0</v>
      </c>
      <c r="K7" s="208">
        <f t="shared" si="5"/>
        <v>-0.15179133369307607</v>
      </c>
    </row>
    <row r="8" spans="1:11" x14ac:dyDescent="0.25">
      <c r="A8" s="62" t="s">
        <v>35</v>
      </c>
      <c r="B8" s="34" t="s">
        <v>34</v>
      </c>
      <c r="C8" s="15">
        <f t="shared" si="1"/>
        <v>185146988.96322748</v>
      </c>
      <c r="D8" s="162">
        <v>676535.5</v>
      </c>
      <c r="E8" s="157">
        <v>22.805774045760529</v>
      </c>
      <c r="F8" s="11">
        <f t="shared" si="2"/>
        <v>206084709.71349621</v>
      </c>
      <c r="G8" s="160">
        <v>727253.16666666663</v>
      </c>
      <c r="H8" s="157">
        <v>23.614508119879417</v>
      </c>
      <c r="I8" s="210">
        <f t="shared" si="3"/>
        <v>0.11308701733425019</v>
      </c>
      <c r="J8" s="211">
        <f t="shared" si="4"/>
        <v>7.4966748480555179E-2</v>
      </c>
      <c r="K8" s="208">
        <f t="shared" si="5"/>
        <v>3.5461812104957913E-2</v>
      </c>
    </row>
    <row r="9" spans="1:11" ht="15.75" thickBot="1" x14ac:dyDescent="0.3">
      <c r="A9" s="68" t="s">
        <v>137</v>
      </c>
      <c r="B9" s="69" t="s">
        <v>133</v>
      </c>
      <c r="C9" s="23">
        <f t="shared" si="1"/>
        <v>469525001.67961854</v>
      </c>
      <c r="D9" s="165">
        <v>2121913</v>
      </c>
      <c r="E9" s="158">
        <v>18.439532381064421</v>
      </c>
      <c r="F9" s="159">
        <f t="shared" si="2"/>
        <v>488089438.37693864</v>
      </c>
      <c r="G9" s="161">
        <v>2133376</v>
      </c>
      <c r="H9" s="158">
        <v>19.06561237435168</v>
      </c>
      <c r="I9" s="225">
        <f t="shared" si="3"/>
        <v>3.9538760728204281E-2</v>
      </c>
      <c r="J9" s="226">
        <f t="shared" si="4"/>
        <v>5.4022007499836544E-3</v>
      </c>
      <c r="K9" s="228">
        <f t="shared" si="5"/>
        <v>3.3953138308983499E-2</v>
      </c>
    </row>
    <row r="10" spans="1:11" ht="15.75" thickBot="1" x14ac:dyDescent="0.3">
      <c r="A10" s="45"/>
      <c r="B10" s="45"/>
      <c r="C10" s="45"/>
      <c r="D10" s="45"/>
      <c r="E10" s="45"/>
      <c r="F10" s="45"/>
      <c r="G10" s="45"/>
      <c r="H10" s="45"/>
    </row>
    <row r="11" spans="1:11" x14ac:dyDescent="0.25">
      <c r="A11" s="197" t="s">
        <v>3</v>
      </c>
      <c r="B11" s="198" t="s">
        <v>135</v>
      </c>
    </row>
    <row r="12" spans="1:11" x14ac:dyDescent="0.25">
      <c r="A12" s="62" t="s">
        <v>31</v>
      </c>
      <c r="B12" s="199" t="s">
        <v>32</v>
      </c>
    </row>
    <row r="13" spans="1:11" x14ac:dyDescent="0.25">
      <c r="A13" s="62" t="s">
        <v>33</v>
      </c>
      <c r="B13" s="199" t="s">
        <v>134</v>
      </c>
    </row>
    <row r="14" spans="1:11" x14ac:dyDescent="0.25">
      <c r="A14" s="62" t="s">
        <v>10</v>
      </c>
      <c r="B14" s="199" t="s">
        <v>136</v>
      </c>
    </row>
    <row r="15" spans="1:11" x14ac:dyDescent="0.25">
      <c r="A15" s="62" t="s">
        <v>35</v>
      </c>
      <c r="B15" s="199" t="s">
        <v>138</v>
      </c>
    </row>
    <row r="16" spans="1:11" ht="15.75" thickBot="1" x14ac:dyDescent="0.3">
      <c r="A16" s="68" t="s">
        <v>137</v>
      </c>
      <c r="B16" s="200" t="s">
        <v>134</v>
      </c>
    </row>
  </sheetData>
  <mergeCells count="3">
    <mergeCell ref="C3:E3"/>
    <mergeCell ref="F3:H3"/>
    <mergeCell ref="I3:K3"/>
  </mergeCells>
  <pageMargins left="0.7" right="0.7" top="0.75" bottom="0.75" header="0.3" footer="0.3"/>
  <pageSetup orientation="portrait" verticalDpi="2"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0"/>
  <sheetViews>
    <sheetView workbookViewId="0">
      <pane ySplit="4" topLeftCell="A5" activePane="bottomLeft" state="frozen"/>
      <selection pane="bottomLeft" activeCell="H56" sqref="H56"/>
    </sheetView>
  </sheetViews>
  <sheetFormatPr defaultRowHeight="15" x14ac:dyDescent="0.25"/>
  <cols>
    <col min="1" max="1" width="56" style="27" customWidth="1"/>
    <col min="2" max="2" width="19.7109375" style="27" customWidth="1"/>
    <col min="3" max="5" width="13.5703125" style="27" customWidth="1"/>
    <col min="6" max="6" width="9.140625" style="27"/>
  </cols>
  <sheetData>
    <row r="1" spans="1:6" ht="15.6" x14ac:dyDescent="0.3">
      <c r="A1" s="26" t="s">
        <v>92</v>
      </c>
    </row>
    <row r="2" spans="1:6" ht="15.75" thickBot="1" x14ac:dyDescent="0.3"/>
    <row r="3" spans="1:6" s="9" customFormat="1" x14ac:dyDescent="0.25">
      <c r="A3" s="28"/>
      <c r="B3" s="183"/>
      <c r="C3" s="172">
        <v>2012</v>
      </c>
      <c r="D3" s="188">
        <v>2013</v>
      </c>
      <c r="E3" s="173" t="s">
        <v>98</v>
      </c>
      <c r="F3" s="27"/>
    </row>
    <row r="4" spans="1:6" x14ac:dyDescent="0.25">
      <c r="A4" s="61" t="s">
        <v>93</v>
      </c>
      <c r="B4" s="184" t="s">
        <v>94</v>
      </c>
      <c r="C4" s="77" t="s">
        <v>86</v>
      </c>
      <c r="D4" s="184" t="s">
        <v>86</v>
      </c>
      <c r="E4" s="174" t="s">
        <v>86</v>
      </c>
      <c r="F4" s="45"/>
    </row>
    <row r="5" spans="1:6" x14ac:dyDescent="0.25">
      <c r="A5" s="175" t="s">
        <v>31</v>
      </c>
      <c r="B5" s="185" t="s">
        <v>48</v>
      </c>
      <c r="C5" s="13">
        <v>-107.97434210526318</v>
      </c>
      <c r="D5" s="189">
        <v>-683.41666666666663</v>
      </c>
      <c r="E5" s="176">
        <f>(C5-D5)/C5</f>
        <v>-5.3294358024465671</v>
      </c>
      <c r="F5" s="45"/>
    </row>
    <row r="6" spans="1:6" x14ac:dyDescent="0.25">
      <c r="A6" s="62"/>
      <c r="B6" s="185" t="s">
        <v>72</v>
      </c>
      <c r="C6" s="13">
        <v>55.351276985053417</v>
      </c>
      <c r="D6" s="189">
        <v>34.954939851368998</v>
      </c>
      <c r="E6" s="176">
        <f t="shared" ref="E6:E16" si="0">(D6-C6)/C6</f>
        <v>-0.36848900774578464</v>
      </c>
      <c r="F6" s="45"/>
    </row>
    <row r="7" spans="1:6" s="9" customFormat="1" x14ac:dyDescent="0.25">
      <c r="A7" s="62"/>
      <c r="B7" s="185" t="s">
        <v>59</v>
      </c>
      <c r="C7" s="13">
        <v>202.5195374800638</v>
      </c>
      <c r="D7" s="189">
        <v>135.12735139202405</v>
      </c>
      <c r="E7" s="176">
        <f t="shared" si="0"/>
        <v>-0.33276881295797889</v>
      </c>
      <c r="F7" s="45"/>
    </row>
    <row r="8" spans="1:6" x14ac:dyDescent="0.25">
      <c r="A8" s="62"/>
      <c r="B8" s="185" t="s">
        <v>88</v>
      </c>
      <c r="C8" s="177">
        <v>166.0916271721959</v>
      </c>
      <c r="D8" s="189">
        <v>64.124450084602358</v>
      </c>
      <c r="E8" s="176">
        <f t="shared" si="0"/>
        <v>-0.61392123626965744</v>
      </c>
      <c r="F8" s="45"/>
    </row>
    <row r="9" spans="1:6" x14ac:dyDescent="0.25">
      <c r="A9" s="62"/>
      <c r="B9" s="185" t="s">
        <v>130</v>
      </c>
      <c r="C9" s="178" t="s">
        <v>42</v>
      </c>
      <c r="D9" s="189" t="s">
        <v>42</v>
      </c>
      <c r="E9" s="176" t="s">
        <v>42</v>
      </c>
      <c r="F9" s="45"/>
    </row>
    <row r="10" spans="1:6" x14ac:dyDescent="0.25">
      <c r="A10" s="62"/>
      <c r="B10" s="185" t="s">
        <v>51</v>
      </c>
      <c r="C10" s="178" t="s">
        <v>42</v>
      </c>
      <c r="D10" s="189">
        <v>49.68352782839159</v>
      </c>
      <c r="E10" s="176" t="s">
        <v>42</v>
      </c>
      <c r="F10" s="45"/>
    </row>
    <row r="11" spans="1:6" x14ac:dyDescent="0.25">
      <c r="A11" s="62"/>
      <c r="B11" s="185" t="s">
        <v>52</v>
      </c>
      <c r="C11" s="13">
        <v>43.999016098309582</v>
      </c>
      <c r="D11" s="189">
        <v>50.555744894908081</v>
      </c>
      <c r="E11" s="176">
        <f t="shared" si="0"/>
        <v>0.14901989585286216</v>
      </c>
      <c r="F11" s="45"/>
    </row>
    <row r="12" spans="1:6" x14ac:dyDescent="0.25">
      <c r="A12" s="62"/>
      <c r="B12" s="185" t="s">
        <v>53</v>
      </c>
      <c r="C12" s="179" t="s">
        <v>42</v>
      </c>
      <c r="D12" s="189" t="s">
        <v>42</v>
      </c>
      <c r="E12" s="176" t="s">
        <v>42</v>
      </c>
      <c r="F12" s="45"/>
    </row>
    <row r="13" spans="1:6" x14ac:dyDescent="0.25">
      <c r="A13" s="62"/>
      <c r="B13" s="185" t="s">
        <v>54</v>
      </c>
      <c r="C13" s="13">
        <v>49.424450761474219</v>
      </c>
      <c r="D13" s="189">
        <v>58.30292583446947</v>
      </c>
      <c r="E13" s="176">
        <f t="shared" si="0"/>
        <v>0.17963730372732675</v>
      </c>
      <c r="F13" s="45"/>
    </row>
    <row r="14" spans="1:6" x14ac:dyDescent="0.25">
      <c r="A14" s="62"/>
      <c r="B14" s="185" t="s">
        <v>55</v>
      </c>
      <c r="C14" s="13">
        <v>30.663878858516938</v>
      </c>
      <c r="D14" s="189">
        <v>53.644502247586757</v>
      </c>
      <c r="E14" s="176">
        <f t="shared" si="0"/>
        <v>0.74943628283630914</v>
      </c>
      <c r="F14" s="45"/>
    </row>
    <row r="15" spans="1:6" x14ac:dyDescent="0.25">
      <c r="A15" s="62"/>
      <c r="B15" s="185" t="s">
        <v>56</v>
      </c>
      <c r="C15" s="13">
        <v>76.169074878204754</v>
      </c>
      <c r="D15" s="189">
        <v>115.25859732652118</v>
      </c>
      <c r="E15" s="176">
        <f t="shared" si="0"/>
        <v>0.51319413437567718</v>
      </c>
      <c r="F15" s="45"/>
    </row>
    <row r="16" spans="1:6" s="9" customFormat="1" ht="38.25" x14ac:dyDescent="0.25">
      <c r="A16" s="62"/>
      <c r="B16" s="186" t="s">
        <v>128</v>
      </c>
      <c r="C16" s="180">
        <v>47.957367086697765</v>
      </c>
      <c r="D16" s="190">
        <v>45.611666185244296</v>
      </c>
      <c r="E16" s="181">
        <f t="shared" si="0"/>
        <v>-4.8912211907148478E-2</v>
      </c>
      <c r="F16" s="45"/>
    </row>
    <row r="17" spans="1:6" x14ac:dyDescent="0.25">
      <c r="A17" s="134"/>
      <c r="B17" s="187"/>
      <c r="C17" s="135"/>
      <c r="D17" s="187"/>
      <c r="E17" s="182"/>
      <c r="F17" s="45"/>
    </row>
    <row r="18" spans="1:6" x14ac:dyDescent="0.25">
      <c r="A18" s="175" t="s">
        <v>33</v>
      </c>
      <c r="B18" s="185" t="s">
        <v>48</v>
      </c>
      <c r="C18" s="13">
        <v>53.072956716912159</v>
      </c>
      <c r="D18" s="189">
        <v>25.92219632934971</v>
      </c>
      <c r="E18" s="176">
        <f>(D18-C18)/C18</f>
        <v>-0.51157429446380598</v>
      </c>
      <c r="F18" s="45"/>
    </row>
    <row r="19" spans="1:6" x14ac:dyDescent="0.25">
      <c r="A19" s="62"/>
      <c r="B19" s="185" t="s">
        <v>72</v>
      </c>
      <c r="C19" s="13">
        <v>49.115722043859378</v>
      </c>
      <c r="D19" s="189">
        <v>42.218218489311866</v>
      </c>
      <c r="E19" s="176">
        <f t="shared" ref="E19:E29" si="1">(D19-C19)/C19</f>
        <v>-0.14043371994792578</v>
      </c>
      <c r="F19" s="45"/>
    </row>
    <row r="20" spans="1:6" x14ac:dyDescent="0.25">
      <c r="A20" s="62"/>
      <c r="B20" s="185" t="s">
        <v>49</v>
      </c>
      <c r="C20" s="178" t="s">
        <v>42</v>
      </c>
      <c r="D20" s="189" t="s">
        <v>42</v>
      </c>
      <c r="E20" s="176" t="s">
        <v>42</v>
      </c>
      <c r="F20" s="45"/>
    </row>
    <row r="21" spans="1:6" x14ac:dyDescent="0.25">
      <c r="A21" s="62"/>
      <c r="B21" s="185" t="s">
        <v>130</v>
      </c>
      <c r="C21" s="13">
        <v>51.095337048959749</v>
      </c>
      <c r="D21" s="189">
        <v>37.093380503356165</v>
      </c>
      <c r="E21" s="176">
        <f t="shared" si="1"/>
        <v>-0.27403589748682655</v>
      </c>
      <c r="F21" s="45"/>
    </row>
    <row r="22" spans="1:6" x14ac:dyDescent="0.25">
      <c r="A22" s="62"/>
      <c r="B22" s="185" t="s">
        <v>51</v>
      </c>
      <c r="C22" s="13">
        <v>41.884447780404592</v>
      </c>
      <c r="D22" s="189">
        <v>25.970086614876344</v>
      </c>
      <c r="E22" s="176">
        <f t="shared" si="1"/>
        <v>-0.37995871997562053</v>
      </c>
      <c r="F22" s="45"/>
    </row>
    <row r="23" spans="1:6" x14ac:dyDescent="0.25">
      <c r="A23" s="62"/>
      <c r="B23" s="185" t="s">
        <v>52</v>
      </c>
      <c r="C23" s="13">
        <v>61.702396215507449</v>
      </c>
      <c r="D23" s="189">
        <v>62.922963482303395</v>
      </c>
      <c r="E23" s="176">
        <f t="shared" si="1"/>
        <v>1.978152132913738E-2</v>
      </c>
      <c r="F23" s="45"/>
    </row>
    <row r="24" spans="1:6" x14ac:dyDescent="0.25">
      <c r="A24" s="62"/>
      <c r="B24" s="185" t="s">
        <v>53</v>
      </c>
      <c r="C24" s="178">
        <v>47.912971965448548</v>
      </c>
      <c r="D24" s="189">
        <v>45.219501583726071</v>
      </c>
      <c r="E24" s="176">
        <f t="shared" si="1"/>
        <v>-5.6215890420339983E-2</v>
      </c>
      <c r="F24" s="45"/>
    </row>
    <row r="25" spans="1:6" x14ac:dyDescent="0.25">
      <c r="A25" s="62"/>
      <c r="B25" s="185" t="s">
        <v>54</v>
      </c>
      <c r="C25" s="13">
        <v>106.49493571478916</v>
      </c>
      <c r="D25" s="189">
        <v>81.194397805842016</v>
      </c>
      <c r="E25" s="176">
        <f t="shared" si="1"/>
        <v>-0.23757503339601163</v>
      </c>
      <c r="F25" s="45"/>
    </row>
    <row r="26" spans="1:6" x14ac:dyDescent="0.25">
      <c r="A26" s="62"/>
      <c r="B26" s="185" t="s">
        <v>55</v>
      </c>
      <c r="C26" s="13">
        <v>70.746916847828587</v>
      </c>
      <c r="D26" s="189">
        <v>74.577537255686039</v>
      </c>
      <c r="E26" s="176">
        <f t="shared" si="1"/>
        <v>5.4145404189087636E-2</v>
      </c>
      <c r="F26" s="45"/>
    </row>
    <row r="27" spans="1:6" x14ac:dyDescent="0.25">
      <c r="A27" s="62"/>
      <c r="B27" s="185" t="s">
        <v>129</v>
      </c>
      <c r="C27" s="13">
        <v>37.793487184164917</v>
      </c>
      <c r="D27" s="189">
        <v>49.39716351993826</v>
      </c>
      <c r="E27" s="176">
        <f t="shared" si="1"/>
        <v>0.30702846443434745</v>
      </c>
      <c r="F27" s="45"/>
    </row>
    <row r="28" spans="1:6" x14ac:dyDescent="0.25">
      <c r="A28" s="62"/>
      <c r="B28" s="185" t="s">
        <v>56</v>
      </c>
      <c r="C28" s="13">
        <v>44.480195537669061</v>
      </c>
      <c r="D28" s="189">
        <v>1.9093411606953055</v>
      </c>
      <c r="E28" s="176">
        <f t="shared" si="1"/>
        <v>-0.95707435325732015</v>
      </c>
      <c r="F28" s="45"/>
    </row>
    <row r="29" spans="1:6" s="9" customFormat="1" ht="38.25" x14ac:dyDescent="0.25">
      <c r="A29" s="62"/>
      <c r="B29" s="186" t="s">
        <v>128</v>
      </c>
      <c r="C29" s="180">
        <v>54.35399095994245</v>
      </c>
      <c r="D29" s="190">
        <v>49.511685941796109</v>
      </c>
      <c r="E29" s="181">
        <f t="shared" si="1"/>
        <v>-8.9088306720936095E-2</v>
      </c>
      <c r="F29" s="45"/>
    </row>
    <row r="30" spans="1:6" x14ac:dyDescent="0.25">
      <c r="A30" s="134"/>
      <c r="B30" s="187"/>
      <c r="C30" s="135"/>
      <c r="D30" s="187"/>
      <c r="E30" s="229"/>
      <c r="F30" s="45"/>
    </row>
    <row r="31" spans="1:6" x14ac:dyDescent="0.25">
      <c r="A31" s="175" t="s">
        <v>10</v>
      </c>
      <c r="B31" s="185" t="s">
        <v>48</v>
      </c>
      <c r="C31" s="13">
        <v>-132.35000000000002</v>
      </c>
      <c r="D31" s="189">
        <v>-182.1185185185185</v>
      </c>
      <c r="E31" s="176">
        <f>(C31-D31)/C31</f>
        <v>-0.37603716296576101</v>
      </c>
      <c r="F31" s="45"/>
    </row>
    <row r="32" spans="1:6" x14ac:dyDescent="0.25">
      <c r="A32" s="62"/>
      <c r="B32" s="185" t="s">
        <v>72</v>
      </c>
      <c r="C32" s="13">
        <v>178.70468992534552</v>
      </c>
      <c r="D32" s="189">
        <v>111.83416054241695</v>
      </c>
      <c r="E32" s="176">
        <f t="shared" ref="E32:E36" si="2">(D32-C32)/C32</f>
        <v>-0.37419571590910095</v>
      </c>
      <c r="F32" s="45"/>
    </row>
    <row r="33" spans="1:7" x14ac:dyDescent="0.25">
      <c r="A33" s="62"/>
      <c r="B33" s="185" t="s">
        <v>51</v>
      </c>
      <c r="C33" s="13">
        <v>97.155638959829503</v>
      </c>
      <c r="D33" s="189">
        <v>99.225867232991618</v>
      </c>
      <c r="E33" s="176">
        <f t="shared" si="2"/>
        <v>2.1308369697595041E-2</v>
      </c>
      <c r="F33" s="45"/>
    </row>
    <row r="34" spans="1:7" x14ac:dyDescent="0.25">
      <c r="A34" s="62"/>
      <c r="B34" s="185" t="s">
        <v>53</v>
      </c>
      <c r="C34" s="13">
        <v>57.315466109119029</v>
      </c>
      <c r="D34" s="189">
        <v>67.947097420485875</v>
      </c>
      <c r="E34" s="176">
        <f t="shared" si="2"/>
        <v>0.18549323652233768</v>
      </c>
      <c r="F34" s="45"/>
    </row>
    <row r="35" spans="1:7" x14ac:dyDescent="0.25">
      <c r="A35" s="62"/>
      <c r="B35" s="185" t="s">
        <v>55</v>
      </c>
      <c r="C35" s="13">
        <v>119.95113470897309</v>
      </c>
      <c r="D35" s="189">
        <v>106.90066325388614</v>
      </c>
      <c r="E35" s="176">
        <f t="shared" si="2"/>
        <v>-0.10879823260321933</v>
      </c>
      <c r="F35" s="45"/>
    </row>
    <row r="36" spans="1:7" s="9" customFormat="1" ht="38.25" x14ac:dyDescent="0.25">
      <c r="A36" s="62"/>
      <c r="B36" s="186" t="s">
        <v>128</v>
      </c>
      <c r="C36" s="180">
        <v>122.98960057734291</v>
      </c>
      <c r="D36" s="190">
        <v>104.32084507532932</v>
      </c>
      <c r="E36" s="181">
        <f t="shared" si="2"/>
        <v>-0.15179133369307604</v>
      </c>
      <c r="F36" s="45"/>
    </row>
    <row r="37" spans="1:7" x14ac:dyDescent="0.25">
      <c r="A37" s="134"/>
      <c r="B37" s="187"/>
      <c r="C37" s="135"/>
      <c r="D37" s="187"/>
      <c r="E37" s="229"/>
      <c r="F37" s="45"/>
    </row>
    <row r="38" spans="1:7" x14ac:dyDescent="0.25">
      <c r="A38" s="175" t="s">
        <v>35</v>
      </c>
      <c r="B38" s="185" t="s">
        <v>59</v>
      </c>
      <c r="C38" s="13">
        <v>31.523582636301512</v>
      </c>
      <c r="D38" s="189">
        <v>28.969103393702596</v>
      </c>
      <c r="E38" s="176">
        <f>(D38-C38)/C38</f>
        <v>-8.1033912676450118E-2</v>
      </c>
      <c r="F38" s="45"/>
    </row>
    <row r="39" spans="1:7" x14ac:dyDescent="0.25">
      <c r="A39" s="62"/>
      <c r="B39" s="185" t="s">
        <v>51</v>
      </c>
      <c r="C39" s="13">
        <v>-2.0801150502537098</v>
      </c>
      <c r="D39" s="189">
        <v>31.323788062976234</v>
      </c>
      <c r="E39" s="176">
        <f>(C39-D39)/C39</f>
        <v>16.05868055671041</v>
      </c>
      <c r="F39" s="45"/>
      <c r="G39" s="192"/>
    </row>
    <row r="40" spans="1:7" x14ac:dyDescent="0.25">
      <c r="A40" s="62"/>
      <c r="B40" s="185" t="s">
        <v>60</v>
      </c>
      <c r="C40" s="13">
        <v>15.422870419415403</v>
      </c>
      <c r="D40" s="189">
        <v>29.56721734673863</v>
      </c>
      <c r="E40" s="176">
        <f t="shared" ref="E40:E44" si="3">(D40-C40)/C40</f>
        <v>0.91710210503469702</v>
      </c>
      <c r="F40" s="45"/>
    </row>
    <row r="41" spans="1:7" x14ac:dyDescent="0.25">
      <c r="A41" s="62"/>
      <c r="B41" s="185" t="s">
        <v>54</v>
      </c>
      <c r="C41" s="13">
        <v>16.63118411077869</v>
      </c>
      <c r="D41" s="189">
        <v>35.113997710161414</v>
      </c>
      <c r="E41" s="176">
        <f t="shared" si="3"/>
        <v>1.1113347959033169</v>
      </c>
      <c r="F41" s="45"/>
    </row>
    <row r="42" spans="1:7" x14ac:dyDescent="0.25">
      <c r="A42" s="62"/>
      <c r="B42" s="185" t="s">
        <v>61</v>
      </c>
      <c r="C42" s="13">
        <v>20.168807465614918</v>
      </c>
      <c r="D42" s="189">
        <v>1.0584630295778084</v>
      </c>
      <c r="E42" s="176">
        <f t="shared" si="3"/>
        <v>-0.94751980099059674</v>
      </c>
      <c r="F42" s="45"/>
    </row>
    <row r="43" spans="1:7" s="9" customFormat="1" x14ac:dyDescent="0.25">
      <c r="A43" s="62"/>
      <c r="B43" s="185" t="s">
        <v>131</v>
      </c>
      <c r="C43" s="178" t="s">
        <v>42</v>
      </c>
      <c r="D43" s="189">
        <v>647.94117647058829</v>
      </c>
      <c r="E43" s="176" t="s">
        <v>42</v>
      </c>
      <c r="F43" s="45"/>
    </row>
    <row r="44" spans="1:7" s="9" customFormat="1" ht="38.25" x14ac:dyDescent="0.25">
      <c r="A44" s="62"/>
      <c r="B44" s="186" t="s">
        <v>128</v>
      </c>
      <c r="C44" s="180">
        <v>22.805774045760586</v>
      </c>
      <c r="D44" s="190">
        <v>23.614508119879417</v>
      </c>
      <c r="E44" s="181">
        <f t="shared" si="3"/>
        <v>3.5461812104955442E-2</v>
      </c>
      <c r="F44" s="45"/>
    </row>
    <row r="45" spans="1:7" x14ac:dyDescent="0.25">
      <c r="A45" s="134"/>
      <c r="B45" s="187"/>
      <c r="C45" s="135"/>
      <c r="D45" s="187"/>
      <c r="E45" s="229"/>
      <c r="F45" s="45"/>
    </row>
    <row r="46" spans="1:7" x14ac:dyDescent="0.25">
      <c r="A46" s="175" t="s">
        <v>118</v>
      </c>
      <c r="B46" s="185" t="s">
        <v>72</v>
      </c>
      <c r="C46" s="13">
        <v>18.165050559504326</v>
      </c>
      <c r="D46" s="189">
        <v>18.695359079076681</v>
      </c>
      <c r="E46" s="176">
        <f>(D46-C46)/C46</f>
        <v>2.9193891744765138E-2</v>
      </c>
      <c r="F46" s="45"/>
    </row>
    <row r="47" spans="1:7" x14ac:dyDescent="0.25">
      <c r="A47" s="62"/>
      <c r="B47" s="185" t="s">
        <v>50</v>
      </c>
      <c r="C47" s="13">
        <v>16.3878462265316</v>
      </c>
      <c r="D47" s="189">
        <v>13.636606855494346</v>
      </c>
      <c r="E47" s="176">
        <f t="shared" ref="E47:E53" si="4">(D47-C47)/C47</f>
        <v>-0.16788291353277723</v>
      </c>
      <c r="F47" s="45"/>
    </row>
    <row r="48" spans="1:7" x14ac:dyDescent="0.25">
      <c r="A48" s="62"/>
      <c r="B48" s="185" t="s">
        <v>51</v>
      </c>
      <c r="C48" s="13">
        <v>1.2117742037611601</v>
      </c>
      <c r="D48" s="193" t="s">
        <v>42</v>
      </c>
      <c r="E48" s="230" t="s">
        <v>42</v>
      </c>
      <c r="F48" s="45"/>
    </row>
    <row r="49" spans="1:6" x14ac:dyDescent="0.25">
      <c r="A49" s="62"/>
      <c r="B49" s="185" t="s">
        <v>52</v>
      </c>
      <c r="C49" s="13">
        <v>25.122080347345761</v>
      </c>
      <c r="D49" s="189">
        <v>25.103865884198012</v>
      </c>
      <c r="E49" s="176">
        <f t="shared" si="4"/>
        <v>-7.2503801022490979E-4</v>
      </c>
      <c r="F49" s="45"/>
    </row>
    <row r="50" spans="1:6" x14ac:dyDescent="0.25">
      <c r="A50" s="62"/>
      <c r="B50" s="185" t="s">
        <v>53</v>
      </c>
      <c r="C50" s="13">
        <v>20.458979235677621</v>
      </c>
      <c r="D50" s="189">
        <v>18.317176606755865</v>
      </c>
      <c r="E50" s="176">
        <f t="shared" si="4"/>
        <v>-0.1046876583748005</v>
      </c>
      <c r="F50" s="45"/>
    </row>
    <row r="51" spans="1:6" x14ac:dyDescent="0.25">
      <c r="A51" s="62"/>
      <c r="B51" s="185" t="s">
        <v>89</v>
      </c>
      <c r="C51" s="13">
        <v>27.927162834286836</v>
      </c>
      <c r="D51" s="189">
        <v>28.825467392758572</v>
      </c>
      <c r="E51" s="176">
        <f t="shared" si="4"/>
        <v>3.2165979902865974E-2</v>
      </c>
      <c r="F51" s="45"/>
    </row>
    <row r="52" spans="1:6" s="9" customFormat="1" x14ac:dyDescent="0.25">
      <c r="A52" s="62"/>
      <c r="B52" s="185" t="s">
        <v>56</v>
      </c>
      <c r="C52" s="13">
        <v>7.393603893909007</v>
      </c>
      <c r="D52" s="189">
        <v>11.758746500411716</v>
      </c>
      <c r="E52" s="176">
        <f t="shared" si="4"/>
        <v>0.59039443675077019</v>
      </c>
      <c r="F52" s="45"/>
    </row>
    <row r="53" spans="1:6" ht="39" thickBot="1" x14ac:dyDescent="0.3">
      <c r="A53" s="68"/>
      <c r="B53" s="191" t="s">
        <v>128</v>
      </c>
      <c r="C53" s="194">
        <v>18.439532381064421</v>
      </c>
      <c r="D53" s="195">
        <v>19.06561237435168</v>
      </c>
      <c r="E53" s="196">
        <f t="shared" si="4"/>
        <v>3.3953138308983458E-2</v>
      </c>
      <c r="F53" s="45"/>
    </row>
    <row r="54" spans="1:6" x14ac:dyDescent="0.25">
      <c r="A54" s="45"/>
      <c r="B54" s="45"/>
      <c r="C54" s="45"/>
      <c r="D54" s="45"/>
      <c r="E54" s="45"/>
      <c r="F54" s="45"/>
    </row>
    <row r="55" spans="1:6" x14ac:dyDescent="0.25">
      <c r="A55" s="45" t="s">
        <v>76</v>
      </c>
      <c r="B55" s="45"/>
      <c r="C55" s="45"/>
      <c r="D55" s="45"/>
      <c r="E55" s="45"/>
      <c r="F55" s="45"/>
    </row>
    <row r="56" spans="1:6" x14ac:dyDescent="0.25">
      <c r="A56" s="45" t="s">
        <v>90</v>
      </c>
      <c r="B56" s="45"/>
      <c r="C56" s="45"/>
      <c r="D56" s="45"/>
      <c r="E56" s="45"/>
      <c r="F56" s="45"/>
    </row>
    <row r="57" spans="1:6" x14ac:dyDescent="0.25">
      <c r="A57" s="45" t="s">
        <v>91</v>
      </c>
      <c r="B57" s="45"/>
      <c r="C57" s="45"/>
      <c r="D57" s="45"/>
      <c r="E57" s="45"/>
      <c r="F57" s="45"/>
    </row>
    <row r="58" spans="1:6" x14ac:dyDescent="0.25">
      <c r="A58" s="45" t="s">
        <v>127</v>
      </c>
      <c r="B58" s="45"/>
      <c r="C58" s="45"/>
      <c r="D58" s="45"/>
      <c r="E58" s="45"/>
      <c r="F58" s="45"/>
    </row>
    <row r="59" spans="1:6" x14ac:dyDescent="0.25">
      <c r="A59" s="45" t="s">
        <v>132</v>
      </c>
      <c r="B59" s="45"/>
      <c r="C59" s="45"/>
      <c r="D59" s="45"/>
      <c r="E59" s="45"/>
      <c r="F59" s="45"/>
    </row>
    <row r="60" spans="1:6" x14ac:dyDescent="0.25">
      <c r="A60" s="45"/>
      <c r="B60" s="45"/>
      <c r="C60" s="45"/>
      <c r="D60" s="45"/>
      <c r="E60" s="45"/>
      <c r="F60" s="45"/>
    </row>
  </sheetData>
  <pageMargins left="0.7" right="0.7" top="0.75" bottom="0.75" header="0.3" footer="0.3"/>
  <pageSetup scale="70" orientation="portrait" verticalDpi="2" r:id="rId1"/>
  <ignoredErrors>
    <ignoredError sqref="E39"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Table of Contents</vt:lpstr>
      <vt:lpstr>THCE Summary</vt:lpstr>
      <vt:lpstr>Commercially Insured</vt:lpstr>
      <vt:lpstr>Public Coverage</vt:lpstr>
      <vt:lpstr>NCPHI</vt:lpstr>
      <vt:lpstr>NCPHI PMPM</vt:lpstr>
    </vt:vector>
  </TitlesOfParts>
  <LinksUpToDate>false</LinksUpToDate>
  <SharedDoc>false</SharedDoc>
  <HyperlinksChanged>false</HyperlinksChanged>
  <AppVersion>14.0300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2014-07-16T13:23:01Z</dcterms:created>
  <dc:creator>sysadmin</dc:creator>
  <lastModifiedBy>Alex Lai</lastModifiedBy>
  <lastPrinted>2014-08-01T16:54:30Z</lastPrinted>
  <dcterms:modified xsi:type="dcterms:W3CDTF">2014-08-28T17:44:20Z</dcterms:modified>
</coreProperties>
</file>