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0700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X13" i="1" l="1"/>
  <c r="X14" i="1"/>
  <c r="X15" i="1"/>
  <c r="X16" i="1"/>
  <c r="X17" i="1"/>
  <c r="X18" i="1"/>
  <c r="X19" i="1"/>
  <c r="X20" i="1"/>
  <c r="X12" i="1"/>
  <c r="T32" i="1"/>
  <c r="T33" i="1"/>
  <c r="T34" i="1"/>
  <c r="T39" i="1"/>
  <c r="T40" i="1"/>
  <c r="T41" i="1"/>
  <c r="T42" i="1"/>
  <c r="T47" i="1"/>
  <c r="T48" i="1"/>
  <c r="T49" i="1"/>
  <c r="T50" i="1"/>
  <c r="T55" i="1"/>
  <c r="T56" i="1"/>
  <c r="T57" i="1"/>
  <c r="T58" i="1"/>
  <c r="T31" i="1"/>
  <c r="W13" i="1"/>
  <c r="W14" i="1"/>
  <c r="W15" i="1"/>
  <c r="W16" i="1"/>
  <c r="W17" i="1"/>
  <c r="W18" i="1"/>
  <c r="W19" i="1"/>
  <c r="W20" i="1"/>
  <c r="W12" i="1"/>
  <c r="V13" i="1"/>
  <c r="V14" i="1"/>
  <c r="V15" i="1"/>
  <c r="V16" i="1"/>
  <c r="V17" i="1"/>
  <c r="V18" i="1"/>
  <c r="V19" i="1"/>
  <c r="V20" i="1"/>
  <c r="V12" i="1"/>
  <c r="H32" i="1" l="1"/>
  <c r="H33" i="1"/>
  <c r="H34" i="1"/>
  <c r="H39" i="1"/>
  <c r="H40" i="1"/>
  <c r="H41" i="1"/>
  <c r="H42" i="1"/>
  <c r="H47" i="1"/>
  <c r="H48" i="1"/>
  <c r="H49" i="1"/>
  <c r="H50" i="1"/>
  <c r="H55" i="1"/>
  <c r="H56" i="1"/>
  <c r="H57" i="1"/>
  <c r="H58" i="1"/>
  <c r="H31" i="1"/>
  <c r="I70" i="1"/>
  <c r="I69" i="1"/>
  <c r="I68" i="1"/>
  <c r="I67" i="1"/>
  <c r="G32" i="1"/>
  <c r="G33" i="1"/>
  <c r="G34" i="1"/>
  <c r="G39" i="1"/>
  <c r="G40" i="1"/>
  <c r="G41" i="1"/>
  <c r="G42" i="1"/>
  <c r="G47" i="1"/>
  <c r="G48" i="1"/>
  <c r="G49" i="1"/>
  <c r="G50" i="1"/>
  <c r="G55" i="1"/>
  <c r="G56" i="1"/>
  <c r="G57" i="1"/>
  <c r="G58" i="1"/>
  <c r="G31" i="1"/>
  <c r="O60" i="1" l="1"/>
  <c r="O61" i="1"/>
  <c r="O62" i="1"/>
  <c r="O59" i="1"/>
  <c r="O52" i="1"/>
  <c r="O53" i="1"/>
  <c r="O54" i="1"/>
  <c r="O51" i="1"/>
  <c r="O44" i="1"/>
  <c r="O45" i="1"/>
  <c r="O46" i="1"/>
  <c r="O43" i="1"/>
  <c r="O36" i="1"/>
  <c r="O37" i="1"/>
  <c r="O38" i="1"/>
  <c r="O35" i="1"/>
  <c r="N60" i="1"/>
  <c r="N61" i="1"/>
  <c r="N62" i="1"/>
  <c r="N59" i="1"/>
  <c r="N52" i="1"/>
  <c r="N53" i="1"/>
  <c r="N54" i="1"/>
  <c r="N51" i="1"/>
  <c r="N44" i="1"/>
  <c r="N45" i="1"/>
  <c r="N46" i="1"/>
  <c r="N43" i="1"/>
  <c r="N36" i="1"/>
  <c r="N37" i="1"/>
  <c r="N38" i="1"/>
  <c r="N35" i="1"/>
  <c r="M60" i="1"/>
  <c r="M61" i="1"/>
  <c r="M62" i="1"/>
  <c r="M59" i="1"/>
  <c r="M52" i="1"/>
  <c r="M53" i="1"/>
  <c r="M54" i="1"/>
  <c r="M51" i="1"/>
  <c r="M44" i="1"/>
  <c r="M45" i="1"/>
  <c r="M46" i="1"/>
  <c r="M43" i="1"/>
  <c r="M36" i="1"/>
  <c r="M37" i="1"/>
  <c r="M38" i="1"/>
  <c r="M35" i="1"/>
  <c r="L60" i="1"/>
  <c r="L61" i="1"/>
  <c r="L62" i="1"/>
  <c r="L59" i="1"/>
  <c r="L52" i="1"/>
  <c r="L53" i="1"/>
  <c r="L54" i="1"/>
  <c r="L51" i="1"/>
  <c r="L44" i="1"/>
  <c r="L45" i="1"/>
  <c r="L46" i="1"/>
  <c r="L43" i="1"/>
  <c r="L36" i="1"/>
  <c r="L37" i="1"/>
  <c r="L38" i="1"/>
  <c r="L35" i="1"/>
  <c r="K60" i="1"/>
  <c r="K61" i="1"/>
  <c r="K62" i="1"/>
  <c r="K59" i="1"/>
  <c r="K52" i="1"/>
  <c r="K53" i="1"/>
  <c r="K54" i="1"/>
  <c r="K51" i="1"/>
  <c r="K44" i="1"/>
  <c r="K45" i="1"/>
  <c r="K46" i="1"/>
  <c r="K43" i="1"/>
  <c r="K36" i="1"/>
  <c r="K37" i="1"/>
  <c r="K38" i="1"/>
  <c r="K35" i="1"/>
  <c r="J60" i="1"/>
  <c r="J61" i="1"/>
  <c r="J62" i="1"/>
  <c r="J59" i="1"/>
  <c r="J52" i="1"/>
  <c r="J53" i="1"/>
  <c r="J54" i="1"/>
  <c r="J51" i="1"/>
  <c r="J44" i="1"/>
  <c r="J45" i="1"/>
  <c r="J46" i="1"/>
  <c r="J43" i="1"/>
  <c r="J36" i="1"/>
  <c r="J37" i="1"/>
  <c r="J38" i="1"/>
  <c r="J35" i="1"/>
  <c r="I60" i="1"/>
  <c r="I61" i="1"/>
  <c r="I62" i="1"/>
  <c r="I59" i="1"/>
  <c r="I52" i="1"/>
  <c r="I53" i="1"/>
  <c r="I54" i="1"/>
  <c r="I51" i="1"/>
  <c r="I44" i="1"/>
  <c r="I45" i="1"/>
  <c r="I46" i="1"/>
  <c r="I43" i="1"/>
  <c r="I36" i="1"/>
  <c r="I37" i="1"/>
  <c r="I38" i="1"/>
  <c r="I35" i="1"/>
  <c r="F43" i="1"/>
  <c r="E60" i="1"/>
  <c r="G60" i="1" s="1"/>
  <c r="E61" i="1"/>
  <c r="G61" i="1" s="1"/>
  <c r="E62" i="1"/>
  <c r="G62" i="1" s="1"/>
  <c r="E59" i="1"/>
  <c r="G59" i="1" s="1"/>
  <c r="E52" i="1"/>
  <c r="G52" i="1" s="1"/>
  <c r="E53" i="1"/>
  <c r="G53" i="1" s="1"/>
  <c r="E54" i="1"/>
  <c r="G54" i="1" s="1"/>
  <c r="E51" i="1"/>
  <c r="G51" i="1" s="1"/>
  <c r="E44" i="1"/>
  <c r="G44" i="1" s="1"/>
  <c r="E45" i="1"/>
  <c r="G45" i="1" s="1"/>
  <c r="E46" i="1"/>
  <c r="G46" i="1" s="1"/>
  <c r="E43" i="1"/>
  <c r="G43" i="1" s="1"/>
  <c r="E36" i="1"/>
  <c r="G36" i="1" s="1"/>
  <c r="I72" i="1" s="1"/>
  <c r="E37" i="1"/>
  <c r="G37" i="1" s="1"/>
  <c r="E38" i="1"/>
  <c r="G38" i="1" s="1"/>
  <c r="E35" i="1"/>
  <c r="G35" i="1" s="1"/>
  <c r="R24" i="1"/>
  <c r="R22" i="1"/>
  <c r="R23" i="1"/>
  <c r="R21" i="1"/>
  <c r="Q22" i="1"/>
  <c r="Q23" i="1"/>
  <c r="Q24" i="1"/>
  <c r="Q21" i="1"/>
  <c r="P22" i="1"/>
  <c r="P23" i="1"/>
  <c r="P24" i="1"/>
  <c r="P21" i="1"/>
  <c r="O22" i="1"/>
  <c r="O23" i="1"/>
  <c r="O24" i="1"/>
  <c r="O21" i="1"/>
  <c r="N22" i="1"/>
  <c r="N23" i="1"/>
  <c r="N24" i="1"/>
  <c r="N21" i="1"/>
  <c r="M22" i="1"/>
  <c r="M23" i="1"/>
  <c r="M24" i="1"/>
  <c r="M21" i="1"/>
  <c r="L22" i="1"/>
  <c r="L23" i="1"/>
  <c r="L24" i="1"/>
  <c r="L21" i="1"/>
  <c r="K22" i="1"/>
  <c r="K23" i="1"/>
  <c r="K24" i="1"/>
  <c r="K21" i="1"/>
  <c r="J22" i="1"/>
  <c r="J23" i="1"/>
  <c r="J24" i="1"/>
  <c r="J21" i="1"/>
  <c r="I22" i="1"/>
  <c r="I23" i="1"/>
  <c r="I24" i="1"/>
  <c r="I21" i="1"/>
  <c r="I74" i="1" l="1"/>
  <c r="H54" i="1" s="1"/>
  <c r="I73" i="1"/>
  <c r="H45" i="1" s="1"/>
  <c r="I71" i="1"/>
  <c r="H35" i="1" s="1"/>
  <c r="H52" i="1"/>
  <c r="H36" i="1"/>
  <c r="H44" i="1"/>
  <c r="H60" i="1"/>
  <c r="F21" i="1"/>
  <c r="G22" i="1"/>
  <c r="G21" i="1"/>
  <c r="F22" i="1"/>
  <c r="F23" i="1"/>
  <c r="F24" i="1"/>
  <c r="Q42" i="1"/>
  <c r="R42" i="1" s="1"/>
  <c r="S42" i="1" s="1"/>
  <c r="Q58" i="1"/>
  <c r="R58" i="1" s="1"/>
  <c r="S58" i="1" s="1"/>
  <c r="P32" i="1"/>
  <c r="Q32" i="1" s="1"/>
  <c r="R32" i="1" s="1"/>
  <c r="S32" i="1" s="1"/>
  <c r="P33" i="1"/>
  <c r="Q33" i="1" s="1"/>
  <c r="R33" i="1" s="1"/>
  <c r="S33" i="1" s="1"/>
  <c r="P34" i="1"/>
  <c r="Q34" i="1" s="1"/>
  <c r="R34" i="1" s="1"/>
  <c r="S34" i="1" s="1"/>
  <c r="P35" i="1"/>
  <c r="Q35" i="1" s="1"/>
  <c r="R35" i="1" s="1"/>
  <c r="P36" i="1"/>
  <c r="Q36" i="1" s="1"/>
  <c r="R36" i="1" s="1"/>
  <c r="P37" i="1"/>
  <c r="Q37" i="1" s="1"/>
  <c r="R37" i="1" s="1"/>
  <c r="P38" i="1"/>
  <c r="Q38" i="1" s="1"/>
  <c r="R38" i="1" s="1"/>
  <c r="P39" i="1"/>
  <c r="Q39" i="1" s="1"/>
  <c r="R39" i="1" s="1"/>
  <c r="S39" i="1" s="1"/>
  <c r="P40" i="1"/>
  <c r="Q40" i="1" s="1"/>
  <c r="R40" i="1" s="1"/>
  <c r="S40" i="1" s="1"/>
  <c r="P41" i="1"/>
  <c r="Q41" i="1" s="1"/>
  <c r="R41" i="1" s="1"/>
  <c r="S41" i="1" s="1"/>
  <c r="P42" i="1"/>
  <c r="P43" i="1"/>
  <c r="Q43" i="1" s="1"/>
  <c r="R43" i="1" s="1"/>
  <c r="P44" i="1"/>
  <c r="Q44" i="1" s="1"/>
  <c r="R44" i="1" s="1"/>
  <c r="P45" i="1"/>
  <c r="Q45" i="1" s="1"/>
  <c r="R45" i="1" s="1"/>
  <c r="P46" i="1"/>
  <c r="Q46" i="1" s="1"/>
  <c r="R46" i="1" s="1"/>
  <c r="P47" i="1"/>
  <c r="Q47" i="1" s="1"/>
  <c r="R47" i="1" s="1"/>
  <c r="S47" i="1" s="1"/>
  <c r="P48" i="1"/>
  <c r="Q48" i="1" s="1"/>
  <c r="R48" i="1" s="1"/>
  <c r="S48" i="1" s="1"/>
  <c r="P49" i="1"/>
  <c r="Q49" i="1" s="1"/>
  <c r="R49" i="1" s="1"/>
  <c r="S49" i="1" s="1"/>
  <c r="P50" i="1"/>
  <c r="Q50" i="1" s="1"/>
  <c r="R50" i="1" s="1"/>
  <c r="S50" i="1" s="1"/>
  <c r="P51" i="1"/>
  <c r="Q51" i="1" s="1"/>
  <c r="R51" i="1" s="1"/>
  <c r="P52" i="1"/>
  <c r="Q52" i="1" s="1"/>
  <c r="R52" i="1" s="1"/>
  <c r="P53" i="1"/>
  <c r="Q53" i="1" s="1"/>
  <c r="R53" i="1" s="1"/>
  <c r="P54" i="1"/>
  <c r="Q54" i="1" s="1"/>
  <c r="R54" i="1" s="1"/>
  <c r="P55" i="1"/>
  <c r="Q55" i="1" s="1"/>
  <c r="R55" i="1" s="1"/>
  <c r="S55" i="1" s="1"/>
  <c r="P56" i="1"/>
  <c r="Q56" i="1" s="1"/>
  <c r="R56" i="1" s="1"/>
  <c r="S56" i="1" s="1"/>
  <c r="P57" i="1"/>
  <c r="Q57" i="1" s="1"/>
  <c r="R57" i="1" s="1"/>
  <c r="S57" i="1" s="1"/>
  <c r="P58" i="1"/>
  <c r="P59" i="1"/>
  <c r="Q59" i="1" s="1"/>
  <c r="R59" i="1" s="1"/>
  <c r="P60" i="1"/>
  <c r="Q60" i="1" s="1"/>
  <c r="R60" i="1" s="1"/>
  <c r="P61" i="1"/>
  <c r="Q61" i="1" s="1"/>
  <c r="R61" i="1" s="1"/>
  <c r="P62" i="1"/>
  <c r="Q62" i="1" s="1"/>
  <c r="R62" i="1" s="1"/>
  <c r="P31" i="1"/>
  <c r="Q31" i="1" s="1"/>
  <c r="R31" i="1" s="1"/>
  <c r="S31" i="1" s="1"/>
  <c r="T21" i="1"/>
  <c r="T22" i="1"/>
  <c r="T23" i="1"/>
  <c r="T24" i="1"/>
  <c r="S21" i="1"/>
  <c r="S22" i="1"/>
  <c r="S23" i="1"/>
  <c r="S24" i="1"/>
  <c r="H46" i="1" l="1"/>
  <c r="H61" i="1"/>
  <c r="T61" i="1" s="1"/>
  <c r="H38" i="1"/>
  <c r="T38" i="1" s="1"/>
  <c r="H62" i="1"/>
  <c r="T62" i="1" s="1"/>
  <c r="H53" i="1"/>
  <c r="T53" i="1" s="1"/>
  <c r="H43" i="1"/>
  <c r="T43" i="1" s="1"/>
  <c r="H59" i="1"/>
  <c r="T59" i="1" s="1"/>
  <c r="H37" i="1"/>
  <c r="T37" i="1" s="1"/>
  <c r="H51" i="1"/>
  <c r="T51" i="1" s="1"/>
  <c r="S54" i="1"/>
  <c r="T54" i="1"/>
  <c r="S38" i="1"/>
  <c r="S53" i="1"/>
  <c r="S45" i="1"/>
  <c r="T45" i="1"/>
  <c r="S37" i="1"/>
  <c r="S60" i="1"/>
  <c r="T60" i="1"/>
  <c r="S52" i="1"/>
  <c r="T52" i="1"/>
  <c r="S44" i="1"/>
  <c r="T44" i="1"/>
  <c r="S36" i="1"/>
  <c r="T36" i="1"/>
  <c r="S59" i="1"/>
  <c r="S51" i="1"/>
  <c r="S43" i="1"/>
  <c r="S35" i="1"/>
  <c r="T35" i="1"/>
  <c r="S61" i="1"/>
  <c r="S62" i="1"/>
  <c r="S46" i="1"/>
  <c r="T46" i="1"/>
  <c r="U23" i="1"/>
  <c r="V23" i="1" s="1"/>
  <c r="U24" i="1"/>
  <c r="V24" i="1" s="1"/>
  <c r="U22" i="1"/>
  <c r="V22" i="1" s="1"/>
  <c r="U21" i="1"/>
  <c r="V21" i="1" s="1"/>
  <c r="S19" i="1"/>
  <c r="W22" i="1" l="1"/>
  <c r="X22" i="1"/>
  <c r="W24" i="1"/>
  <c r="X24" i="1"/>
  <c r="W23" i="1"/>
  <c r="X23" i="1"/>
  <c r="W21" i="1"/>
  <c r="X21" i="1"/>
  <c r="S12" i="1"/>
  <c r="S16" i="1"/>
  <c r="T14" i="1"/>
  <c r="T18" i="1"/>
  <c r="T12" i="1"/>
  <c r="S13" i="1"/>
  <c r="T15" i="1"/>
  <c r="S20" i="1"/>
  <c r="S14" i="1"/>
  <c r="T16" i="1"/>
  <c r="T13" i="1"/>
  <c r="S17" i="1"/>
  <c r="T19" i="1"/>
  <c r="U19" i="1" s="1"/>
  <c r="S18" i="1"/>
  <c r="T20" i="1"/>
  <c r="S15" i="1"/>
  <c r="T17" i="1"/>
  <c r="U15" i="1" l="1"/>
  <c r="U20" i="1"/>
  <c r="U14" i="1"/>
  <c r="U16" i="1"/>
  <c r="U17" i="1"/>
  <c r="U12" i="1"/>
  <c r="U18" i="1"/>
  <c r="U13" i="1"/>
</calcChain>
</file>

<file path=xl/sharedStrings.xml><?xml version="1.0" encoding="utf-8"?>
<sst xmlns="http://schemas.openxmlformats.org/spreadsheetml/2006/main" count="195" uniqueCount="141">
  <si>
    <t xml:space="preserve">Black = Payer reported data </t>
  </si>
  <si>
    <t xml:space="preserve">Provider Level </t>
  </si>
  <si>
    <t xml:space="preserve">Record Type </t>
  </si>
  <si>
    <t>Phsycian Group OrgID</t>
  </si>
  <si>
    <t>Local Practice Org ID</t>
  </si>
  <si>
    <t>Pediatric Indicator</t>
  </si>
  <si>
    <t>Insurance Category Code</t>
  </si>
  <si>
    <t xml:space="preserve">Member Months </t>
  </si>
  <si>
    <t>Health Status Adjustment Score</t>
  </si>
  <si>
    <t>Claims: Hospital Inpatient</t>
  </si>
  <si>
    <t>Claims: Hospital Outpatient</t>
  </si>
  <si>
    <t>Claims: Professional Physician</t>
  </si>
  <si>
    <t>Claims: Proferssional Other</t>
  </si>
  <si>
    <t>Claims: Rx</t>
  </si>
  <si>
    <t>Claims Other</t>
  </si>
  <si>
    <t>Non-Claims: Incentive Progarms</t>
  </si>
  <si>
    <t>Non-Claims: Risk Settlements</t>
  </si>
  <si>
    <t>Non-Cliams: Care Mgmt</t>
  </si>
  <si>
    <t>Non-Claims: Other</t>
  </si>
  <si>
    <t>TOTAL Claims Expenses</t>
  </si>
  <si>
    <t>TOTAL Non-Claims Expenses</t>
  </si>
  <si>
    <t xml:space="preserve">TOTAL Expenses </t>
  </si>
  <si>
    <t>(PR001)</t>
  </si>
  <si>
    <t>(PR002)</t>
  </si>
  <si>
    <t>(PR003)</t>
  </si>
  <si>
    <t>(PR004)</t>
  </si>
  <si>
    <t>(PR005)</t>
  </si>
  <si>
    <t>(PR006)</t>
  </si>
  <si>
    <t>(PR007)</t>
  </si>
  <si>
    <t>(PR008)</t>
  </si>
  <si>
    <t>(PR009)</t>
  </si>
  <si>
    <t>(PR010)</t>
  </si>
  <si>
    <t>(PR011)</t>
  </si>
  <si>
    <t>(PR012)</t>
  </si>
  <si>
    <t>(PR013)</t>
  </si>
  <si>
    <t>(PR014)</t>
  </si>
  <si>
    <t>(PR015)</t>
  </si>
  <si>
    <t>(PR016)</t>
  </si>
  <si>
    <t>(PR017)</t>
  </si>
  <si>
    <t>(PR018)</t>
  </si>
  <si>
    <t>A4 +A5 + A6 +A7 + A8 +A9</t>
  </si>
  <si>
    <t>A10 + A11 + A12 + A13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</si>
  <si>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</si>
  <si>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</si>
  <si>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</si>
  <si>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</si>
  <si>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</si>
  <si>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</si>
  <si>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</si>
  <si>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</si>
  <si>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</si>
  <si>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</si>
  <si>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</si>
  <si>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</si>
  <si>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</si>
  <si>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</si>
  <si>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</si>
  <si>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</si>
  <si>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A14 + A15</t>
  </si>
  <si>
    <t>PR</t>
  </si>
  <si>
    <t>Record Type ID</t>
  </si>
  <si>
    <t>Zip Code</t>
  </si>
  <si>
    <t>PCP Indicator</t>
  </si>
  <si>
    <t>Member Months</t>
  </si>
  <si>
    <t>Claims: Professional Other</t>
  </si>
  <si>
    <t>Claims: Other</t>
  </si>
  <si>
    <t>Non-Claims: Total Expense</t>
  </si>
  <si>
    <t>TOTAL EXPENSES</t>
  </si>
  <si>
    <t>Unadjusted TME (PMPM)</t>
  </si>
  <si>
    <t>Health Status Adjusted TME (PMPM)</t>
  </si>
  <si>
    <t>(ZR001)</t>
  </si>
  <si>
    <t>(ZR002)</t>
  </si>
  <si>
    <t>(ZR003)</t>
  </si>
  <si>
    <t>(ZR004)</t>
  </si>
  <si>
    <t>(ZR005)</t>
  </si>
  <si>
    <t>(ZR006)</t>
  </si>
  <si>
    <t>(ZR007)</t>
  </si>
  <si>
    <t>(ZR008)</t>
  </si>
  <si>
    <t>(ZR009)</t>
  </si>
  <si>
    <t>(ZR010)</t>
  </si>
  <si>
    <t>(ZR011)</t>
  </si>
  <si>
    <t>(ZR012)</t>
  </si>
  <si>
    <t>(ZR013)</t>
  </si>
  <si>
    <t>(ZR014)</t>
  </si>
  <si>
    <t>ZR</t>
  </si>
  <si>
    <t>Zipcode Level</t>
  </si>
  <si>
    <t>Insurance Category</t>
  </si>
  <si>
    <t>Medicare &amp; Medicare Advantage</t>
  </si>
  <si>
    <t>Medicaid &amp; Medicaid MCOs</t>
  </si>
  <si>
    <t>Commercial: Full Claims</t>
  </si>
  <si>
    <t>Commercial: Partial Claims</t>
  </si>
  <si>
    <t>Commonwealth Care</t>
  </si>
  <si>
    <t>Medicare and Medicaid Dual Eligibles, 65 and over</t>
  </si>
  <si>
    <t>Medicare and Medicaid Dual Eligibles, 18-64</t>
  </si>
  <si>
    <t xml:space="preserve">Other </t>
  </si>
  <si>
    <t xml:space="preserve">*Note: There are new insurance categories: 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</si>
  <si>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</si>
  <si>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</si>
  <si>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</si>
  <si>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</si>
  <si>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</si>
  <si>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</si>
  <si>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</si>
  <si>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</si>
  <si>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</si>
  <si>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</si>
  <si>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</si>
  <si>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</si>
  <si>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</si>
  <si>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</si>
  <si>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B10+B11</t>
  </si>
  <si>
    <t>B4+B5+B6+B7+B8+B9</t>
  </si>
  <si>
    <t>B12/B1</t>
  </si>
  <si>
    <t>B13/B2</t>
  </si>
  <si>
    <t>Center for Health Information and Analysis (CHIA)</t>
  </si>
  <si>
    <t>DO NOT REPORT- for explanatory purposes ONLY</t>
  </si>
  <si>
    <t>H.S.A. Weighted Member Months</t>
  </si>
  <si>
    <t>DO NOT REPORT</t>
  </si>
  <si>
    <t>For Explanatory Purposes ONLY</t>
  </si>
  <si>
    <t>Medicare &amp; Medicare Advantage Statewide Average</t>
  </si>
  <si>
    <t xml:space="preserve">Medicaid &amp; Medicaid MCOs Statewide Average </t>
  </si>
  <si>
    <t xml:space="preserve">Commercial Full Claims Statewide Average </t>
  </si>
  <si>
    <t>Commercial Partial Claims Statewide Average</t>
  </si>
  <si>
    <t>Commonwealth Care Statewide Average</t>
  </si>
  <si>
    <t xml:space="preserve">Medicare and Medicaid Dual- Eligibles, 65 and Over Statewide Average </t>
  </si>
  <si>
    <t>Medicare and Medicaid Dual- Eligibles, 18-64 Statewide Average</t>
  </si>
  <si>
    <t>Other Statewide Average</t>
  </si>
  <si>
    <t>*Normalized Health Status Adjustment Score</t>
  </si>
  <si>
    <t xml:space="preserve">Green = CHIA Calculated Data </t>
  </si>
  <si>
    <t>* Please Note: Normalized Health Status Adjustment Score is reported by payers. CHIA will confirm these calculations and adjust if necessary.</t>
  </si>
  <si>
    <t>A17</t>
  </si>
  <si>
    <t>A16/A1</t>
  </si>
  <si>
    <t>A18</t>
  </si>
  <si>
    <t>A17/A2</t>
  </si>
  <si>
    <t>Normalized Health Status Adjusted TME (PMPM)</t>
  </si>
  <si>
    <t>B15</t>
  </si>
  <si>
    <t>B13/B3</t>
  </si>
  <si>
    <t>A19</t>
  </si>
  <si>
    <t>A17/A3</t>
  </si>
  <si>
    <t>PCP Type Indicator</t>
  </si>
  <si>
    <t>Total Medical Expenses Calculation Example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</si>
</sst>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0000"/>
    <numFmt numFmtId="166" formatCode="&quot;$&quot;#,##0.00"/>
    <numFmt numFmtId="167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Calibri"/>
      <family val="2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3" fillId="0" borderId="0" xfId="0" applyNumberFormat="1" applyFont="1"/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3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/>
    <xf numFmtId="166" fontId="5" fillId="0" borderId="0" xfId="0" applyNumberFormat="1" applyFont="1"/>
    <xf numFmtId="0" fontId="0" fillId="4" borderId="0" xfId="0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166" fontId="3" fillId="0" borderId="0" xfId="0" applyNumberFormat="1" applyFont="1"/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0" xfId="0" applyNumberFormat="1"/>
    <xf numFmtId="37" fontId="0" fillId="0" borderId="0" xfId="3" applyNumberFormat="1" applyFont="1" applyAlignment="1">
      <alignment horizontal="center" vertical="center"/>
    </xf>
    <xf numFmtId="167" fontId="0" fillId="0" borderId="0" xfId="4" applyNumberFormat="1" applyFont="1" applyAlignment="1">
      <alignment horizontal="center" vertical="center"/>
    </xf>
    <xf numFmtId="167" fontId="0" fillId="0" borderId="0" xfId="4" applyNumberFormat="1" applyFont="1" applyAlignment="1">
      <alignment vertical="center"/>
    </xf>
    <xf numFmtId="167" fontId="0" fillId="0" borderId="0" xfId="4" applyNumberFormat="1" applyFont="1"/>
    <xf numFmtId="0" fontId="10" fillId="3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2" xfId="0" applyFill="1" applyBorder="1" applyAlignment="1">
      <alignment horizontal="center" vertical="center"/>
    </xf>
    <xf numFmtId="1" fontId="0" fillId="3" borderId="0" xfId="0" applyNumberFormat="1" applyFill="1"/>
    <xf numFmtId="0" fontId="7" fillId="0" borderId="3" xfId="0" applyFont="1" applyBorder="1" applyAlignment="1"/>
    <xf numFmtId="0" fontId="0" fillId="0" borderId="3" xfId="0" applyBorder="1"/>
    <xf numFmtId="0" fontId="1" fillId="0" borderId="4" xfId="0" applyFont="1" applyBorder="1"/>
    <xf numFmtId="0" fontId="7" fillId="0" borderId="0" xfId="0" applyFont="1" applyBorder="1" applyAlignment="1">
      <alignment horizontal="left" vertical="top"/>
    </xf>
    <xf numFmtId="0" fontId="0" fillId="0" borderId="0" xfId="0" applyBorder="1"/>
    <xf numFmtId="0" fontId="1" fillId="0" borderId="5" xfId="0" applyFont="1" applyBorder="1"/>
    <xf numFmtId="0" fontId="1" fillId="0" borderId="0" xfId="0" applyFont="1" applyBorder="1" applyAlignment="1">
      <alignment horizontal="left" vertical="top"/>
    </xf>
    <xf numFmtId="164" fontId="1" fillId="0" borderId="0" xfId="0" applyNumberFormat="1" applyFont="1" applyBorder="1" applyAlignment="1">
      <alignment vertical="top"/>
    </xf>
    <xf numFmtId="0" fontId="1" fillId="0" borderId="0" xfId="0" applyFont="1" applyBorder="1" applyAlignment="1"/>
    <xf numFmtId="0" fontId="1" fillId="0" borderId="6" xfId="0" applyFont="1" applyBorder="1" applyAlignment="1"/>
    <xf numFmtId="0" fontId="0" fillId="0" borderId="6" xfId="0" applyBorder="1"/>
    <xf numFmtId="0" fontId="1" fillId="0" borderId="7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11" xfId="0" applyFill="1" applyBorder="1" applyAlignment="1">
      <alignment horizontal="center"/>
    </xf>
    <xf numFmtId="0" fontId="0" fillId="0" borderId="12" xfId="0" applyBorder="1"/>
    <xf numFmtId="0" fontId="8" fillId="3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1" xfId="0" applyBorder="1"/>
    <xf numFmtId="0" fontId="3" fillId="0" borderId="13" xfId="0" applyFont="1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3" fillId="0" borderId="3" xfId="0" applyNumberFormat="1" applyFont="1" applyBorder="1"/>
    <xf numFmtId="166" fontId="3" fillId="0" borderId="0" xfId="0" applyNumberFormat="1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0" fillId="0" borderId="0" xfId="0" applyNumberFormat="1" applyFill="1"/>
  </cellXfs>
  <cellStyles count="5">
    <cellStyle name="Comma" xfId="3" builtinId="3"/>
    <cellStyle name="Comma 2" xfId="2"/>
    <cellStyle name="Currency" xfId="4" builtinId="4"/>
    <cellStyle name="Normal" xfId="0" builtinId="0"/>
    <cellStyle name="Normal 2" xfId="1"/>
  </cellStyles>
  <dxfs count="3">
    <dxf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66:B74" totalsRowShown="0" headerRowDxfId="2">
  <autoFilter ref="A66:B74"/>
  <tableColumns count="2">
    <tableColumn id="1" name="Insurance Category" dataDxfId="1"/>
    <tableColumn id="2" name="Insurance Category Code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21" width="20.7109375" customWidth="1"/>
    <col min="22" max="22" width="17.140625" customWidth="1"/>
    <col min="23" max="23" width="14.85546875" customWidth="1"/>
    <col min="24" max="24" width="16" customWidth="1"/>
  </cols>
  <sheetData>
    <row r="1" spans="1:25" x14ac:dyDescent="0.25">
      <c r="A1" s="1" t="s">
        <v>114</v>
      </c>
    </row>
    <row r="2" spans="1:25" x14ac:dyDescent="0.25">
      <c r="A2" s="1" t="s">
        <v>140</v>
      </c>
    </row>
    <row r="4" spans="1:25" x14ac:dyDescent="0.25">
      <c r="A4" s="58" t="s">
        <v>0</v>
      </c>
    </row>
    <row r="5" spans="1:25" x14ac:dyDescent="0.25">
      <c r="A5" s="59" t="s">
        <v>128</v>
      </c>
    </row>
    <row r="8" spans="1:25" x14ac:dyDescent="0.25">
      <c r="A8" s="2" t="s">
        <v>1</v>
      </c>
    </row>
    <row r="9" spans="1:25" x14ac:dyDescent="0.25">
      <c r="F9" s="27" t="s">
        <v>42</v>
      </c>
      <c r="G9" s="27" t="s">
        <v>43</v>
      </c>
      <c r="H9" s="27" t="s">
        <v>44</v>
      </c>
      <c r="I9" s="27" t="s">
        <v>45</v>
      </c>
      <c r="J9" s="27" t="s">
        <v>46</v>
      </c>
      <c r="K9" s="27" t="s">
        <v>47</v>
      </c>
      <c r="L9" s="27" t="s">
        <v>48</v>
      </c>
      <c r="M9" s="27" t="s">
        <v>49</v>
      </c>
      <c r="N9" s="27" t="s">
        <v>50</v>
      </c>
      <c r="O9" s="27" t="s">
        <v>51</v>
      </c>
      <c r="P9" s="27" t="s">
        <v>52</v>
      </c>
      <c r="Q9" s="27" t="s">
        <v>53</v>
      </c>
      <c r="R9" s="27" t="s">
        <v>54</v>
      </c>
      <c r="S9" s="27" t="s">
        <v>55</v>
      </c>
      <c r="T9" s="27" t="s">
        <v>56</v>
      </c>
      <c r="U9" s="27" t="s">
        <v>57</v>
      </c>
      <c r="V9" s="63" t="s">
        <v>130</v>
      </c>
      <c r="W9" s="63" t="s">
        <v>132</v>
      </c>
      <c r="X9" s="67" t="s">
        <v>137</v>
      </c>
    </row>
    <row r="10" spans="1:25" s="3" customFormat="1" ht="60" x14ac:dyDescent="0.25">
      <c r="A10" s="6" t="s">
        <v>2</v>
      </c>
      <c r="B10" s="6" t="s">
        <v>3</v>
      </c>
      <c r="C10" s="6" t="s">
        <v>4</v>
      </c>
      <c r="D10" s="6" t="s">
        <v>5</v>
      </c>
      <c r="E10" s="6" t="s">
        <v>6</v>
      </c>
      <c r="F10" s="6" t="s">
        <v>7</v>
      </c>
      <c r="G10" s="6" t="s">
        <v>8</v>
      </c>
      <c r="H10" s="6" t="s">
        <v>139</v>
      </c>
      <c r="I10" s="6" t="s">
        <v>9</v>
      </c>
      <c r="J10" s="6" t="s">
        <v>10</v>
      </c>
      <c r="K10" s="6" t="s">
        <v>11</v>
      </c>
      <c r="L10" s="6" t="s">
        <v>12</v>
      </c>
      <c r="M10" s="6" t="s">
        <v>13</v>
      </c>
      <c r="N10" s="6" t="s">
        <v>14</v>
      </c>
      <c r="O10" s="6" t="s">
        <v>15</v>
      </c>
      <c r="P10" s="6" t="s">
        <v>16</v>
      </c>
      <c r="Q10" s="6" t="s">
        <v>17</v>
      </c>
      <c r="R10" s="6" t="s">
        <v>18</v>
      </c>
      <c r="S10" s="7" t="s">
        <v>19</v>
      </c>
      <c r="T10" s="7" t="s">
        <v>20</v>
      </c>
      <c r="U10" s="7" t="s">
        <v>21</v>
      </c>
      <c r="V10" s="7" t="s">
        <v>68</v>
      </c>
      <c r="W10" s="7" t="s">
        <v>69</v>
      </c>
      <c r="X10" s="7" t="s">
        <v>134</v>
      </c>
    </row>
    <row r="11" spans="1:25" ht="30" x14ac:dyDescent="0.25">
      <c r="A11" s="29" t="s">
        <v>22</v>
      </c>
      <c r="B11" s="29" t="s">
        <v>23</v>
      </c>
      <c r="C11" s="29" t="s">
        <v>24</v>
      </c>
      <c r="D11" s="29" t="s">
        <v>25</v>
      </c>
      <c r="E11" s="29" t="s">
        <v>26</v>
      </c>
      <c r="F11" s="29" t="s">
        <v>27</v>
      </c>
      <c r="G11" s="29" t="s">
        <v>28</v>
      </c>
      <c r="H11" s="29" t="s">
        <v>29</v>
      </c>
      <c r="I11" s="29" t="s">
        <v>30</v>
      </c>
      <c r="J11" s="29" t="s">
        <v>31</v>
      </c>
      <c r="K11" s="29" t="s">
        <v>32</v>
      </c>
      <c r="L11" s="29" t="s">
        <v>33</v>
      </c>
      <c r="M11" s="29" t="s">
        <v>34</v>
      </c>
      <c r="N11" s="29" t="s">
        <v>35</v>
      </c>
      <c r="O11" s="29" t="s">
        <v>36</v>
      </c>
      <c r="P11" s="29" t="s">
        <v>37</v>
      </c>
      <c r="Q11" s="29" t="s">
        <v>38</v>
      </c>
      <c r="R11" s="29" t="s">
        <v>39</v>
      </c>
      <c r="S11" s="30" t="s">
        <v>40</v>
      </c>
      <c r="T11" s="31" t="s">
        <v>41</v>
      </c>
      <c r="U11" s="32" t="s">
        <v>58</v>
      </c>
      <c r="V11" s="32" t="s">
        <v>131</v>
      </c>
      <c r="W11" s="32" t="s">
        <v>133</v>
      </c>
      <c r="X11" s="65" t="s">
        <v>138</v>
      </c>
      <c r="Y11" s="64"/>
    </row>
    <row r="12" spans="1:25" x14ac:dyDescent="0.25">
      <c r="A12" s="15" t="s">
        <v>59</v>
      </c>
      <c r="B12" s="15">
        <v>453</v>
      </c>
      <c r="C12" s="15">
        <v>2865</v>
      </c>
      <c r="D12" s="15">
        <v>0</v>
      </c>
      <c r="E12" s="15">
        <v>1</v>
      </c>
      <c r="F12" s="35">
        <v>46479</v>
      </c>
      <c r="G12" s="36">
        <v>1.29</v>
      </c>
      <c r="H12" s="73">
        <v>1</v>
      </c>
      <c r="I12" s="37">
        <v>8258932</v>
      </c>
      <c r="J12" s="37">
        <v>1293760</v>
      </c>
      <c r="K12" s="37">
        <v>3783312</v>
      </c>
      <c r="L12" s="37">
        <v>85876</v>
      </c>
      <c r="M12" s="37">
        <v>136722</v>
      </c>
      <c r="N12" s="37">
        <v>11863</v>
      </c>
      <c r="O12" s="37">
        <v>14688</v>
      </c>
      <c r="P12" s="37">
        <v>19275</v>
      </c>
      <c r="Q12" s="37">
        <v>7478</v>
      </c>
      <c r="R12" s="37">
        <v>2814</v>
      </c>
      <c r="S12" s="5">
        <f>SUM(I12:N12)</f>
        <v>13570465</v>
      </c>
      <c r="T12" s="5">
        <f>SUM(O12:R12)</f>
        <v>44255</v>
      </c>
      <c r="U12" s="5">
        <f>SUM(S12:T12)</f>
        <v>13614720</v>
      </c>
      <c r="V12" s="28">
        <f>U12/F12</f>
        <v>292.92196475827791</v>
      </c>
      <c r="W12" s="28">
        <f>V12/G12</f>
        <v>227.07129051029295</v>
      </c>
      <c r="X12" s="68">
        <f>V12/H12</f>
        <v>292.92196475827791</v>
      </c>
    </row>
    <row r="13" spans="1:25" x14ac:dyDescent="0.25">
      <c r="A13" s="15" t="s">
        <v>59</v>
      </c>
      <c r="B13" s="15">
        <v>453</v>
      </c>
      <c r="C13" s="15">
        <v>2865</v>
      </c>
      <c r="D13" s="15">
        <v>0</v>
      </c>
      <c r="E13" s="15">
        <v>2</v>
      </c>
      <c r="F13" s="35">
        <v>45027</v>
      </c>
      <c r="G13" s="36">
        <v>1.34</v>
      </c>
      <c r="H13" s="73">
        <v>3</v>
      </c>
      <c r="I13" s="37">
        <v>5364945</v>
      </c>
      <c r="J13" s="37">
        <v>3940079</v>
      </c>
      <c r="K13" s="37">
        <v>3863444</v>
      </c>
      <c r="L13" s="37">
        <v>98327</v>
      </c>
      <c r="M13" s="37">
        <v>51339</v>
      </c>
      <c r="N13" s="37">
        <v>11625</v>
      </c>
      <c r="O13" s="37">
        <v>11156</v>
      </c>
      <c r="P13" s="37">
        <v>17510</v>
      </c>
      <c r="Q13" s="37">
        <v>8069</v>
      </c>
      <c r="R13" s="37">
        <v>12923</v>
      </c>
      <c r="S13" s="5">
        <f t="shared" ref="S13:S24" si="0">SUM(I13:N13)</f>
        <v>13329759</v>
      </c>
      <c r="T13" s="5">
        <f t="shared" ref="T13:T24" si="1">SUM(O13:R13)</f>
        <v>49658</v>
      </c>
      <c r="U13" s="5">
        <f t="shared" ref="U13:U24" si="2">SUM(S13:T13)</f>
        <v>13379417</v>
      </c>
      <c r="V13" s="28">
        <f t="shared" ref="V13:V24" si="3">U13/F13</f>
        <v>297.14209252226442</v>
      </c>
      <c r="W13" s="28">
        <f t="shared" ref="W13:W24" si="4">V13/G13</f>
        <v>221.74783024049583</v>
      </c>
      <c r="X13" s="69">
        <f t="shared" ref="X13:X24" si="5">V13/H13</f>
        <v>99.047364174088145</v>
      </c>
    </row>
    <row r="14" spans="1:25" x14ac:dyDescent="0.25">
      <c r="A14" s="15" t="s">
        <v>59</v>
      </c>
      <c r="B14" s="15">
        <v>453</v>
      </c>
      <c r="C14" s="15">
        <v>2865</v>
      </c>
      <c r="D14" s="15">
        <v>0</v>
      </c>
      <c r="E14" s="15">
        <v>3</v>
      </c>
      <c r="F14" s="35">
        <v>38603</v>
      </c>
      <c r="G14" s="36">
        <v>1.17</v>
      </c>
      <c r="H14" s="73">
        <v>1</v>
      </c>
      <c r="I14" s="37">
        <v>5065497</v>
      </c>
      <c r="J14" s="37">
        <v>3890368</v>
      </c>
      <c r="K14" s="37">
        <v>736836</v>
      </c>
      <c r="L14" s="37">
        <v>80895</v>
      </c>
      <c r="M14" s="37">
        <v>140256</v>
      </c>
      <c r="N14" s="37">
        <v>22067</v>
      </c>
      <c r="O14" s="37">
        <v>0</v>
      </c>
      <c r="P14" s="37">
        <v>0</v>
      </c>
      <c r="Q14" s="37">
        <v>0</v>
      </c>
      <c r="R14" s="37">
        <v>0</v>
      </c>
      <c r="S14" s="5">
        <f t="shared" si="0"/>
        <v>9935919</v>
      </c>
      <c r="T14" s="5">
        <f t="shared" si="1"/>
        <v>0</v>
      </c>
      <c r="U14" s="5">
        <f t="shared" si="2"/>
        <v>9935919</v>
      </c>
      <c r="V14" s="28">
        <f t="shared" si="3"/>
        <v>257.38722379089705</v>
      </c>
      <c r="W14" s="28">
        <f t="shared" si="4"/>
        <v>219.98908016315988</v>
      </c>
      <c r="X14" s="69">
        <f t="shared" si="5"/>
        <v>257.38722379089705</v>
      </c>
    </row>
    <row r="15" spans="1:25" x14ac:dyDescent="0.25">
      <c r="A15" s="15" t="s">
        <v>59</v>
      </c>
      <c r="B15" s="15">
        <v>453</v>
      </c>
      <c r="C15" s="15">
        <v>9165</v>
      </c>
      <c r="D15" s="15">
        <v>0</v>
      </c>
      <c r="E15" s="15">
        <v>2</v>
      </c>
      <c r="F15" s="35">
        <v>64969</v>
      </c>
      <c r="G15" s="36">
        <v>1.49</v>
      </c>
      <c r="H15" s="73">
        <v>3</v>
      </c>
      <c r="I15" s="37">
        <v>8517320</v>
      </c>
      <c r="J15" s="37">
        <v>4247598</v>
      </c>
      <c r="K15" s="37">
        <v>3249995</v>
      </c>
      <c r="L15" s="37">
        <v>86477</v>
      </c>
      <c r="M15" s="37">
        <v>83226</v>
      </c>
      <c r="N15" s="37">
        <v>18043</v>
      </c>
      <c r="O15" s="37">
        <v>8889</v>
      </c>
      <c r="P15" s="37">
        <v>17456</v>
      </c>
      <c r="Q15" s="37">
        <v>10880</v>
      </c>
      <c r="R15" s="37">
        <v>2046</v>
      </c>
      <c r="S15" s="5">
        <f t="shared" si="0"/>
        <v>16202659</v>
      </c>
      <c r="T15" s="5">
        <f t="shared" si="1"/>
        <v>39271</v>
      </c>
      <c r="U15" s="5">
        <f t="shared" si="2"/>
        <v>16241930</v>
      </c>
      <c r="V15" s="28">
        <f t="shared" si="3"/>
        <v>249.99507457402763</v>
      </c>
      <c r="W15" s="28">
        <f t="shared" si="4"/>
        <v>167.78192924431386</v>
      </c>
      <c r="X15" s="69">
        <f t="shared" si="5"/>
        <v>83.331691524675875</v>
      </c>
    </row>
    <row r="16" spans="1:25" x14ac:dyDescent="0.25">
      <c r="A16" s="15" t="s">
        <v>59</v>
      </c>
      <c r="B16" s="15">
        <v>453</v>
      </c>
      <c r="C16" s="15">
        <v>9165</v>
      </c>
      <c r="D16" s="15">
        <v>0</v>
      </c>
      <c r="E16" s="15">
        <v>4</v>
      </c>
      <c r="F16" s="35">
        <v>63658</v>
      </c>
      <c r="G16" s="36">
        <v>0.97</v>
      </c>
      <c r="H16" s="73">
        <v>1</v>
      </c>
      <c r="I16" s="37">
        <v>3210161</v>
      </c>
      <c r="J16" s="37">
        <v>6964459</v>
      </c>
      <c r="K16" s="37">
        <v>1829054</v>
      </c>
      <c r="L16" s="37">
        <v>82524</v>
      </c>
      <c r="M16" s="37">
        <v>91235</v>
      </c>
      <c r="N16" s="37">
        <v>16597</v>
      </c>
      <c r="O16" s="37">
        <v>10464</v>
      </c>
      <c r="P16" s="37">
        <v>17437</v>
      </c>
      <c r="Q16" s="37">
        <v>7768</v>
      </c>
      <c r="R16" s="37">
        <v>18592</v>
      </c>
      <c r="S16" s="5">
        <f t="shared" si="0"/>
        <v>12194030</v>
      </c>
      <c r="T16" s="5">
        <f t="shared" si="1"/>
        <v>54261</v>
      </c>
      <c r="U16" s="5">
        <f t="shared" si="2"/>
        <v>12248291</v>
      </c>
      <c r="V16" s="28">
        <f t="shared" si="3"/>
        <v>192.40772565899022</v>
      </c>
      <c r="W16" s="28">
        <f t="shared" si="4"/>
        <v>198.35848006081466</v>
      </c>
      <c r="X16" s="69">
        <f t="shared" si="5"/>
        <v>192.40772565899022</v>
      </c>
    </row>
    <row r="17" spans="1:24" x14ac:dyDescent="0.25">
      <c r="A17" s="15" t="s">
        <v>59</v>
      </c>
      <c r="B17" s="15">
        <v>8465</v>
      </c>
      <c r="C17" s="15">
        <v>4528</v>
      </c>
      <c r="D17" s="15">
        <v>0</v>
      </c>
      <c r="E17" s="15">
        <v>1</v>
      </c>
      <c r="F17" s="35">
        <v>50244</v>
      </c>
      <c r="G17" s="36">
        <v>0.91</v>
      </c>
      <c r="H17" s="73">
        <v>1</v>
      </c>
      <c r="I17" s="37">
        <v>8177123</v>
      </c>
      <c r="J17" s="37">
        <v>2774083</v>
      </c>
      <c r="K17" s="37">
        <v>2897230</v>
      </c>
      <c r="L17" s="37">
        <v>96760</v>
      </c>
      <c r="M17" s="37">
        <v>57085</v>
      </c>
      <c r="N17" s="37">
        <v>16247</v>
      </c>
      <c r="O17" s="37">
        <v>0</v>
      </c>
      <c r="P17" s="37">
        <v>0</v>
      </c>
      <c r="Q17" s="37">
        <v>0</v>
      </c>
      <c r="R17" s="37">
        <v>0</v>
      </c>
      <c r="S17" s="5">
        <f t="shared" si="0"/>
        <v>14018528</v>
      </c>
      <c r="T17" s="5">
        <f t="shared" si="1"/>
        <v>0</v>
      </c>
      <c r="U17" s="5">
        <f t="shared" si="2"/>
        <v>14018528</v>
      </c>
      <c r="V17" s="28">
        <f t="shared" si="3"/>
        <v>279.00899609903672</v>
      </c>
      <c r="W17" s="28">
        <f t="shared" si="4"/>
        <v>306.60329241652386</v>
      </c>
      <c r="X17" s="69">
        <f t="shared" si="5"/>
        <v>279.00899609903672</v>
      </c>
    </row>
    <row r="18" spans="1:24" x14ac:dyDescent="0.25">
      <c r="A18" s="15" t="s">
        <v>59</v>
      </c>
      <c r="B18" s="15">
        <v>8465</v>
      </c>
      <c r="C18" s="15">
        <v>4528</v>
      </c>
      <c r="D18" s="15">
        <v>0</v>
      </c>
      <c r="E18" s="15">
        <v>3</v>
      </c>
      <c r="F18" s="35">
        <v>81598</v>
      </c>
      <c r="G18" s="36">
        <v>0.95</v>
      </c>
      <c r="H18" s="73">
        <v>1</v>
      </c>
      <c r="I18" s="37">
        <v>8736267</v>
      </c>
      <c r="J18" s="37">
        <v>3029577</v>
      </c>
      <c r="K18" s="37">
        <v>1213413</v>
      </c>
      <c r="L18" s="37">
        <v>106207</v>
      </c>
      <c r="M18" s="37">
        <v>117469</v>
      </c>
      <c r="N18" s="37">
        <v>29640</v>
      </c>
      <c r="O18" s="37">
        <v>10682</v>
      </c>
      <c r="P18" s="37">
        <v>6777</v>
      </c>
      <c r="Q18" s="37">
        <v>8853</v>
      </c>
      <c r="R18" s="37">
        <v>2321</v>
      </c>
      <c r="S18" s="5">
        <f t="shared" si="0"/>
        <v>13232573</v>
      </c>
      <c r="T18" s="5">
        <f t="shared" si="1"/>
        <v>28633</v>
      </c>
      <c r="U18" s="5">
        <f t="shared" si="2"/>
        <v>13261206</v>
      </c>
      <c r="V18" s="28">
        <f t="shared" si="3"/>
        <v>162.51876271477241</v>
      </c>
      <c r="W18" s="28">
        <f t="shared" si="4"/>
        <v>171.07238180502358</v>
      </c>
      <c r="X18" s="69">
        <f t="shared" si="5"/>
        <v>162.51876271477241</v>
      </c>
    </row>
    <row r="19" spans="1:24" x14ac:dyDescent="0.25">
      <c r="A19" s="15" t="s">
        <v>59</v>
      </c>
      <c r="B19" s="15">
        <v>658</v>
      </c>
      <c r="C19" s="15">
        <v>3169</v>
      </c>
      <c r="D19" s="15">
        <v>0</v>
      </c>
      <c r="E19" s="15">
        <v>2</v>
      </c>
      <c r="F19" s="35">
        <v>73407</v>
      </c>
      <c r="G19" s="36">
        <v>1.17</v>
      </c>
      <c r="H19" s="73">
        <v>3</v>
      </c>
      <c r="I19" s="37">
        <v>8228056</v>
      </c>
      <c r="J19" s="37">
        <v>5004948</v>
      </c>
      <c r="K19" s="37">
        <v>3779168</v>
      </c>
      <c r="L19" s="37">
        <v>100927</v>
      </c>
      <c r="M19" s="37">
        <v>70482</v>
      </c>
      <c r="N19" s="37">
        <v>6983</v>
      </c>
      <c r="O19" s="37">
        <v>9024</v>
      </c>
      <c r="P19" s="37">
        <v>2946</v>
      </c>
      <c r="Q19" s="37">
        <v>5969</v>
      </c>
      <c r="R19" s="37">
        <v>19688</v>
      </c>
      <c r="S19" s="5">
        <f t="shared" si="0"/>
        <v>17190564</v>
      </c>
      <c r="T19" s="5">
        <f t="shared" si="1"/>
        <v>37627</v>
      </c>
      <c r="U19" s="5">
        <f t="shared" si="2"/>
        <v>17228191</v>
      </c>
      <c r="V19" s="28">
        <f t="shared" si="3"/>
        <v>234.69411636492433</v>
      </c>
      <c r="W19" s="28">
        <f t="shared" si="4"/>
        <v>200.59326185036269</v>
      </c>
      <c r="X19" s="69">
        <f t="shared" si="5"/>
        <v>78.231372121641442</v>
      </c>
    </row>
    <row r="20" spans="1:24" x14ac:dyDescent="0.25">
      <c r="A20" s="15" t="s">
        <v>59</v>
      </c>
      <c r="B20" s="15">
        <v>658</v>
      </c>
      <c r="C20" s="15">
        <v>3169</v>
      </c>
      <c r="D20" s="15">
        <v>0</v>
      </c>
      <c r="E20" s="15">
        <v>3</v>
      </c>
      <c r="F20" s="35">
        <v>62405</v>
      </c>
      <c r="G20" s="36">
        <v>1.23</v>
      </c>
      <c r="H20" s="73">
        <v>1</v>
      </c>
      <c r="I20" s="37">
        <v>6054856</v>
      </c>
      <c r="J20" s="37">
        <v>6765734</v>
      </c>
      <c r="K20" s="37">
        <v>1556997</v>
      </c>
      <c r="L20" s="37">
        <v>115162</v>
      </c>
      <c r="M20" s="37">
        <v>82812</v>
      </c>
      <c r="N20" s="37">
        <v>26751</v>
      </c>
      <c r="O20" s="37">
        <v>6704</v>
      </c>
      <c r="P20" s="37">
        <v>15335</v>
      </c>
      <c r="Q20" s="37">
        <v>9732</v>
      </c>
      <c r="R20" s="37">
        <v>18077</v>
      </c>
      <c r="S20" s="5">
        <f t="shared" si="0"/>
        <v>14602312</v>
      </c>
      <c r="T20" s="5">
        <f t="shared" si="1"/>
        <v>49848</v>
      </c>
      <c r="U20" s="5">
        <f t="shared" si="2"/>
        <v>14652160</v>
      </c>
      <c r="V20" s="28">
        <f t="shared" si="3"/>
        <v>234.7914429933499</v>
      </c>
      <c r="W20" s="28">
        <f t="shared" si="4"/>
        <v>190.88735202711374</v>
      </c>
      <c r="X20" s="69">
        <f t="shared" si="5"/>
        <v>234.7914429933499</v>
      </c>
    </row>
    <row r="21" spans="1:24" s="13" customFormat="1" x14ac:dyDescent="0.25">
      <c r="A21" s="15" t="s">
        <v>59</v>
      </c>
      <c r="B21" s="15">
        <v>658</v>
      </c>
      <c r="C21" s="15">
        <v>3169</v>
      </c>
      <c r="D21" s="15">
        <v>0</v>
      </c>
      <c r="E21" s="15">
        <v>5</v>
      </c>
      <c r="F21" s="35">
        <f ca="1">RANDBETWEEN(36001,300000)</f>
        <v>191784</v>
      </c>
      <c r="G21" s="36">
        <f ca="1">RANDBETWEEN(1.1,4.25)</f>
        <v>3</v>
      </c>
      <c r="H21" s="73">
        <v>3</v>
      </c>
      <c r="I21" s="20">
        <f ca="1">RANDBETWEEN(3000000,10000000)</f>
        <v>4037929</v>
      </c>
      <c r="J21" s="20">
        <f ca="1">RANDBETWEEN(1000000,7000000)</f>
        <v>1963635</v>
      </c>
      <c r="K21" s="20">
        <f ca="1">RANDBETWEEN(500000,4000000)</f>
        <v>3347627</v>
      </c>
      <c r="L21" s="20">
        <f ca="1">RANDBETWEEN(50000,125000)</f>
        <v>101544</v>
      </c>
      <c r="M21" s="20">
        <f ca="1">RANDBETWEEN(50000,125000)</f>
        <v>81544</v>
      </c>
      <c r="N21" s="20">
        <f ca="1">RANDBETWEEN(5000,30000)</f>
        <v>20224</v>
      </c>
      <c r="O21" s="20">
        <f ca="1">RANDBETWEEN(0,15000)</f>
        <v>6884</v>
      </c>
      <c r="P21" s="20">
        <f ca="1">RANDBETWEEN(2000,20000)</f>
        <v>6615</v>
      </c>
      <c r="Q21" s="20">
        <f ca="1">RANDBETWEEN(5000,15000)</f>
        <v>9053</v>
      </c>
      <c r="R21" s="20">
        <f ca="1">RANDBETWEEN(0,20000)</f>
        <v>10990</v>
      </c>
      <c r="S21" s="5">
        <f t="shared" ca="1" si="0"/>
        <v>9552503</v>
      </c>
      <c r="T21" s="5">
        <f t="shared" ca="1" si="1"/>
        <v>33542</v>
      </c>
      <c r="U21" s="5">
        <f t="shared" ca="1" si="2"/>
        <v>9586045</v>
      </c>
      <c r="V21" s="28">
        <f t="shared" ca="1" si="3"/>
        <v>49.983549201184665</v>
      </c>
      <c r="W21" s="28">
        <f t="shared" ca="1" si="4"/>
        <v>16.661183067061554</v>
      </c>
      <c r="X21" s="69">
        <f t="shared" ca="1" si="5"/>
        <v>16.661183067061554</v>
      </c>
    </row>
    <row r="22" spans="1:24" s="13" customFormat="1" x14ac:dyDescent="0.25">
      <c r="A22" s="15" t="s">
        <v>59</v>
      </c>
      <c r="B22" s="15">
        <v>658</v>
      </c>
      <c r="C22" s="15">
        <v>3169</v>
      </c>
      <c r="D22" s="15">
        <v>0</v>
      </c>
      <c r="E22" s="15">
        <v>6</v>
      </c>
      <c r="F22" s="35">
        <f t="shared" ref="F22:F24" ca="1" si="6">RANDBETWEEN(36001,300000)</f>
        <v>71702</v>
      </c>
      <c r="G22" s="36">
        <f ca="1">RANDBETWEEN(1.1,3)</f>
        <v>2</v>
      </c>
      <c r="H22" s="73">
        <v>3</v>
      </c>
      <c r="I22" s="37">
        <f t="shared" ref="I22:I24" ca="1" si="7">RANDBETWEEN(3000000,10000000)</f>
        <v>7202171</v>
      </c>
      <c r="J22" s="37">
        <f t="shared" ref="J22:J24" ca="1" si="8">RANDBETWEEN(1000000,7000000)</f>
        <v>3139893</v>
      </c>
      <c r="K22" s="37">
        <f t="shared" ref="K22:K24" ca="1" si="9">RANDBETWEEN(500000,4000000)</f>
        <v>2793223</v>
      </c>
      <c r="L22" s="37">
        <f t="shared" ref="L22:M24" ca="1" si="10">RANDBETWEEN(50000,125000)</f>
        <v>116013</v>
      </c>
      <c r="M22" s="37">
        <f t="shared" ca="1" si="10"/>
        <v>94622</v>
      </c>
      <c r="N22" s="37">
        <f t="shared" ref="N22:N24" ca="1" si="11">RANDBETWEEN(5000,30000)</f>
        <v>17660</v>
      </c>
      <c r="O22" s="37">
        <f t="shared" ref="O22:O24" ca="1" si="12">RANDBETWEEN(0,15000)</f>
        <v>11088</v>
      </c>
      <c r="P22" s="37">
        <f t="shared" ref="P22:P24" ca="1" si="13">RANDBETWEEN(2000,20000)</f>
        <v>8413</v>
      </c>
      <c r="Q22" s="37">
        <f t="shared" ref="Q22:Q24" ca="1" si="14">RANDBETWEEN(5000,15000)</f>
        <v>5325</v>
      </c>
      <c r="R22" s="37">
        <f t="shared" ref="R22:R23" ca="1" si="15">RANDBETWEEN(0,20000)</f>
        <v>18643</v>
      </c>
      <c r="S22" s="5">
        <f t="shared" ca="1" si="0"/>
        <v>13363582</v>
      </c>
      <c r="T22" s="5">
        <f t="shared" ca="1" si="1"/>
        <v>43469</v>
      </c>
      <c r="U22" s="5">
        <f t="shared" ca="1" si="2"/>
        <v>13407051</v>
      </c>
      <c r="V22" s="28">
        <f t="shared" ca="1" si="3"/>
        <v>186.9829432930741</v>
      </c>
      <c r="W22" s="28">
        <f t="shared" ca="1" si="4"/>
        <v>93.49147164653705</v>
      </c>
      <c r="X22" s="69">
        <f t="shared" ca="1" si="5"/>
        <v>62.327647764358034</v>
      </c>
    </row>
    <row r="23" spans="1:24" s="13" customFormat="1" x14ac:dyDescent="0.25">
      <c r="A23" s="15" t="s">
        <v>59</v>
      </c>
      <c r="B23" s="15">
        <v>658</v>
      </c>
      <c r="C23" s="15">
        <v>3169</v>
      </c>
      <c r="D23" s="15">
        <v>0</v>
      </c>
      <c r="E23" s="15">
        <v>7</v>
      </c>
      <c r="F23" s="35">
        <f t="shared" ca="1" si="6"/>
        <v>273069</v>
      </c>
      <c r="G23" s="36">
        <v>2.87</v>
      </c>
      <c r="H23" s="73">
        <v>3</v>
      </c>
      <c r="I23" s="37">
        <f t="shared" ca="1" si="7"/>
        <v>3061586</v>
      </c>
      <c r="J23" s="37">
        <f t="shared" ca="1" si="8"/>
        <v>6426355</v>
      </c>
      <c r="K23" s="37">
        <f t="shared" ca="1" si="9"/>
        <v>661825</v>
      </c>
      <c r="L23" s="37">
        <f t="shared" ca="1" si="10"/>
        <v>74992</v>
      </c>
      <c r="M23" s="37">
        <f t="shared" ca="1" si="10"/>
        <v>103901</v>
      </c>
      <c r="N23" s="37">
        <f t="shared" ca="1" si="11"/>
        <v>14091</v>
      </c>
      <c r="O23" s="37">
        <f t="shared" ca="1" si="12"/>
        <v>8056</v>
      </c>
      <c r="P23" s="37">
        <f t="shared" ca="1" si="13"/>
        <v>9919</v>
      </c>
      <c r="Q23" s="37">
        <f t="shared" ca="1" si="14"/>
        <v>14774</v>
      </c>
      <c r="R23" s="37">
        <f t="shared" ca="1" si="15"/>
        <v>6659</v>
      </c>
      <c r="S23" s="5">
        <f t="shared" ca="1" si="0"/>
        <v>10342750</v>
      </c>
      <c r="T23" s="5">
        <f t="shared" ca="1" si="1"/>
        <v>39408</v>
      </c>
      <c r="U23" s="5">
        <f t="shared" ca="1" si="2"/>
        <v>10382158</v>
      </c>
      <c r="V23" s="28">
        <f t="shared" ca="1" si="3"/>
        <v>38.020273264266542</v>
      </c>
      <c r="W23" s="28">
        <f t="shared" ca="1" si="4"/>
        <v>13.247481973612036</v>
      </c>
      <c r="X23" s="69">
        <f t="shared" ca="1" si="5"/>
        <v>12.673424421422181</v>
      </c>
    </row>
    <row r="24" spans="1:24" s="13" customFormat="1" x14ac:dyDescent="0.25">
      <c r="A24" s="15" t="s">
        <v>59</v>
      </c>
      <c r="B24" s="15">
        <v>658</v>
      </c>
      <c r="C24" s="15">
        <v>3169</v>
      </c>
      <c r="D24" s="15">
        <v>0</v>
      </c>
      <c r="E24" s="15">
        <v>8</v>
      </c>
      <c r="F24" s="35">
        <f t="shared" ca="1" si="6"/>
        <v>99340</v>
      </c>
      <c r="G24" s="36">
        <v>3.04</v>
      </c>
      <c r="H24" s="73">
        <v>3</v>
      </c>
      <c r="I24" s="37">
        <f t="shared" ca="1" si="7"/>
        <v>6188308</v>
      </c>
      <c r="J24" s="37">
        <f t="shared" ca="1" si="8"/>
        <v>6935607</v>
      </c>
      <c r="K24" s="37">
        <f t="shared" ca="1" si="9"/>
        <v>1884397</v>
      </c>
      <c r="L24" s="37">
        <f t="shared" ca="1" si="10"/>
        <v>104292</v>
      </c>
      <c r="M24" s="37">
        <f t="shared" ca="1" si="10"/>
        <v>75629</v>
      </c>
      <c r="N24" s="37">
        <f t="shared" ca="1" si="11"/>
        <v>26467</v>
      </c>
      <c r="O24" s="37">
        <f t="shared" ca="1" si="12"/>
        <v>12642</v>
      </c>
      <c r="P24" s="37">
        <f t="shared" ca="1" si="13"/>
        <v>10308</v>
      </c>
      <c r="Q24" s="37">
        <f t="shared" ca="1" si="14"/>
        <v>12357</v>
      </c>
      <c r="R24" s="37">
        <f ca="1">RANDBETWEEN(0,20000)</f>
        <v>13919</v>
      </c>
      <c r="S24" s="5">
        <f t="shared" ca="1" si="0"/>
        <v>15214700</v>
      </c>
      <c r="T24" s="5">
        <f t="shared" ca="1" si="1"/>
        <v>49226</v>
      </c>
      <c r="U24" s="5">
        <f t="shared" ca="1" si="2"/>
        <v>15263926</v>
      </c>
      <c r="V24" s="28">
        <f t="shared" ca="1" si="3"/>
        <v>153.65337225689552</v>
      </c>
      <c r="W24" s="28">
        <f t="shared" ca="1" si="4"/>
        <v>50.543872452926159</v>
      </c>
      <c r="X24" s="69">
        <f t="shared" ca="1" si="5"/>
        <v>51.217790752298505</v>
      </c>
    </row>
    <row r="25" spans="1:24" s="13" customFormat="1" x14ac:dyDescent="0.25">
      <c r="A25" s="15"/>
      <c r="B25" s="15"/>
      <c r="C25" s="15"/>
      <c r="D25" s="15"/>
      <c r="E25" s="15"/>
      <c r="F25" s="17"/>
      <c r="G25" s="18"/>
      <c r="H25" s="19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4"/>
      <c r="T25" s="24"/>
      <c r="U25" s="24"/>
      <c r="V25" s="25"/>
      <c r="W25" s="25"/>
      <c r="X25" s="25"/>
    </row>
    <row r="27" spans="1:24" x14ac:dyDescent="0.25">
      <c r="A27" s="9" t="s">
        <v>85</v>
      </c>
    </row>
    <row r="28" spans="1:24" s="13" customFormat="1" x14ac:dyDescent="0.25">
      <c r="A28" s="16"/>
      <c r="E28" s="27" t="s">
        <v>96</v>
      </c>
      <c r="F28" s="27" t="s">
        <v>97</v>
      </c>
      <c r="G28" s="27" t="s">
        <v>117</v>
      </c>
      <c r="H28" s="27" t="s">
        <v>98</v>
      </c>
      <c r="I28" s="27" t="s">
        <v>99</v>
      </c>
      <c r="J28" s="27" t="s">
        <v>100</v>
      </c>
      <c r="K28" s="27" t="s">
        <v>101</v>
      </c>
      <c r="L28" s="27" t="s">
        <v>102</v>
      </c>
      <c r="M28" s="27" t="s">
        <v>103</v>
      </c>
      <c r="N28" s="27" t="s">
        <v>104</v>
      </c>
      <c r="O28" s="27" t="s">
        <v>105</v>
      </c>
      <c r="P28" s="27" t="s">
        <v>106</v>
      </c>
      <c r="Q28" s="27" t="s">
        <v>107</v>
      </c>
      <c r="R28" s="27" t="s">
        <v>108</v>
      </c>
      <c r="S28" s="27" t="s">
        <v>109</v>
      </c>
      <c r="T28" s="60" t="s">
        <v>135</v>
      </c>
      <c r="U28" s="61"/>
    </row>
    <row r="29" spans="1:24" ht="45" x14ac:dyDescent="0.25">
      <c r="A29" s="6" t="s">
        <v>60</v>
      </c>
      <c r="B29" s="6" t="s">
        <v>61</v>
      </c>
      <c r="C29" s="6" t="s">
        <v>62</v>
      </c>
      <c r="D29" s="6" t="s">
        <v>6</v>
      </c>
      <c r="E29" s="6" t="s">
        <v>63</v>
      </c>
      <c r="F29" s="6" t="s">
        <v>8</v>
      </c>
      <c r="G29" s="6" t="s">
        <v>116</v>
      </c>
      <c r="H29" s="6" t="s">
        <v>127</v>
      </c>
      <c r="I29" s="6" t="s">
        <v>9</v>
      </c>
      <c r="J29" s="6" t="s">
        <v>10</v>
      </c>
      <c r="K29" s="6" t="s">
        <v>11</v>
      </c>
      <c r="L29" s="6" t="s">
        <v>64</v>
      </c>
      <c r="M29" s="6" t="s">
        <v>13</v>
      </c>
      <c r="N29" s="6" t="s">
        <v>65</v>
      </c>
      <c r="O29" s="6" t="s">
        <v>66</v>
      </c>
      <c r="P29" s="7" t="s">
        <v>19</v>
      </c>
      <c r="Q29" s="7" t="s">
        <v>67</v>
      </c>
      <c r="R29" s="7" t="s">
        <v>68</v>
      </c>
      <c r="S29" s="7" t="s">
        <v>69</v>
      </c>
      <c r="T29" s="62" t="s">
        <v>134</v>
      </c>
      <c r="U29" s="61"/>
    </row>
    <row r="30" spans="1:24" ht="38.25" customHeight="1" x14ac:dyDescent="0.25">
      <c r="A30" s="29" t="s">
        <v>70</v>
      </c>
      <c r="B30" s="29" t="s">
        <v>71</v>
      </c>
      <c r="C30" s="29" t="s">
        <v>72</v>
      </c>
      <c r="D30" s="29" t="s">
        <v>73</v>
      </c>
      <c r="E30" s="29" t="s">
        <v>74</v>
      </c>
      <c r="F30" s="29" t="s">
        <v>75</v>
      </c>
      <c r="G30" s="42" t="s">
        <v>115</v>
      </c>
      <c r="H30" s="44" t="s">
        <v>76</v>
      </c>
      <c r="I30" s="29" t="s">
        <v>77</v>
      </c>
      <c r="J30" s="29" t="s">
        <v>78</v>
      </c>
      <c r="K30" s="29" t="s">
        <v>79</v>
      </c>
      <c r="L30" s="29" t="s">
        <v>80</v>
      </c>
      <c r="M30" s="29" t="s">
        <v>81</v>
      </c>
      <c r="N30" s="29" t="s">
        <v>82</v>
      </c>
      <c r="O30" s="29" t="s">
        <v>83</v>
      </c>
      <c r="P30" s="33" t="s">
        <v>111</v>
      </c>
      <c r="Q30" s="34" t="s">
        <v>110</v>
      </c>
      <c r="R30" s="34" t="s">
        <v>112</v>
      </c>
      <c r="S30" s="34" t="s">
        <v>113</v>
      </c>
      <c r="T30" s="66" t="s">
        <v>136</v>
      </c>
      <c r="U30" s="61"/>
    </row>
    <row r="31" spans="1:24" x14ac:dyDescent="0.25">
      <c r="A31" s="8" t="s">
        <v>84</v>
      </c>
      <c r="B31" s="11">
        <v>2114</v>
      </c>
      <c r="C31" s="8">
        <v>0</v>
      </c>
      <c r="D31" s="8">
        <v>1</v>
      </c>
      <c r="E31" s="12">
        <v>41999.734762456275</v>
      </c>
      <c r="F31" s="10">
        <v>1.3369457565289076</v>
      </c>
      <c r="G31" s="45">
        <f>E31*F31</f>
        <v>56151.367166005562</v>
      </c>
      <c r="H31">
        <f>F31/(IF(D31=1,$I$67,(IF(D31=2,$I$68, IF(D31=3, $I$69, IF(D31=4, $I$70, IF(D31=5, $I$71, IF(D31=6, $I$72, IF(D31=7, $I$73, IF(D31=8, $I$74))))))))))</f>
        <v>0.90996385476040764</v>
      </c>
      <c r="I31" s="39">
        <v>3616043.5286870194</v>
      </c>
      <c r="J31" s="41">
        <v>2762684.8882571273</v>
      </c>
      <c r="K31" s="41">
        <v>2175381.5330331824</v>
      </c>
      <c r="L31" s="41">
        <v>77830.103353962215</v>
      </c>
      <c r="M31" s="41">
        <v>83002.356417698888</v>
      </c>
      <c r="N31" s="41">
        <v>25857.656576254147</v>
      </c>
      <c r="O31" s="41">
        <v>157498.62801376852</v>
      </c>
      <c r="P31" s="5">
        <f>SUM(I31:N31)</f>
        <v>8740800.0663252436</v>
      </c>
      <c r="Q31" s="5">
        <f>SUM(O31:P31)</f>
        <v>8898298.6943390127</v>
      </c>
      <c r="R31" s="28">
        <f t="shared" ref="R31:R62" si="16">Q31/E31</f>
        <v>211.86559259639031</v>
      </c>
      <c r="S31" s="28">
        <f t="shared" ref="S31:S62" si="17">R31/F31</f>
        <v>158.46984932765994</v>
      </c>
      <c r="T31" s="28">
        <f>R31/H31</f>
        <v>232.82858048485264</v>
      </c>
    </row>
    <row r="32" spans="1:24" x14ac:dyDescent="0.25">
      <c r="A32" s="8" t="s">
        <v>84</v>
      </c>
      <c r="B32" s="11">
        <v>2114</v>
      </c>
      <c r="C32" s="8">
        <v>0</v>
      </c>
      <c r="D32" s="8">
        <v>2</v>
      </c>
      <c r="E32" s="12">
        <v>5160.1986265730611</v>
      </c>
      <c r="F32" s="10">
        <v>1.5493722413799305</v>
      </c>
      <c r="G32" s="45">
        <f t="shared" ref="G32:G62" si="18">E32*F32</f>
        <v>7995.0685120191429</v>
      </c>
      <c r="H32" s="13">
        <f t="shared" ref="H32:H62" si="19">F32/(IF(D32=1,$I$67,(IF(D32=2,$I$68, IF(D32=3, $I$69, IF(D32=4, $I$70, IF(D32=5, $I$71, IF(D32=6, $I$72, IF(D32=7, $I$73, IF(D32=8, $I$74))))))))))</f>
        <v>1.1679179064092831</v>
      </c>
      <c r="I32" s="39">
        <v>7714838.3468550211</v>
      </c>
      <c r="J32" s="41">
        <v>1956643.1837557638</v>
      </c>
      <c r="K32" s="41">
        <v>4674204.2896339698</v>
      </c>
      <c r="L32" s="41">
        <v>47042.461075043087</v>
      </c>
      <c r="M32" s="41">
        <v>67426.916340576689</v>
      </c>
      <c r="N32" s="41">
        <v>18408.616473031638</v>
      </c>
      <c r="O32" s="41">
        <v>128288.91213018481</v>
      </c>
      <c r="P32" s="5">
        <f t="shared" ref="P32:P62" si="20">SUM(I32:N32)</f>
        <v>14478563.814133408</v>
      </c>
      <c r="Q32" s="5">
        <f t="shared" ref="Q32:Q62" si="21">SUM(O32:P32)</f>
        <v>14606852.726263592</v>
      </c>
      <c r="R32" s="28">
        <f t="shared" si="16"/>
        <v>2830.6764493606611</v>
      </c>
      <c r="S32" s="28">
        <f t="shared" si="17"/>
        <v>1826.9828087532742</v>
      </c>
      <c r="T32" s="28">
        <f t="shared" ref="T32:T62" si="22">R32/H32</f>
        <v>2423.6947081866933</v>
      </c>
    </row>
    <row r="33" spans="1:20" x14ac:dyDescent="0.25">
      <c r="A33" s="8" t="s">
        <v>84</v>
      </c>
      <c r="B33" s="11">
        <v>2114</v>
      </c>
      <c r="C33" s="8">
        <v>0</v>
      </c>
      <c r="D33" s="8">
        <v>3</v>
      </c>
      <c r="E33" s="12">
        <v>119050.78174993747</v>
      </c>
      <c r="F33" s="10">
        <v>1.4920184657034428</v>
      </c>
      <c r="G33" s="45">
        <f t="shared" si="18"/>
        <v>177625.96472733712</v>
      </c>
      <c r="H33" s="13">
        <f t="shared" si="19"/>
        <v>1.1515159987857251</v>
      </c>
      <c r="I33" s="39">
        <v>3144934.5550333513</v>
      </c>
      <c r="J33" s="41">
        <v>2578889.2208361477</v>
      </c>
      <c r="K33" s="41">
        <v>1523351.8667186671</v>
      </c>
      <c r="L33" s="41">
        <v>46354.862310896118</v>
      </c>
      <c r="M33" s="41">
        <v>63990.547994597648</v>
      </c>
      <c r="N33" s="41">
        <v>11632.095596058796</v>
      </c>
      <c r="O33" s="41">
        <v>150234.33206333994</v>
      </c>
      <c r="P33" s="5">
        <f t="shared" si="20"/>
        <v>7369153.1484897193</v>
      </c>
      <c r="Q33" s="5">
        <f t="shared" si="21"/>
        <v>7519387.4805530589</v>
      </c>
      <c r="R33" s="28">
        <f t="shared" si="16"/>
        <v>63.16117685264178</v>
      </c>
      <c r="S33" s="28">
        <f t="shared" si="17"/>
        <v>42.332704523776215</v>
      </c>
      <c r="T33" s="28">
        <f t="shared" si="22"/>
        <v>54.850455329535421</v>
      </c>
    </row>
    <row r="34" spans="1:20" x14ac:dyDescent="0.25">
      <c r="A34" s="8" t="s">
        <v>84</v>
      </c>
      <c r="B34" s="11">
        <v>2114</v>
      </c>
      <c r="C34" s="8">
        <v>0</v>
      </c>
      <c r="D34" s="8">
        <v>4</v>
      </c>
      <c r="E34" s="12">
        <v>81107.158316936475</v>
      </c>
      <c r="F34" s="10">
        <v>1.5258534742878453</v>
      </c>
      <c r="G34" s="45">
        <f t="shared" si="18"/>
        <v>123757.63930751182</v>
      </c>
      <c r="H34" s="13">
        <f t="shared" si="19"/>
        <v>1.2653355352498432</v>
      </c>
      <c r="I34" s="39">
        <v>7106167.3135852385</v>
      </c>
      <c r="J34" s="41">
        <v>5461758.2343411259</v>
      </c>
      <c r="K34" s="41">
        <v>3808863.3530193232</v>
      </c>
      <c r="L34" s="41">
        <v>69785.136735581531</v>
      </c>
      <c r="M34" s="41">
        <v>118339.32577362041</v>
      </c>
      <c r="N34" s="41">
        <v>11134.884518731873</v>
      </c>
      <c r="O34" s="41">
        <v>182640.89353031231</v>
      </c>
      <c r="P34" s="5">
        <f t="shared" si="20"/>
        <v>16576048.247973621</v>
      </c>
      <c r="Q34" s="5">
        <f t="shared" si="21"/>
        <v>16758689.141503934</v>
      </c>
      <c r="R34" s="28">
        <f t="shared" si="16"/>
        <v>206.62404514305922</v>
      </c>
      <c r="S34" s="28">
        <f t="shared" si="17"/>
        <v>135.41539120556507</v>
      </c>
      <c r="T34" s="28">
        <f t="shared" si="22"/>
        <v>163.29585267062058</v>
      </c>
    </row>
    <row r="35" spans="1:20" x14ac:dyDescent="0.25">
      <c r="A35" s="15" t="s">
        <v>84</v>
      </c>
      <c r="B35" s="21">
        <v>2114</v>
      </c>
      <c r="C35" s="15">
        <v>0</v>
      </c>
      <c r="D35" s="15">
        <v>5</v>
      </c>
      <c r="E35" s="38">
        <f ca="1">RANDBETWEEN(5000,120000)</f>
        <v>28900</v>
      </c>
      <c r="F35" s="36">
        <v>1.67</v>
      </c>
      <c r="G35" s="45">
        <f t="shared" ca="1" si="18"/>
        <v>48263</v>
      </c>
      <c r="H35" s="13">
        <f t="shared" ca="1" si="19"/>
        <v>1.0993899562026088</v>
      </c>
      <c r="I35" s="40">
        <f ca="1">RANDBETWEEN(3000000,10000000)</f>
        <v>5864631</v>
      </c>
      <c r="J35" s="40">
        <f ca="1">RANDBETWEEN(1000000,7000000)</f>
        <v>6777145</v>
      </c>
      <c r="K35" s="41">
        <f ca="1">RANDBETWEEN(50000,5000000)</f>
        <v>2237776</v>
      </c>
      <c r="L35" s="41">
        <f ca="1">RANDBETWEEN(20000,120000)</f>
        <v>76589</v>
      </c>
      <c r="M35" s="41">
        <f ca="1">RANDBETWEEN(50000,150000)</f>
        <v>125783</v>
      </c>
      <c r="N35" s="41">
        <f ca="1">RANDBETWEEN(5000,30000)</f>
        <v>26019</v>
      </c>
      <c r="O35" s="41">
        <f ca="1">RANDBETWEEN(20000,200000)</f>
        <v>35308</v>
      </c>
      <c r="P35" s="5">
        <f t="shared" ca="1" si="20"/>
        <v>15107943</v>
      </c>
      <c r="Q35" s="5">
        <f t="shared" ca="1" si="21"/>
        <v>15143251</v>
      </c>
      <c r="R35" s="28">
        <f t="shared" ca="1" si="16"/>
        <v>523.98792387543256</v>
      </c>
      <c r="S35" s="28">
        <f t="shared" ca="1" si="17"/>
        <v>313.76522387750452</v>
      </c>
      <c r="T35" s="28">
        <f t="shared" ca="1" si="22"/>
        <v>476.61698282685217</v>
      </c>
    </row>
    <row r="36" spans="1:20" s="13" customFormat="1" x14ac:dyDescent="0.25">
      <c r="A36" s="15" t="s">
        <v>84</v>
      </c>
      <c r="B36" s="21">
        <v>2114</v>
      </c>
      <c r="C36" s="15">
        <v>0</v>
      </c>
      <c r="D36" s="15">
        <v>6</v>
      </c>
      <c r="E36" s="38">
        <f t="shared" ref="E36:E38" ca="1" si="23">RANDBETWEEN(5000,120000)</f>
        <v>92433</v>
      </c>
      <c r="F36" s="36">
        <v>1.8</v>
      </c>
      <c r="G36" s="45">
        <f t="shared" ca="1" si="18"/>
        <v>166379.4</v>
      </c>
      <c r="H36" s="13">
        <f t="shared" ca="1" si="19"/>
        <v>0.95293028946033476</v>
      </c>
      <c r="I36" s="40">
        <f t="shared" ref="I36:I38" ca="1" si="24">RANDBETWEEN(3000000,10000000)</f>
        <v>5172135</v>
      </c>
      <c r="J36" s="40">
        <f t="shared" ref="J36:J38" ca="1" si="25">RANDBETWEEN(1000000,7000000)</f>
        <v>3803677</v>
      </c>
      <c r="K36" s="41">
        <f t="shared" ref="K36:K38" ca="1" si="26">RANDBETWEEN(50000,5000000)</f>
        <v>4853777</v>
      </c>
      <c r="L36" s="41">
        <f t="shared" ref="L36:L38" ca="1" si="27">RANDBETWEEN(20000,120000)</f>
        <v>88001</v>
      </c>
      <c r="M36" s="41">
        <f t="shared" ref="M36:M38" ca="1" si="28">RANDBETWEEN(50000,150000)</f>
        <v>125582</v>
      </c>
      <c r="N36" s="41">
        <f t="shared" ref="N36:N38" ca="1" si="29">RANDBETWEEN(5000,30000)</f>
        <v>24253</v>
      </c>
      <c r="O36" s="41">
        <f t="shared" ref="O36:O38" ca="1" si="30">RANDBETWEEN(20000,200000)</f>
        <v>67391</v>
      </c>
      <c r="P36" s="5">
        <f t="shared" ca="1" si="20"/>
        <v>14067425</v>
      </c>
      <c r="Q36" s="5">
        <f t="shared" ca="1" si="21"/>
        <v>14134816</v>
      </c>
      <c r="R36" s="28">
        <f t="shared" ca="1" si="16"/>
        <v>152.91958499670031</v>
      </c>
      <c r="S36" s="28">
        <f t="shared" ca="1" si="17"/>
        <v>84.95532499816683</v>
      </c>
      <c r="T36" s="28">
        <f t="shared" ca="1" si="22"/>
        <v>160.47300278733087</v>
      </c>
    </row>
    <row r="37" spans="1:20" s="13" customFormat="1" x14ac:dyDescent="0.25">
      <c r="A37" s="15" t="s">
        <v>84</v>
      </c>
      <c r="B37" s="21">
        <v>2114</v>
      </c>
      <c r="C37" s="15">
        <v>0</v>
      </c>
      <c r="D37" s="15">
        <v>7</v>
      </c>
      <c r="E37" s="38">
        <f t="shared" ca="1" si="23"/>
        <v>95583</v>
      </c>
      <c r="F37" s="36">
        <v>1.59</v>
      </c>
      <c r="G37" s="45">
        <f t="shared" ca="1" si="18"/>
        <v>151976.97</v>
      </c>
      <c r="H37" s="13">
        <f t="shared" ca="1" si="19"/>
        <v>0.96347497370215207</v>
      </c>
      <c r="I37" s="40">
        <f t="shared" ca="1" si="24"/>
        <v>6681536</v>
      </c>
      <c r="J37" s="40">
        <f t="shared" ca="1" si="25"/>
        <v>3479722</v>
      </c>
      <c r="K37" s="41">
        <f t="shared" ca="1" si="26"/>
        <v>4760083</v>
      </c>
      <c r="L37" s="41">
        <f t="shared" ca="1" si="27"/>
        <v>70054</v>
      </c>
      <c r="M37" s="41">
        <f t="shared" ca="1" si="28"/>
        <v>136094</v>
      </c>
      <c r="N37" s="41">
        <f t="shared" ca="1" si="29"/>
        <v>20057</v>
      </c>
      <c r="O37" s="41">
        <f t="shared" ca="1" si="30"/>
        <v>150464</v>
      </c>
      <c r="P37" s="5">
        <f t="shared" ca="1" si="20"/>
        <v>15147546</v>
      </c>
      <c r="Q37" s="5">
        <f t="shared" ca="1" si="21"/>
        <v>15298010</v>
      </c>
      <c r="R37" s="28">
        <f t="shared" ca="1" si="16"/>
        <v>160.04948578722158</v>
      </c>
      <c r="S37" s="28">
        <f t="shared" ca="1" si="17"/>
        <v>100.66005395422741</v>
      </c>
      <c r="T37" s="28">
        <f t="shared" ca="1" si="22"/>
        <v>166.11691030461489</v>
      </c>
    </row>
    <row r="38" spans="1:20" s="13" customFormat="1" x14ac:dyDescent="0.25">
      <c r="A38" s="15" t="s">
        <v>84</v>
      </c>
      <c r="B38" s="21">
        <v>2114</v>
      </c>
      <c r="C38" s="15">
        <v>0</v>
      </c>
      <c r="D38" s="15">
        <v>8</v>
      </c>
      <c r="E38" s="38">
        <f t="shared" ca="1" si="23"/>
        <v>101357</v>
      </c>
      <c r="F38" s="36">
        <v>1.4</v>
      </c>
      <c r="G38" s="45">
        <f t="shared" ca="1" si="18"/>
        <v>141899.79999999999</v>
      </c>
      <c r="H38" s="13">
        <f t="shared" ca="1" si="19"/>
        <v>0.9817292426895412</v>
      </c>
      <c r="I38" s="40">
        <f t="shared" ca="1" si="24"/>
        <v>8849597</v>
      </c>
      <c r="J38" s="40">
        <f t="shared" ca="1" si="25"/>
        <v>1629369</v>
      </c>
      <c r="K38" s="41">
        <f t="shared" ca="1" si="26"/>
        <v>2648805</v>
      </c>
      <c r="L38" s="41">
        <f t="shared" ca="1" si="27"/>
        <v>33711</v>
      </c>
      <c r="M38" s="41">
        <f t="shared" ca="1" si="28"/>
        <v>107366</v>
      </c>
      <c r="N38" s="41">
        <f t="shared" ca="1" si="29"/>
        <v>18846</v>
      </c>
      <c r="O38" s="41">
        <f t="shared" ca="1" si="30"/>
        <v>153733</v>
      </c>
      <c r="P38" s="5">
        <f t="shared" ca="1" si="20"/>
        <v>13287694</v>
      </c>
      <c r="Q38" s="5">
        <f t="shared" ca="1" si="21"/>
        <v>13441427</v>
      </c>
      <c r="R38" s="28">
        <f t="shared" ca="1" si="16"/>
        <v>132.61468867468454</v>
      </c>
      <c r="S38" s="28">
        <f t="shared" ca="1" si="17"/>
        <v>94.724777624774674</v>
      </c>
      <c r="T38" s="28">
        <f t="shared" ca="1" si="22"/>
        <v>135.08275286918612</v>
      </c>
    </row>
    <row r="39" spans="1:20" s="13" customFormat="1" x14ac:dyDescent="0.25">
      <c r="A39" s="8" t="s">
        <v>84</v>
      </c>
      <c r="B39" s="11">
        <v>2114</v>
      </c>
      <c r="C39" s="8">
        <v>1</v>
      </c>
      <c r="D39" s="8">
        <v>1</v>
      </c>
      <c r="E39" s="12">
        <v>43183.074625015026</v>
      </c>
      <c r="F39" s="10">
        <v>1.5876882322702099</v>
      </c>
      <c r="G39" s="45">
        <f t="shared" si="18"/>
        <v>68561.259415382665</v>
      </c>
      <c r="H39" s="13">
        <f t="shared" si="19"/>
        <v>1.0806264180420393</v>
      </c>
      <c r="I39" s="39">
        <v>9681030.5788699538</v>
      </c>
      <c r="J39" s="41">
        <v>2447137.4082362857</v>
      </c>
      <c r="K39" s="41">
        <v>4603002.5312292501</v>
      </c>
      <c r="L39" s="41">
        <v>30128.796555823603</v>
      </c>
      <c r="M39" s="41">
        <v>123787.05779126674</v>
      </c>
      <c r="N39" s="41">
        <v>20532.704667361308</v>
      </c>
      <c r="O39" s="41">
        <v>197863.73027395469</v>
      </c>
      <c r="P39" s="5">
        <f t="shared" si="20"/>
        <v>16905619.077349938</v>
      </c>
      <c r="Q39" s="5">
        <f t="shared" si="21"/>
        <v>17103482.807623893</v>
      </c>
      <c r="R39" s="28">
        <f t="shared" si="16"/>
        <v>396.06913023548844</v>
      </c>
      <c r="S39" s="28">
        <f t="shared" si="17"/>
        <v>249.4627863237076</v>
      </c>
      <c r="T39" s="28">
        <f t="shared" si="22"/>
        <v>366.51808952914223</v>
      </c>
    </row>
    <row r="40" spans="1:20" x14ac:dyDescent="0.25">
      <c r="A40" s="8" t="s">
        <v>84</v>
      </c>
      <c r="B40" s="11">
        <v>2114</v>
      </c>
      <c r="C40" s="8">
        <v>1</v>
      </c>
      <c r="D40" s="8">
        <v>2</v>
      </c>
      <c r="E40" s="12">
        <v>26177.516532320398</v>
      </c>
      <c r="F40" s="10">
        <v>1.1476296535956296</v>
      </c>
      <c r="G40" s="45">
        <f t="shared" si="18"/>
        <v>30042.094229980725</v>
      </c>
      <c r="H40" s="13">
        <f t="shared" si="19"/>
        <v>0.86508405569914093</v>
      </c>
      <c r="I40" s="39">
        <v>4257686.2273473935</v>
      </c>
      <c r="J40" s="41">
        <v>1937024.260667874</v>
      </c>
      <c r="K40" s="41">
        <v>1035360.583042874</v>
      </c>
      <c r="L40" s="41">
        <v>88368.076962468069</v>
      </c>
      <c r="M40" s="41">
        <v>81442.093842706701</v>
      </c>
      <c r="N40" s="41">
        <v>22802.652425490785</v>
      </c>
      <c r="O40" s="41">
        <v>108549.5990183197</v>
      </c>
      <c r="P40" s="5">
        <f t="shared" si="20"/>
        <v>7422683.8942888081</v>
      </c>
      <c r="Q40" s="5">
        <f t="shared" si="21"/>
        <v>7531233.4933071276</v>
      </c>
      <c r="R40" s="28">
        <f t="shared" si="16"/>
        <v>287.69854787441722</v>
      </c>
      <c r="S40" s="28">
        <f t="shared" si="17"/>
        <v>250.6893639189534</v>
      </c>
      <c r="T40" s="28">
        <f t="shared" si="22"/>
        <v>332.56716035750526</v>
      </c>
    </row>
    <row r="41" spans="1:20" x14ac:dyDescent="0.25">
      <c r="A41" s="8" t="s">
        <v>84</v>
      </c>
      <c r="B41" s="11">
        <v>2114</v>
      </c>
      <c r="C41" s="8">
        <v>1</v>
      </c>
      <c r="D41" s="8">
        <v>3</v>
      </c>
      <c r="E41" s="12">
        <v>33145.090401572066</v>
      </c>
      <c r="F41" s="10">
        <v>1.4588467619144119</v>
      </c>
      <c r="G41" s="45">
        <f t="shared" si="18"/>
        <v>48353.607805693864</v>
      </c>
      <c r="H41" s="13">
        <f t="shared" si="19"/>
        <v>1.1259146081206028</v>
      </c>
      <c r="I41" s="39">
        <v>4332355.3843771657</v>
      </c>
      <c r="J41" s="41">
        <v>2569137.1547374604</v>
      </c>
      <c r="K41" s="41">
        <v>1478461.212768157</v>
      </c>
      <c r="L41" s="41">
        <v>52373.28538353699</v>
      </c>
      <c r="M41" s="41">
        <v>101230.86696040852</v>
      </c>
      <c r="N41" s="41">
        <v>26219.946088645698</v>
      </c>
      <c r="O41" s="41">
        <v>107880.13550106912</v>
      </c>
      <c r="P41" s="5">
        <f t="shared" si="20"/>
        <v>8559777.8503153734</v>
      </c>
      <c r="Q41" s="5">
        <f t="shared" si="21"/>
        <v>8667657.9858164433</v>
      </c>
      <c r="R41" s="28">
        <f t="shared" si="16"/>
        <v>261.50654232052835</v>
      </c>
      <c r="S41" s="28">
        <f t="shared" si="17"/>
        <v>179.25566217616932</v>
      </c>
      <c r="T41" s="28">
        <f t="shared" si="22"/>
        <v>232.2614347788238</v>
      </c>
    </row>
    <row r="42" spans="1:20" x14ac:dyDescent="0.25">
      <c r="A42" s="8" t="s">
        <v>84</v>
      </c>
      <c r="B42" s="11">
        <v>2114</v>
      </c>
      <c r="C42" s="8">
        <v>1</v>
      </c>
      <c r="D42" s="8">
        <v>4</v>
      </c>
      <c r="E42" s="12">
        <v>65893.876902841061</v>
      </c>
      <c r="F42" s="10">
        <v>1.0705507266709995</v>
      </c>
      <c r="G42" s="45">
        <f t="shared" si="18"/>
        <v>70542.737801505893</v>
      </c>
      <c r="H42" s="13">
        <f t="shared" si="19"/>
        <v>0.8877693039147071</v>
      </c>
      <c r="I42" s="39">
        <v>7101890.4943559617</v>
      </c>
      <c r="J42" s="41">
        <v>3975976.921771843</v>
      </c>
      <c r="K42" s="41">
        <v>2120260.0189287253</v>
      </c>
      <c r="L42" s="41">
        <v>89852.577107297038</v>
      </c>
      <c r="M42" s="41">
        <v>65688.491637789615</v>
      </c>
      <c r="N42" s="41">
        <v>5307.4908854968226</v>
      </c>
      <c r="O42" s="41">
        <v>63306.196395307074</v>
      </c>
      <c r="P42" s="5">
        <f t="shared" si="20"/>
        <v>13358975.994687112</v>
      </c>
      <c r="Q42" s="5">
        <f t="shared" si="21"/>
        <v>13422282.19108242</v>
      </c>
      <c r="R42" s="28">
        <f t="shared" si="16"/>
        <v>203.69543912059163</v>
      </c>
      <c r="S42" s="28">
        <f t="shared" si="17"/>
        <v>190.27163687423388</v>
      </c>
      <c r="T42" s="28">
        <f t="shared" si="22"/>
        <v>229.44636430024818</v>
      </c>
    </row>
    <row r="43" spans="1:20" s="13" customFormat="1" x14ac:dyDescent="0.25">
      <c r="A43" s="15" t="s">
        <v>84</v>
      </c>
      <c r="B43" s="21">
        <v>2114</v>
      </c>
      <c r="C43" s="15">
        <v>1</v>
      </c>
      <c r="D43" s="15">
        <v>5</v>
      </c>
      <c r="E43" s="22">
        <f ca="1">RANDBETWEEN(5000,120000)</f>
        <v>39748</v>
      </c>
      <c r="F43" s="18">
        <f ca="1">RANDBETWEEN(0.9,2.9)+0.8</f>
        <v>1.8</v>
      </c>
      <c r="G43" s="45">
        <f t="shared" ca="1" si="18"/>
        <v>71546.400000000009</v>
      </c>
      <c r="H43" s="13">
        <f t="shared" ca="1" si="19"/>
        <v>1.184971210278261</v>
      </c>
      <c r="I43" s="39">
        <f ca="1">RANDBETWEEN(3000000,10000000)</f>
        <v>8368327</v>
      </c>
      <c r="J43" s="41">
        <f ca="1">RANDBETWEEN(1000000,7000000)</f>
        <v>5266160</v>
      </c>
      <c r="K43" s="41">
        <f ca="1">RANDBETWEEN(50000,5000000)</f>
        <v>179280</v>
      </c>
      <c r="L43" s="41">
        <f ca="1">RANDBETWEEN(20000,120000)</f>
        <v>73847</v>
      </c>
      <c r="M43" s="41">
        <f ca="1">RANDBETWEEN(50000,150000)</f>
        <v>134634</v>
      </c>
      <c r="N43" s="41">
        <f ca="1">RANDBETWEEN(5000,30000)</f>
        <v>21610</v>
      </c>
      <c r="O43" s="41">
        <f ca="1">RANDBETWEEN(20000,200000)</f>
        <v>21994</v>
      </c>
      <c r="P43" s="5">
        <f t="shared" ca="1" si="20"/>
        <v>14043858</v>
      </c>
      <c r="Q43" s="5">
        <f t="shared" ca="1" si="21"/>
        <v>14065852</v>
      </c>
      <c r="R43" s="28">
        <f t="shared" ca="1" si="16"/>
        <v>353.87571701720839</v>
      </c>
      <c r="S43" s="28">
        <f t="shared" ca="1" si="17"/>
        <v>196.59762056511576</v>
      </c>
      <c r="T43" s="28">
        <f t="shared" ca="1" si="22"/>
        <v>298.63655247295793</v>
      </c>
    </row>
    <row r="44" spans="1:20" s="13" customFormat="1" x14ac:dyDescent="0.25">
      <c r="A44" s="15" t="s">
        <v>84</v>
      </c>
      <c r="B44" s="21">
        <v>2114</v>
      </c>
      <c r="C44" s="15">
        <v>1</v>
      </c>
      <c r="D44" s="15">
        <v>6</v>
      </c>
      <c r="E44" s="22">
        <f t="shared" ref="E44:E46" ca="1" si="31">RANDBETWEEN(5000,120000)</f>
        <v>37541</v>
      </c>
      <c r="F44" s="36">
        <v>2.06</v>
      </c>
      <c r="G44" s="45">
        <f t="shared" ca="1" si="18"/>
        <v>77334.460000000006</v>
      </c>
      <c r="H44" s="13">
        <f t="shared" ca="1" si="19"/>
        <v>1.0905757757157164</v>
      </c>
      <c r="I44" s="39">
        <f t="shared" ref="I44:I46" ca="1" si="32">RANDBETWEEN(3000000,10000000)</f>
        <v>3717749</v>
      </c>
      <c r="J44" s="41">
        <f t="shared" ref="J44:J46" ca="1" si="33">RANDBETWEEN(1000000,7000000)</f>
        <v>3775115</v>
      </c>
      <c r="K44" s="41">
        <f t="shared" ref="K44:K46" ca="1" si="34">RANDBETWEEN(50000,5000000)</f>
        <v>404138</v>
      </c>
      <c r="L44" s="41">
        <f t="shared" ref="L44:L46" ca="1" si="35">RANDBETWEEN(20000,120000)</f>
        <v>85107</v>
      </c>
      <c r="M44" s="41">
        <f t="shared" ref="M44:M46" ca="1" si="36">RANDBETWEEN(50000,150000)</f>
        <v>140926</v>
      </c>
      <c r="N44" s="41">
        <f t="shared" ref="N44:N46" ca="1" si="37">RANDBETWEEN(5000,30000)</f>
        <v>22152</v>
      </c>
      <c r="O44" s="41">
        <f t="shared" ref="O44:O46" ca="1" si="38">RANDBETWEEN(20000,200000)</f>
        <v>149054</v>
      </c>
      <c r="P44" s="5">
        <f t="shared" ca="1" si="20"/>
        <v>8145187</v>
      </c>
      <c r="Q44" s="5">
        <f t="shared" ca="1" si="21"/>
        <v>8294241</v>
      </c>
      <c r="R44" s="28">
        <f t="shared" ca="1" si="16"/>
        <v>220.93820090034896</v>
      </c>
      <c r="S44" s="28">
        <f t="shared" ca="1" si="17"/>
        <v>107.25155383512084</v>
      </c>
      <c r="T44" s="28">
        <f t="shared" ca="1" si="22"/>
        <v>202.58858285693444</v>
      </c>
    </row>
    <row r="45" spans="1:20" s="13" customFormat="1" x14ac:dyDescent="0.25">
      <c r="A45" s="15" t="s">
        <v>84</v>
      </c>
      <c r="B45" s="21">
        <v>2114</v>
      </c>
      <c r="C45" s="15">
        <v>1</v>
      </c>
      <c r="D45" s="15">
        <v>7</v>
      </c>
      <c r="E45" s="22">
        <f t="shared" ca="1" si="31"/>
        <v>48646</v>
      </c>
      <c r="F45" s="36">
        <v>1.87</v>
      </c>
      <c r="G45" s="45">
        <f t="shared" ca="1" si="18"/>
        <v>90968.02</v>
      </c>
      <c r="H45" s="13">
        <f t="shared" ca="1" si="19"/>
        <v>1.133143522530204</v>
      </c>
      <c r="I45" s="39">
        <f t="shared" ca="1" si="32"/>
        <v>5082725</v>
      </c>
      <c r="J45" s="41">
        <f t="shared" ca="1" si="33"/>
        <v>2945704</v>
      </c>
      <c r="K45" s="41">
        <f t="shared" ca="1" si="34"/>
        <v>4506587</v>
      </c>
      <c r="L45" s="41">
        <f t="shared" ca="1" si="35"/>
        <v>58561</v>
      </c>
      <c r="M45" s="41">
        <f t="shared" ca="1" si="36"/>
        <v>57440</v>
      </c>
      <c r="N45" s="41">
        <f t="shared" ca="1" si="37"/>
        <v>22225</v>
      </c>
      <c r="O45" s="41">
        <f t="shared" ca="1" si="38"/>
        <v>115001</v>
      </c>
      <c r="P45" s="5">
        <f t="shared" ca="1" si="20"/>
        <v>12673242</v>
      </c>
      <c r="Q45" s="5">
        <f t="shared" ca="1" si="21"/>
        <v>12788243</v>
      </c>
      <c r="R45" s="28">
        <f t="shared" ca="1" si="16"/>
        <v>262.88375200427578</v>
      </c>
      <c r="S45" s="28">
        <f t="shared" ca="1" si="17"/>
        <v>140.57954652635067</v>
      </c>
      <c r="T45" s="28">
        <f t="shared" ca="1" si="22"/>
        <v>231.99510633682203</v>
      </c>
    </row>
    <row r="46" spans="1:20" s="13" customFormat="1" x14ac:dyDescent="0.25">
      <c r="A46" s="15" t="s">
        <v>84</v>
      </c>
      <c r="B46" s="21">
        <v>2114</v>
      </c>
      <c r="C46" s="15">
        <v>1</v>
      </c>
      <c r="D46" s="15">
        <v>8</v>
      </c>
      <c r="E46" s="22">
        <f t="shared" ca="1" si="31"/>
        <v>45979</v>
      </c>
      <c r="F46" s="36">
        <v>1.69</v>
      </c>
      <c r="G46" s="45">
        <f t="shared" ca="1" si="18"/>
        <v>77704.509999999995</v>
      </c>
      <c r="H46" s="13">
        <f t="shared" ca="1" si="19"/>
        <v>1.1850874429609461</v>
      </c>
      <c r="I46" s="39">
        <f t="shared" ca="1" si="32"/>
        <v>3172667</v>
      </c>
      <c r="J46" s="41">
        <f t="shared" ca="1" si="33"/>
        <v>3608053</v>
      </c>
      <c r="K46" s="41">
        <f t="shared" ca="1" si="34"/>
        <v>3657898</v>
      </c>
      <c r="L46" s="41">
        <f t="shared" ca="1" si="35"/>
        <v>93332</v>
      </c>
      <c r="M46" s="41">
        <f t="shared" ca="1" si="36"/>
        <v>137016</v>
      </c>
      <c r="N46" s="41">
        <f t="shared" ca="1" si="37"/>
        <v>12815</v>
      </c>
      <c r="O46" s="41">
        <f t="shared" ca="1" si="38"/>
        <v>108655</v>
      </c>
      <c r="P46" s="5">
        <f t="shared" ca="1" si="20"/>
        <v>10681781</v>
      </c>
      <c r="Q46" s="5">
        <f t="shared" ca="1" si="21"/>
        <v>10790436</v>
      </c>
      <c r="R46" s="28">
        <f t="shared" ca="1" si="16"/>
        <v>234.68183301072227</v>
      </c>
      <c r="S46" s="28">
        <f t="shared" ca="1" si="17"/>
        <v>138.86498994717294</v>
      </c>
      <c r="T46" s="28">
        <f t="shared" ca="1" si="22"/>
        <v>198.02912806532544</v>
      </c>
    </row>
    <row r="47" spans="1:20" x14ac:dyDescent="0.25">
      <c r="A47" s="8" t="s">
        <v>84</v>
      </c>
      <c r="B47" s="11">
        <v>1689</v>
      </c>
      <c r="C47" s="8">
        <v>0</v>
      </c>
      <c r="D47" s="8">
        <v>1</v>
      </c>
      <c r="E47" s="12">
        <v>24652.183577158266</v>
      </c>
      <c r="F47" s="10">
        <v>1.3529207976814939</v>
      </c>
      <c r="G47" s="45">
        <f t="shared" si="18"/>
        <v>33352.451869799588</v>
      </c>
      <c r="H47" s="13">
        <f t="shared" si="19"/>
        <v>0.92083692867247502</v>
      </c>
      <c r="I47" s="39">
        <v>3563927.3093099999</v>
      </c>
      <c r="J47" s="41">
        <v>5585832.7569948947</v>
      </c>
      <c r="K47" s="41">
        <v>1212755.413728727</v>
      </c>
      <c r="L47" s="41">
        <v>109017.8135960752</v>
      </c>
      <c r="M47" s="41">
        <v>74051.213500646423</v>
      </c>
      <c r="N47" s="41">
        <v>19662.772075275527</v>
      </c>
      <c r="O47" s="41">
        <v>72035.39789699245</v>
      </c>
      <c r="P47" s="5">
        <f t="shared" si="20"/>
        <v>10565247.279205618</v>
      </c>
      <c r="Q47" s="5">
        <f t="shared" si="21"/>
        <v>10637282.67710261</v>
      </c>
      <c r="R47" s="28">
        <f t="shared" si="16"/>
        <v>431.49454261563642</v>
      </c>
      <c r="S47" s="28">
        <f t="shared" si="17"/>
        <v>318.93555288313291</v>
      </c>
      <c r="T47" s="28">
        <f t="shared" si="22"/>
        <v>468.58952891659192</v>
      </c>
    </row>
    <row r="48" spans="1:20" x14ac:dyDescent="0.25">
      <c r="A48" s="8" t="s">
        <v>84</v>
      </c>
      <c r="B48" s="11">
        <v>1689</v>
      </c>
      <c r="C48" s="8">
        <v>0</v>
      </c>
      <c r="D48" s="8">
        <v>2</v>
      </c>
      <c r="E48" s="12">
        <v>8032.1901097640821</v>
      </c>
      <c r="F48" s="10">
        <v>1.4055689560455411</v>
      </c>
      <c r="G48" s="45">
        <f t="shared" si="18"/>
        <v>11289.797067340422</v>
      </c>
      <c r="H48" s="13">
        <f t="shared" si="19"/>
        <v>1.0595188868212377</v>
      </c>
      <c r="I48" s="39">
        <v>9885314.7925540078</v>
      </c>
      <c r="J48" s="41">
        <v>1382516.9353911718</v>
      </c>
      <c r="K48" s="41">
        <v>1324194.0128695616</v>
      </c>
      <c r="L48" s="41">
        <v>24979.266142661974</v>
      </c>
      <c r="M48" s="41">
        <v>143835.59487166291</v>
      </c>
      <c r="N48" s="41">
        <v>21009.1199469528</v>
      </c>
      <c r="O48" s="41">
        <v>82823.266571081651</v>
      </c>
      <c r="P48" s="5">
        <f t="shared" si="20"/>
        <v>12781849.721776018</v>
      </c>
      <c r="Q48" s="5">
        <f t="shared" si="21"/>
        <v>12864672.9883471</v>
      </c>
      <c r="R48" s="28">
        <f t="shared" si="16"/>
        <v>1601.6395046113962</v>
      </c>
      <c r="S48" s="28">
        <f t="shared" si="17"/>
        <v>1139.495503029239</v>
      </c>
      <c r="T48" s="28">
        <f t="shared" si="22"/>
        <v>1511.6667805862578</v>
      </c>
    </row>
    <row r="49" spans="1:20" x14ac:dyDescent="0.25">
      <c r="A49" s="8" t="s">
        <v>84</v>
      </c>
      <c r="B49" s="11">
        <v>1689</v>
      </c>
      <c r="C49" s="8">
        <v>0</v>
      </c>
      <c r="D49" s="8">
        <v>3</v>
      </c>
      <c r="E49" s="12">
        <v>99666.699914492419</v>
      </c>
      <c r="F49" s="10">
        <v>1.015495004059678</v>
      </c>
      <c r="G49" s="45">
        <f t="shared" si="18"/>
        <v>101211.03583428219</v>
      </c>
      <c r="H49" s="13">
        <f t="shared" si="19"/>
        <v>0.78374280931595297</v>
      </c>
      <c r="I49" s="39">
        <v>4077508.8482345417</v>
      </c>
      <c r="J49" s="41">
        <v>2765834.3407084076</v>
      </c>
      <c r="K49" s="41">
        <v>1238784.3967292679</v>
      </c>
      <c r="L49" s="41">
        <v>115936.22692822393</v>
      </c>
      <c r="M49" s="41">
        <v>77325.873021593783</v>
      </c>
      <c r="N49" s="41">
        <v>20823.687775250168</v>
      </c>
      <c r="O49" s="41">
        <v>52441.910402436937</v>
      </c>
      <c r="P49" s="5">
        <f t="shared" si="20"/>
        <v>8296213.3733972851</v>
      </c>
      <c r="Q49" s="5">
        <f t="shared" si="21"/>
        <v>8348655.2837997219</v>
      </c>
      <c r="R49" s="28">
        <f t="shared" si="16"/>
        <v>83.765744134824644</v>
      </c>
      <c r="S49" s="28">
        <f t="shared" si="17"/>
        <v>82.487598461786177</v>
      </c>
      <c r="T49" s="28">
        <f t="shared" si="22"/>
        <v>106.87912302243001</v>
      </c>
    </row>
    <row r="50" spans="1:20" x14ac:dyDescent="0.25">
      <c r="A50" s="8" t="s">
        <v>84</v>
      </c>
      <c r="B50" s="11">
        <v>1689</v>
      </c>
      <c r="C50" s="8">
        <v>0</v>
      </c>
      <c r="D50" s="8">
        <v>4</v>
      </c>
      <c r="E50" s="12">
        <v>92038.399359099756</v>
      </c>
      <c r="F50" s="10">
        <v>0.97917985833778598</v>
      </c>
      <c r="G50" s="45">
        <f t="shared" si="18"/>
        <v>90122.146846079864</v>
      </c>
      <c r="H50" s="13">
        <f t="shared" si="19"/>
        <v>0.81199872139359697</v>
      </c>
      <c r="I50" s="39">
        <v>5622804.9228314459</v>
      </c>
      <c r="J50" s="41">
        <v>1434033.7226040834</v>
      </c>
      <c r="K50" s="41">
        <v>1787560.6913545979</v>
      </c>
      <c r="L50" s="41">
        <v>82426.957594434265</v>
      </c>
      <c r="M50" s="41">
        <v>83955.449382203631</v>
      </c>
      <c r="N50" s="41">
        <v>25920.776341674256</v>
      </c>
      <c r="O50" s="41">
        <v>100182.04873426279</v>
      </c>
      <c r="P50" s="5">
        <f t="shared" si="20"/>
        <v>9036702.5201084372</v>
      </c>
      <c r="Q50" s="5">
        <f t="shared" si="21"/>
        <v>9136884.5688426998</v>
      </c>
      <c r="R50" s="28">
        <f t="shared" si="16"/>
        <v>99.272527906466067</v>
      </c>
      <c r="S50" s="28">
        <f t="shared" si="17"/>
        <v>101.38334347990663</v>
      </c>
      <c r="T50" s="28">
        <f t="shared" si="22"/>
        <v>122.25700027715448</v>
      </c>
    </row>
    <row r="51" spans="1:20" s="13" customFormat="1" x14ac:dyDescent="0.25">
      <c r="A51" s="15" t="s">
        <v>84</v>
      </c>
      <c r="B51" s="21">
        <v>1689</v>
      </c>
      <c r="C51" s="15">
        <v>0</v>
      </c>
      <c r="D51" s="15">
        <v>5</v>
      </c>
      <c r="E51" s="22">
        <f ca="1">RANDBETWEEN(5000,120000)</f>
        <v>64817</v>
      </c>
      <c r="F51" s="18">
        <v>1.39</v>
      </c>
      <c r="G51" s="45">
        <f t="shared" ca="1" si="18"/>
        <v>90095.62999999999</v>
      </c>
      <c r="H51" s="13">
        <f t="shared" ca="1" si="19"/>
        <v>0.91506110127043483</v>
      </c>
      <c r="I51" s="39">
        <f ca="1">RANDBETWEEN(3000000,10000000)</f>
        <v>3396682</v>
      </c>
      <c r="J51" s="41">
        <f ca="1">RANDBETWEEN(1000000,7000000)</f>
        <v>3271581</v>
      </c>
      <c r="K51" s="41">
        <f ca="1">RANDBETWEEN(50000,5000000)</f>
        <v>1586060</v>
      </c>
      <c r="L51" s="41">
        <f ca="1">RANDBETWEEN(20000,120000)</f>
        <v>81017</v>
      </c>
      <c r="M51" s="41">
        <f ca="1">RANDBETWEEN(50000,150000)</f>
        <v>104083</v>
      </c>
      <c r="N51" s="41">
        <f ca="1">RANDBETWEEN(5000,30000)</f>
        <v>9061</v>
      </c>
      <c r="O51" s="41">
        <f ca="1">RANDBETWEEN(20000,200000)</f>
        <v>125627</v>
      </c>
      <c r="P51" s="5">
        <f t="shared" ca="1" si="20"/>
        <v>8448484</v>
      </c>
      <c r="Q51" s="5">
        <f t="shared" ca="1" si="21"/>
        <v>8574111</v>
      </c>
      <c r="R51" s="28">
        <f t="shared" ca="1" si="16"/>
        <v>132.28182421278368</v>
      </c>
      <c r="S51" s="28">
        <f t="shared" ca="1" si="17"/>
        <v>95.166780009196899</v>
      </c>
      <c r="T51" s="28">
        <f t="shared" ca="1" si="22"/>
        <v>144.56064630998824</v>
      </c>
    </row>
    <row r="52" spans="1:20" s="13" customFormat="1" x14ac:dyDescent="0.25">
      <c r="A52" s="15" t="s">
        <v>84</v>
      </c>
      <c r="B52" s="21">
        <v>1689</v>
      </c>
      <c r="C52" s="15">
        <v>0</v>
      </c>
      <c r="D52" s="15">
        <v>6</v>
      </c>
      <c r="E52" s="22">
        <f t="shared" ref="E52:E54" ca="1" si="39">RANDBETWEEN(5000,120000)</f>
        <v>70722</v>
      </c>
      <c r="F52" s="18">
        <v>2.14</v>
      </c>
      <c r="G52" s="45">
        <f t="shared" ca="1" si="18"/>
        <v>151345.08000000002</v>
      </c>
      <c r="H52" s="13">
        <f t="shared" ca="1" si="19"/>
        <v>1.1329282330250647</v>
      </c>
      <c r="I52" s="39">
        <f t="shared" ref="I52:I54" ca="1" si="40">RANDBETWEEN(3000000,10000000)</f>
        <v>3298382</v>
      </c>
      <c r="J52" s="41">
        <f t="shared" ref="J52:J54" ca="1" si="41">RANDBETWEEN(1000000,7000000)</f>
        <v>6363106</v>
      </c>
      <c r="K52" s="41">
        <f t="shared" ref="K52:K54" ca="1" si="42">RANDBETWEEN(50000,5000000)</f>
        <v>3831765</v>
      </c>
      <c r="L52" s="41">
        <f t="shared" ref="L52:L54" ca="1" si="43">RANDBETWEEN(20000,120000)</f>
        <v>96003</v>
      </c>
      <c r="M52" s="41">
        <f t="shared" ref="M52:M54" ca="1" si="44">RANDBETWEEN(50000,150000)</f>
        <v>113107</v>
      </c>
      <c r="N52" s="41">
        <f t="shared" ref="N52:N54" ca="1" si="45">RANDBETWEEN(5000,30000)</f>
        <v>24610</v>
      </c>
      <c r="O52" s="41">
        <f t="shared" ref="O52:O54" ca="1" si="46">RANDBETWEEN(20000,200000)</f>
        <v>142408</v>
      </c>
      <c r="P52" s="5">
        <f t="shared" ca="1" si="20"/>
        <v>13726973</v>
      </c>
      <c r="Q52" s="5">
        <f t="shared" ca="1" si="21"/>
        <v>13869381</v>
      </c>
      <c r="R52" s="28">
        <f t="shared" ca="1" si="16"/>
        <v>196.11126664969882</v>
      </c>
      <c r="S52" s="28">
        <f t="shared" ca="1" si="17"/>
        <v>91.640778808270468</v>
      </c>
      <c r="T52" s="28">
        <f t="shared" ca="1" si="22"/>
        <v>173.10122647932994</v>
      </c>
    </row>
    <row r="53" spans="1:20" s="13" customFormat="1" x14ac:dyDescent="0.25">
      <c r="A53" s="15" t="s">
        <v>84</v>
      </c>
      <c r="B53" s="21">
        <v>1689</v>
      </c>
      <c r="C53" s="15">
        <v>0</v>
      </c>
      <c r="D53" s="15">
        <v>7</v>
      </c>
      <c r="E53" s="22">
        <f t="shared" ca="1" si="39"/>
        <v>15448</v>
      </c>
      <c r="F53" s="18">
        <v>1.46</v>
      </c>
      <c r="G53" s="45">
        <f t="shared" ca="1" si="18"/>
        <v>22554.079999999998</v>
      </c>
      <c r="H53" s="13">
        <f t="shared" ca="1" si="19"/>
        <v>0.88470029031769926</v>
      </c>
      <c r="I53" s="39">
        <f t="shared" ca="1" si="40"/>
        <v>4212059</v>
      </c>
      <c r="J53" s="41">
        <f t="shared" ca="1" si="41"/>
        <v>4837363</v>
      </c>
      <c r="K53" s="41">
        <f t="shared" ca="1" si="42"/>
        <v>2008064</v>
      </c>
      <c r="L53" s="41">
        <f t="shared" ca="1" si="43"/>
        <v>99046</v>
      </c>
      <c r="M53" s="41">
        <f t="shared" ca="1" si="44"/>
        <v>65141</v>
      </c>
      <c r="N53" s="41">
        <f t="shared" ca="1" si="45"/>
        <v>16316</v>
      </c>
      <c r="O53" s="41">
        <f t="shared" ca="1" si="46"/>
        <v>157471</v>
      </c>
      <c r="P53" s="5">
        <f t="shared" ca="1" si="20"/>
        <v>11237989</v>
      </c>
      <c r="Q53" s="5">
        <f t="shared" ca="1" si="21"/>
        <v>11395460</v>
      </c>
      <c r="R53" s="28">
        <f t="shared" ca="1" si="16"/>
        <v>737.66571724495077</v>
      </c>
      <c r="S53" s="28">
        <f t="shared" ca="1" si="17"/>
        <v>505.25049126366491</v>
      </c>
      <c r="T53" s="28">
        <f t="shared" ca="1" si="22"/>
        <v>833.80295600451564</v>
      </c>
    </row>
    <row r="54" spans="1:20" s="13" customFormat="1" x14ac:dyDescent="0.25">
      <c r="A54" s="15" t="s">
        <v>84</v>
      </c>
      <c r="B54" s="21">
        <v>1689</v>
      </c>
      <c r="C54" s="15">
        <v>0</v>
      </c>
      <c r="D54" s="15">
        <v>8</v>
      </c>
      <c r="E54" s="22">
        <f t="shared" ca="1" si="39"/>
        <v>13452</v>
      </c>
      <c r="F54" s="18">
        <v>1.53</v>
      </c>
      <c r="G54" s="45">
        <f t="shared" ca="1" si="18"/>
        <v>20581.560000000001</v>
      </c>
      <c r="H54" s="13">
        <f t="shared" ca="1" si="19"/>
        <v>1.0728898152249986</v>
      </c>
      <c r="I54" s="39">
        <f t="shared" ca="1" si="40"/>
        <v>8648397</v>
      </c>
      <c r="J54" s="41">
        <f t="shared" ca="1" si="41"/>
        <v>2913121</v>
      </c>
      <c r="K54" s="41">
        <f t="shared" ca="1" si="42"/>
        <v>2244724</v>
      </c>
      <c r="L54" s="41">
        <f t="shared" ca="1" si="43"/>
        <v>86801</v>
      </c>
      <c r="M54" s="41">
        <f t="shared" ca="1" si="44"/>
        <v>93562</v>
      </c>
      <c r="N54" s="41">
        <f t="shared" ca="1" si="45"/>
        <v>27649</v>
      </c>
      <c r="O54" s="41">
        <f t="shared" ca="1" si="46"/>
        <v>188233</v>
      </c>
      <c r="P54" s="5">
        <f t="shared" ca="1" si="20"/>
        <v>14014254</v>
      </c>
      <c r="Q54" s="5">
        <f t="shared" ca="1" si="21"/>
        <v>14202487</v>
      </c>
      <c r="R54" s="28">
        <f t="shared" ca="1" si="16"/>
        <v>1055.7899940529289</v>
      </c>
      <c r="S54" s="28">
        <f t="shared" ca="1" si="17"/>
        <v>690.05881964243724</v>
      </c>
      <c r="T54" s="28">
        <f t="shared" ca="1" si="22"/>
        <v>984.06190372076219</v>
      </c>
    </row>
    <row r="55" spans="1:20" x14ac:dyDescent="0.25">
      <c r="A55" s="8" t="s">
        <v>84</v>
      </c>
      <c r="B55" s="11">
        <v>1689</v>
      </c>
      <c r="C55" s="8">
        <v>1</v>
      </c>
      <c r="D55" s="8">
        <v>1</v>
      </c>
      <c r="E55" s="12">
        <v>33405.998651264017</v>
      </c>
      <c r="F55" s="10">
        <v>1.5682457301037431</v>
      </c>
      <c r="G55" s="45">
        <f t="shared" si="18"/>
        <v>52388.814744696196</v>
      </c>
      <c r="H55" s="13">
        <f t="shared" si="19"/>
        <v>1.0673932901225349</v>
      </c>
      <c r="I55" s="39">
        <v>3177388.4482623884</v>
      </c>
      <c r="J55" s="41">
        <v>2760135.9980461169</v>
      </c>
      <c r="K55" s="41">
        <v>1222039.969454969</v>
      </c>
      <c r="L55" s="41">
        <v>25195.295627998617</v>
      </c>
      <c r="M55" s="41">
        <v>95742.303767869831</v>
      </c>
      <c r="N55" s="41">
        <v>7642.2301742574145</v>
      </c>
      <c r="O55" s="41">
        <v>99356.559474381036</v>
      </c>
      <c r="P55" s="5">
        <f t="shared" si="20"/>
        <v>7288144.2453335999</v>
      </c>
      <c r="Q55" s="5">
        <f t="shared" si="21"/>
        <v>7387500.8048079805</v>
      </c>
      <c r="R55" s="28">
        <f t="shared" si="16"/>
        <v>221.14294147971691</v>
      </c>
      <c r="S55" s="28">
        <f t="shared" si="17"/>
        <v>141.01294027759781</v>
      </c>
      <c r="T55" s="28">
        <f t="shared" si="22"/>
        <v>207.18037440007711</v>
      </c>
    </row>
    <row r="56" spans="1:20" x14ac:dyDescent="0.25">
      <c r="A56" s="8" t="s">
        <v>84</v>
      </c>
      <c r="B56" s="11">
        <v>1689</v>
      </c>
      <c r="C56" s="8">
        <v>1</v>
      </c>
      <c r="D56" s="8">
        <v>2</v>
      </c>
      <c r="E56" s="12">
        <v>13853.691145922683</v>
      </c>
      <c r="F56" s="10">
        <v>1.5360545884554986</v>
      </c>
      <c r="G56" s="45">
        <f t="shared" si="18"/>
        <v>21280.025851739851</v>
      </c>
      <c r="H56" s="13">
        <f t="shared" si="19"/>
        <v>1.1578790500864571</v>
      </c>
      <c r="I56" s="39">
        <v>6026530.6621706523</v>
      </c>
      <c r="J56" s="41">
        <v>6778710.7597512966</v>
      </c>
      <c r="K56" s="41">
        <v>2889831.2716952185</v>
      </c>
      <c r="L56" s="41">
        <v>40682.414644199642</v>
      </c>
      <c r="M56" s="41">
        <v>78717.662509701477</v>
      </c>
      <c r="N56" s="41">
        <v>17151.023975698226</v>
      </c>
      <c r="O56" s="41">
        <v>93908.754661677725</v>
      </c>
      <c r="P56" s="5">
        <f t="shared" si="20"/>
        <v>15831623.79474677</v>
      </c>
      <c r="Q56" s="5">
        <f t="shared" si="21"/>
        <v>15925532.549408447</v>
      </c>
      <c r="R56" s="28">
        <f t="shared" si="16"/>
        <v>1149.5515802729249</v>
      </c>
      <c r="S56" s="28">
        <f t="shared" si="17"/>
        <v>748.37937981670166</v>
      </c>
      <c r="T56" s="28">
        <f t="shared" si="22"/>
        <v>992.80799681718884</v>
      </c>
    </row>
    <row r="57" spans="1:20" x14ac:dyDescent="0.25">
      <c r="A57" s="8" t="s">
        <v>84</v>
      </c>
      <c r="B57" s="11">
        <v>1689</v>
      </c>
      <c r="C57" s="8">
        <v>1</v>
      </c>
      <c r="D57" s="8">
        <v>3</v>
      </c>
      <c r="E57" s="12">
        <v>38813.564410080267</v>
      </c>
      <c r="F57" s="10">
        <v>1.2737365649934582</v>
      </c>
      <c r="G57" s="45">
        <f t="shared" si="18"/>
        <v>49438.256206847982</v>
      </c>
      <c r="H57" s="13">
        <f t="shared" si="19"/>
        <v>0.98304951751171632</v>
      </c>
      <c r="I57" s="39">
        <v>7474243.3282506894</v>
      </c>
      <c r="J57" s="41">
        <v>2429304.0216012546</v>
      </c>
      <c r="K57" s="41">
        <v>548925.01453921013</v>
      </c>
      <c r="L57" s="41">
        <v>55222.875893683849</v>
      </c>
      <c r="M57" s="41">
        <v>72444.673459201178</v>
      </c>
      <c r="N57" s="41">
        <v>27636.548364419461</v>
      </c>
      <c r="O57" s="41">
        <v>28076.606567557792</v>
      </c>
      <c r="P57" s="5">
        <f t="shared" si="20"/>
        <v>10607776.462108459</v>
      </c>
      <c r="Q57" s="5">
        <f t="shared" si="21"/>
        <v>10635853.068676017</v>
      </c>
      <c r="R57" s="28">
        <f t="shared" si="16"/>
        <v>274.02412610973141</v>
      </c>
      <c r="S57" s="28">
        <f t="shared" si="17"/>
        <v>215.13406589779322</v>
      </c>
      <c r="T57" s="28">
        <f t="shared" si="22"/>
        <v>278.74905712108801</v>
      </c>
    </row>
    <row r="58" spans="1:20" x14ac:dyDescent="0.25">
      <c r="A58" s="8" t="s">
        <v>84</v>
      </c>
      <c r="B58" s="11">
        <v>1689</v>
      </c>
      <c r="C58" s="8">
        <v>1</v>
      </c>
      <c r="D58" s="8">
        <v>4</v>
      </c>
      <c r="E58" s="12">
        <v>19109.329714325795</v>
      </c>
      <c r="F58" s="10">
        <v>1.4064377426116512</v>
      </c>
      <c r="G58" s="45">
        <f t="shared" si="18"/>
        <v>26876.082546238122</v>
      </c>
      <c r="H58" s="13">
        <f t="shared" si="19"/>
        <v>1.1663083538697494</v>
      </c>
      <c r="I58" s="39">
        <v>4272644.786226619</v>
      </c>
      <c r="J58" s="41">
        <v>4287692.6434819978</v>
      </c>
      <c r="K58" s="41">
        <v>4654279.1399525367</v>
      </c>
      <c r="L58" s="41">
        <v>38048.339772274499</v>
      </c>
      <c r="M58" s="41">
        <v>76398.65168168665</v>
      </c>
      <c r="N58" s="41">
        <v>26294.840325137702</v>
      </c>
      <c r="O58" s="41">
        <v>190790.71381332041</v>
      </c>
      <c r="P58" s="5">
        <f t="shared" si="20"/>
        <v>13355358.401440252</v>
      </c>
      <c r="Q58" s="5">
        <f t="shared" si="21"/>
        <v>13546149.115253571</v>
      </c>
      <c r="R58" s="28">
        <f t="shared" si="16"/>
        <v>708.87620433375832</v>
      </c>
      <c r="S58" s="28">
        <f t="shared" si="17"/>
        <v>504.02245535406882</v>
      </c>
      <c r="T58" s="28">
        <f t="shared" si="22"/>
        <v>607.79484428945796</v>
      </c>
    </row>
    <row r="59" spans="1:20" s="13" customFormat="1" x14ac:dyDescent="0.25">
      <c r="A59" s="15" t="s">
        <v>84</v>
      </c>
      <c r="B59" s="21">
        <v>1689</v>
      </c>
      <c r="C59" s="15">
        <v>1</v>
      </c>
      <c r="D59" s="15">
        <v>5</v>
      </c>
      <c r="E59" s="22">
        <f ca="1">RANDBETWEEN(5000,120000)</f>
        <v>31300</v>
      </c>
      <c r="F59" s="18">
        <v>1.29</v>
      </c>
      <c r="G59" s="45">
        <f t="shared" ca="1" si="18"/>
        <v>40377</v>
      </c>
      <c r="H59" s="13">
        <f t="shared" ca="1" si="19"/>
        <v>0.84922936736608701</v>
      </c>
      <c r="I59" s="39">
        <f ca="1">RANDBETWEEN(3000000,10000000)</f>
        <v>7780410</v>
      </c>
      <c r="J59" s="41">
        <f ca="1">RANDBETWEEN(1000000,7000000)</f>
        <v>5803028</v>
      </c>
      <c r="K59" s="41">
        <f ca="1">RANDBETWEEN(50000,5000000)</f>
        <v>4304353</v>
      </c>
      <c r="L59" s="41">
        <f ca="1">RANDBETWEEN(20000,120000)</f>
        <v>56395</v>
      </c>
      <c r="M59" s="41">
        <f ca="1">RANDBETWEEN(50000,150000)</f>
        <v>122643</v>
      </c>
      <c r="N59" s="41">
        <f ca="1">RANDBETWEEN(5000,30000)</f>
        <v>14664</v>
      </c>
      <c r="O59" s="41">
        <f ca="1">RANDBETWEEN(20000,200000)</f>
        <v>163195</v>
      </c>
      <c r="P59" s="5">
        <f t="shared" ca="1" si="20"/>
        <v>18081493</v>
      </c>
      <c r="Q59" s="5">
        <f t="shared" ca="1" si="21"/>
        <v>18244688</v>
      </c>
      <c r="R59" s="28">
        <f t="shared" ca="1" si="16"/>
        <v>582.89738019169329</v>
      </c>
      <c r="S59" s="28">
        <f t="shared" ca="1" si="17"/>
        <v>451.85843425712659</v>
      </c>
      <c r="T59" s="28">
        <f t="shared" ca="1" si="22"/>
        <v>686.38391769183488</v>
      </c>
    </row>
    <row r="60" spans="1:20" s="13" customFormat="1" x14ac:dyDescent="0.25">
      <c r="A60" s="15" t="s">
        <v>84</v>
      </c>
      <c r="B60" s="21">
        <v>1689</v>
      </c>
      <c r="C60" s="15">
        <v>1</v>
      </c>
      <c r="D60" s="15">
        <v>6</v>
      </c>
      <c r="E60" s="22">
        <f t="shared" ref="E60:E62" ca="1" si="47">RANDBETWEEN(5000,120000)</f>
        <v>38104</v>
      </c>
      <c r="F60" s="18">
        <v>1.47</v>
      </c>
      <c r="G60" s="45">
        <f t="shared" ca="1" si="18"/>
        <v>56012.88</v>
      </c>
      <c r="H60" s="13">
        <f t="shared" ca="1" si="19"/>
        <v>0.77822640305927338</v>
      </c>
      <c r="I60" s="39">
        <f t="shared" ref="I60:I62" ca="1" si="48">RANDBETWEEN(3000000,10000000)</f>
        <v>6394788</v>
      </c>
      <c r="J60" s="41">
        <f t="shared" ref="J60:J62" ca="1" si="49">RANDBETWEEN(1000000,7000000)</f>
        <v>5820627</v>
      </c>
      <c r="K60" s="41">
        <f t="shared" ref="K60:K62" ca="1" si="50">RANDBETWEEN(50000,5000000)</f>
        <v>596448</v>
      </c>
      <c r="L60" s="41">
        <f t="shared" ref="L60:L62" ca="1" si="51">RANDBETWEEN(20000,120000)</f>
        <v>50081</v>
      </c>
      <c r="M60" s="41">
        <f t="shared" ref="M60:M62" ca="1" si="52">RANDBETWEEN(50000,150000)</f>
        <v>77538</v>
      </c>
      <c r="N60" s="41">
        <f t="shared" ref="N60:N62" ca="1" si="53">RANDBETWEEN(5000,30000)</f>
        <v>5688</v>
      </c>
      <c r="O60" s="41">
        <f t="shared" ref="O60:O62" ca="1" si="54">RANDBETWEEN(20000,200000)</f>
        <v>149829</v>
      </c>
      <c r="P60" s="5">
        <f t="shared" ca="1" si="20"/>
        <v>12945170</v>
      </c>
      <c r="Q60" s="5">
        <f t="shared" ca="1" si="21"/>
        <v>13094999</v>
      </c>
      <c r="R60" s="28">
        <f t="shared" ca="1" si="16"/>
        <v>343.66468087339911</v>
      </c>
      <c r="S60" s="28">
        <f t="shared" ca="1" si="17"/>
        <v>233.78549719278851</v>
      </c>
      <c r="T60" s="28">
        <f t="shared" ca="1" si="22"/>
        <v>441.59987315056952</v>
      </c>
    </row>
    <row r="61" spans="1:20" s="13" customFormat="1" x14ac:dyDescent="0.25">
      <c r="A61" s="15" t="s">
        <v>84</v>
      </c>
      <c r="B61" s="21">
        <v>1689</v>
      </c>
      <c r="C61" s="15">
        <v>1</v>
      </c>
      <c r="D61" s="15">
        <v>7</v>
      </c>
      <c r="E61" s="22">
        <f t="shared" ca="1" si="47"/>
        <v>65658</v>
      </c>
      <c r="F61" s="18">
        <v>1.62</v>
      </c>
      <c r="G61" s="45">
        <f t="shared" ca="1" si="18"/>
        <v>106365.96</v>
      </c>
      <c r="H61" s="13">
        <f t="shared" ca="1" si="19"/>
        <v>0.98165374679087192</v>
      </c>
      <c r="I61" s="39">
        <f t="shared" ca="1" si="48"/>
        <v>7460359</v>
      </c>
      <c r="J61" s="41">
        <f t="shared" ca="1" si="49"/>
        <v>2392803</v>
      </c>
      <c r="K61" s="41">
        <f t="shared" ca="1" si="50"/>
        <v>3878238</v>
      </c>
      <c r="L61" s="41">
        <f t="shared" ca="1" si="51"/>
        <v>41572</v>
      </c>
      <c r="M61" s="41">
        <f t="shared" ca="1" si="52"/>
        <v>97966</v>
      </c>
      <c r="N61" s="41">
        <f t="shared" ca="1" si="53"/>
        <v>16889</v>
      </c>
      <c r="O61" s="41">
        <f t="shared" ca="1" si="54"/>
        <v>40053</v>
      </c>
      <c r="P61" s="5">
        <f t="shared" ca="1" si="20"/>
        <v>13887827</v>
      </c>
      <c r="Q61" s="5">
        <f t="shared" ca="1" si="21"/>
        <v>13927880</v>
      </c>
      <c r="R61" s="28">
        <f t="shared" ca="1" si="16"/>
        <v>212.12769197965213</v>
      </c>
      <c r="S61" s="28">
        <f t="shared" ca="1" si="17"/>
        <v>130.94301974052598</v>
      </c>
      <c r="T61" s="28">
        <f t="shared" ca="1" si="22"/>
        <v>216.092173715141</v>
      </c>
    </row>
    <row r="62" spans="1:20" s="13" customFormat="1" x14ac:dyDescent="0.25">
      <c r="A62" s="15" t="s">
        <v>84</v>
      </c>
      <c r="B62" s="21">
        <v>1689</v>
      </c>
      <c r="C62" s="15">
        <v>1</v>
      </c>
      <c r="D62" s="15">
        <v>8</v>
      </c>
      <c r="E62" s="22">
        <f t="shared" ca="1" si="47"/>
        <v>113407</v>
      </c>
      <c r="F62" s="18">
        <v>1.33</v>
      </c>
      <c r="G62" s="45">
        <f t="shared" ca="1" si="18"/>
        <v>150831.31</v>
      </c>
      <c r="H62" s="13">
        <f t="shared" ca="1" si="19"/>
        <v>0.93264278055506422</v>
      </c>
      <c r="I62" s="39">
        <f t="shared" ca="1" si="48"/>
        <v>6915348</v>
      </c>
      <c r="J62" s="41">
        <f t="shared" ca="1" si="49"/>
        <v>1428498</v>
      </c>
      <c r="K62" s="41">
        <f t="shared" ca="1" si="50"/>
        <v>4277715</v>
      </c>
      <c r="L62" s="41">
        <f t="shared" ca="1" si="51"/>
        <v>88430</v>
      </c>
      <c r="M62" s="41">
        <f t="shared" ca="1" si="52"/>
        <v>94999</v>
      </c>
      <c r="N62" s="41">
        <f t="shared" ca="1" si="53"/>
        <v>27451</v>
      </c>
      <c r="O62" s="41">
        <f t="shared" ca="1" si="54"/>
        <v>190946</v>
      </c>
      <c r="P62" s="5">
        <f t="shared" ca="1" si="20"/>
        <v>12832441</v>
      </c>
      <c r="Q62" s="5">
        <f t="shared" ca="1" si="21"/>
        <v>13023387</v>
      </c>
      <c r="R62" s="28">
        <f t="shared" ca="1" si="16"/>
        <v>114.83759379932455</v>
      </c>
      <c r="S62" s="28">
        <f t="shared" ca="1" si="17"/>
        <v>86.344055488213939</v>
      </c>
      <c r="T62" s="28">
        <f t="shared" ca="1" si="22"/>
        <v>123.13138126794776</v>
      </c>
    </row>
    <row r="63" spans="1:20" s="13" customFormat="1" x14ac:dyDescent="0.25">
      <c r="A63" s="15"/>
      <c r="B63" s="21"/>
      <c r="C63" s="15"/>
      <c r="D63" s="15"/>
      <c r="E63" s="22"/>
      <c r="F63" s="18"/>
      <c r="G63" s="19"/>
      <c r="H63" s="23"/>
      <c r="I63" s="20"/>
      <c r="J63" s="20"/>
      <c r="K63" s="20"/>
      <c r="L63" s="20"/>
      <c r="M63" s="20"/>
      <c r="N63" s="20"/>
      <c r="O63" s="5"/>
      <c r="P63" s="5"/>
      <c r="Q63" s="28"/>
      <c r="R63" s="28"/>
      <c r="S63" s="25"/>
    </row>
    <row r="65" spans="1:12" x14ac:dyDescent="0.25">
      <c r="A65" s="14" t="s">
        <v>95</v>
      </c>
      <c r="E65" t="s">
        <v>129</v>
      </c>
      <c r="K65" s="43"/>
      <c r="L65" s="43"/>
    </row>
    <row r="66" spans="1:12" ht="10.5" customHeight="1" x14ac:dyDescent="0.25">
      <c r="A66" s="26" t="s">
        <v>86</v>
      </c>
      <c r="B66" s="26" t="s">
        <v>6</v>
      </c>
      <c r="K66" s="15"/>
      <c r="L66" s="4"/>
    </row>
    <row r="67" spans="1:12" ht="15" customHeight="1" x14ac:dyDescent="0.25">
      <c r="A67" s="15">
        <v>1</v>
      </c>
      <c r="B67" s="4" t="s">
        <v>87</v>
      </c>
      <c r="E67" s="70" t="s">
        <v>118</v>
      </c>
      <c r="F67" s="46" t="s">
        <v>119</v>
      </c>
      <c r="G67" s="47"/>
      <c r="H67" s="47"/>
      <c r="I67" s="48">
        <f>SUMIF(D31:D62,D31,G31:G62)/SUMIF(D31:D62,D31,E31:E62)</f>
        <v>1.4692295188811908</v>
      </c>
      <c r="K67" s="15"/>
      <c r="L67" s="4"/>
    </row>
    <row r="68" spans="1:12" ht="15" customHeight="1" x14ac:dyDescent="0.25">
      <c r="A68" s="15">
        <v>2</v>
      </c>
      <c r="B68" s="4" t="s">
        <v>88</v>
      </c>
      <c r="E68" s="71"/>
      <c r="F68" s="49" t="s">
        <v>120</v>
      </c>
      <c r="G68" s="50"/>
      <c r="H68" s="50"/>
      <c r="I68" s="51">
        <f>SUMIF(D31:D62,D32,G31:G62)/SUMIF(D31:D62,D32,E31:E62)</f>
        <v>1.326610571579824</v>
      </c>
      <c r="K68" s="15"/>
      <c r="L68" s="4"/>
    </row>
    <row r="69" spans="1:12" ht="15" customHeight="1" x14ac:dyDescent="0.25">
      <c r="A69" s="15">
        <v>3</v>
      </c>
      <c r="B69" s="4" t="s">
        <v>89</v>
      </c>
      <c r="E69" s="71"/>
      <c r="F69" s="52" t="s">
        <v>121</v>
      </c>
      <c r="G69" s="50"/>
      <c r="H69" s="50"/>
      <c r="I69" s="51">
        <f>SUMIF(D31:D62,D33,G31:G62)/SUMIF(D31:D62,D33,E31:E62)</f>
        <v>1.2956992931724596</v>
      </c>
      <c r="K69" s="15"/>
      <c r="L69" s="4"/>
    </row>
    <row r="70" spans="1:12" ht="15" customHeight="1" x14ac:dyDescent="0.25">
      <c r="A70" s="15">
        <v>4</v>
      </c>
      <c r="B70" s="4" t="s">
        <v>90</v>
      </c>
      <c r="E70" s="71"/>
      <c r="F70" s="53" t="s">
        <v>122</v>
      </c>
      <c r="G70" s="50"/>
      <c r="H70" s="50"/>
      <c r="I70" s="51">
        <f>SUMIF(D31:D62,D34,G31:G62)/SUMIF(D31:D62,D34,E31:E62)</f>
        <v>1.2058884238847858</v>
      </c>
      <c r="K70" s="15"/>
      <c r="L70" s="4"/>
    </row>
    <row r="71" spans="1:12" ht="15" customHeight="1" x14ac:dyDescent="0.25">
      <c r="A71" s="15">
        <v>5</v>
      </c>
      <c r="B71" s="4" t="s">
        <v>91</v>
      </c>
      <c r="E71" s="71"/>
      <c r="F71" s="54" t="s">
        <v>123</v>
      </c>
      <c r="G71" s="50"/>
      <c r="H71" s="50"/>
      <c r="I71" s="51">
        <f ca="1">SUMIF(D31:D62,D35,G31:G62)/SUMIF(D31:D62,D35,E31:E62)</f>
        <v>1.5190242466543258</v>
      </c>
      <c r="K71" s="15"/>
      <c r="L71" s="4"/>
    </row>
    <row r="72" spans="1:12" ht="15" customHeight="1" x14ac:dyDescent="0.25">
      <c r="A72" s="15">
        <v>6</v>
      </c>
      <c r="B72" s="4" t="s">
        <v>92</v>
      </c>
      <c r="E72" s="71"/>
      <c r="F72" s="54" t="s">
        <v>124</v>
      </c>
      <c r="G72" s="50"/>
      <c r="H72" s="50"/>
      <c r="I72" s="51">
        <f ca="1">SUMIF(D31:D62,D36,G31:G62)/SUMIF(D31:D62,D36,E31:E62)</f>
        <v>1.8889104690117253</v>
      </c>
      <c r="K72" s="15"/>
      <c r="L72" s="4"/>
    </row>
    <row r="73" spans="1:12" ht="15" customHeight="1" x14ac:dyDescent="0.25">
      <c r="A73" s="15">
        <v>7</v>
      </c>
      <c r="B73" s="4" t="s">
        <v>93</v>
      </c>
      <c r="E73" s="71"/>
      <c r="F73" s="54" t="s">
        <v>125</v>
      </c>
      <c r="G73" s="50"/>
      <c r="H73" s="50"/>
      <c r="I73" s="51">
        <f ca="1">SUM(SUMIF(D31:D62,D37,G31:G62)/SUMIF(D31:D62,D37,E31:E62))</f>
        <v>1.650276388488251</v>
      </c>
    </row>
    <row r="74" spans="1:12" ht="15" customHeight="1" x14ac:dyDescent="0.25">
      <c r="A74" s="15">
        <v>8</v>
      </c>
      <c r="B74" s="4" t="s">
        <v>94</v>
      </c>
      <c r="E74" s="72"/>
      <c r="F74" s="55" t="s">
        <v>126</v>
      </c>
      <c r="G74" s="56"/>
      <c r="H74" s="56"/>
      <c r="I74" s="57">
        <f ca="1">SUMIF(D31:D62,D38,G31:G62)/SUMIF(D31:D62,D38,E31:E62)</f>
        <v>1.4260551067670817</v>
      </c>
    </row>
  </sheetData>
  <mergeCells count="1">
    <mergeCell ref="E67:E74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K.O'Brien</dc:creator>
  <cp:lastModifiedBy>Boukus, Ellyn</cp:lastModifiedBy>
  <dcterms:created xsi:type="dcterms:W3CDTF">2014-03-21T15:16:19Z</dcterms:created>
  <dcterms:modified xsi:type="dcterms:W3CDTF">2016-06-13T14:18:07Z</dcterms:modified>
</cp:coreProperties>
</file>