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showInkAnnotation="0" codeName="ThisWorkbook" defaultThemeVersion="124226"/>
  <bookViews>
    <workbookView xWindow="13530" yWindow="90" windowWidth="11670" windowHeight="11760"/>
  </bookViews>
  <sheets>
    <sheet name="Contents" sheetId="6" r:id="rId1"/>
    <sheet name="A. Front Page" sheetId="1" r:id="rId2"/>
    <sheet name="B. Zip Code" sheetId="2" r:id="rId3"/>
    <sheet name="C. Physician Group" sheetId="3" r:id="rId4"/>
    <sheet name="D.1 Summary" sheetId="4" r:id="rId5"/>
    <sheet name="D.2 Summary Trends" sheetId="5" r:id="rId6"/>
    <sheet name="Reference Tables" sheetId="7" r:id="rId7"/>
    <sheet name="Payer Names" sheetId="8" state="hidden" r:id="rId8"/>
    <sheet name="System Data" sheetId="9" state="hidden" r:id="rId9"/>
  </sheets>
  <definedNames>
    <definedName name="_xlnm._FilterDatabase" localSheetId="2" hidden="1">'B. Zip Code'!$A$4:$P$4</definedName>
    <definedName name="_xlnm._FilterDatabase" localSheetId="3" hidden="1">'C. Physician Group'!$A$4:$X$26</definedName>
    <definedName name="cfFrontPageTableARequiredFields">'System Data'!$A$60</definedName>
    <definedName name="cfFrontPageTableBRequiredFields">'System Data'!$A$71</definedName>
    <definedName name="cfPayerNameSelected">'System Data'!$A$6</definedName>
    <definedName name="cfPhysicianGroupRequiredFields">'System Data'!$A$33</definedName>
    <definedName name="cfRequiredContactEmail">'System Data'!$A$8</definedName>
    <definedName name="cfRequiredContactName">'System Data'!$A$7</definedName>
    <definedName name="cfRequiredFieldsSelected">'System Data'!$A$9</definedName>
    <definedName name="cfZipCodeTabRequiredFieldS">'System Data'!$A$14</definedName>
    <definedName name="ContactEmail">'A. Front Page'!$B$7</definedName>
    <definedName name="ContactName">'A. Front Page'!$B$6</definedName>
    <definedName name="FiscalYear">'A. Front Page'!$C$12</definedName>
    <definedName name="iPayer">'System Data'!$A$2</definedName>
    <definedName name="OnSaveFlag">'System Data'!$A$1</definedName>
    <definedName name="PayerName">'A. Front Page'!$C$10</definedName>
    <definedName name="PayerOrgID">'A. Front Page'!$C$11</definedName>
    <definedName name="PayersList">'Payer Names'!$A$2:$C$22</definedName>
    <definedName name="PhysicianGroupSubmissionType">'C. Physician Group'!$A$5</definedName>
    <definedName name="Submission_Type">'B. Zip Code'!$A$5</definedName>
    <definedName name="vFileName">'System Data'!$A$10</definedName>
  </definedNames>
  <calcPr calcId="145621"/>
</workbook>
</file>

<file path=xl/calcChain.xml><?xml version="1.0" encoding="utf-8"?>
<calcChain xmlns="http://schemas.openxmlformats.org/spreadsheetml/2006/main">
  <c r="C11" i="1" l="1"/>
  <c r="A65" i="9"/>
  <c r="A66" i="9"/>
  <c r="A83" i="9"/>
  <c r="A82" i="9"/>
  <c r="A81" i="9"/>
  <c r="A80" i="9"/>
  <c r="A79" i="9"/>
  <c r="A78" i="9"/>
  <c r="A77" i="9"/>
  <c r="A76" i="9"/>
  <c r="A75" i="9"/>
  <c r="A74" i="9"/>
  <c r="A69" i="9"/>
  <c r="A68" i="9"/>
  <c r="A67" i="9"/>
  <c r="A64" i="9"/>
  <c r="A73" i="9"/>
  <c r="A72" i="9"/>
  <c r="A63" i="9"/>
  <c r="A62" i="9"/>
  <c r="A71" i="9" l="1"/>
  <c r="K12" i="4"/>
  <c r="F50" i="4"/>
  <c r="F48" i="4"/>
  <c r="F46" i="4"/>
  <c r="F45" i="4"/>
  <c r="F43" i="4"/>
  <c r="F42" i="4"/>
  <c r="F41" i="4"/>
  <c r="F40" i="4"/>
  <c r="F39" i="4"/>
  <c r="F38" i="4"/>
  <c r="F37" i="4"/>
  <c r="F36" i="4"/>
  <c r="F35" i="4"/>
  <c r="F34" i="4"/>
  <c r="F33" i="4"/>
  <c r="F32" i="4"/>
  <c r="F31" i="4"/>
  <c r="F30" i="4"/>
  <c r="F25" i="4"/>
  <c r="F24" i="4"/>
  <c r="F23" i="4"/>
  <c r="F22" i="4"/>
  <c r="F21" i="4"/>
  <c r="F20" i="4"/>
  <c r="F19" i="4"/>
  <c r="F18" i="4"/>
  <c r="F16" i="4"/>
  <c r="F17" i="4"/>
  <c r="F15" i="4"/>
  <c r="F14" i="4"/>
  <c r="F13" i="4"/>
  <c r="F12" i="4"/>
  <c r="F11" i="4"/>
  <c r="F10" i="4"/>
  <c r="F9" i="4"/>
  <c r="F7" i="4"/>
  <c r="F6" i="4"/>
  <c r="F5" i="4"/>
  <c r="F8" i="4"/>
  <c r="H5" i="4"/>
  <c r="K5" i="4"/>
  <c r="L5" i="4"/>
  <c r="M5" i="4"/>
  <c r="N5" i="4"/>
  <c r="O5" i="4"/>
  <c r="P5" i="4"/>
  <c r="Q5" i="4"/>
  <c r="H6" i="4"/>
  <c r="K6" i="4"/>
  <c r="L6" i="4"/>
  <c r="M6" i="4"/>
  <c r="N6" i="4"/>
  <c r="O6" i="4"/>
  <c r="P6" i="4"/>
  <c r="Q6" i="4"/>
  <c r="H7" i="4"/>
  <c r="K7" i="4"/>
  <c r="L7" i="4"/>
  <c r="M7" i="4"/>
  <c r="N7" i="4"/>
  <c r="O7" i="4"/>
  <c r="P7" i="4"/>
  <c r="Q7" i="4"/>
  <c r="H8" i="4"/>
  <c r="K8" i="4"/>
  <c r="L8" i="4"/>
  <c r="M8" i="4"/>
  <c r="N8" i="4"/>
  <c r="O8" i="4"/>
  <c r="P8" i="4"/>
  <c r="Q8" i="4"/>
  <c r="H9" i="4"/>
  <c r="K9" i="4"/>
  <c r="L9" i="4"/>
  <c r="M9" i="4"/>
  <c r="N9" i="4"/>
  <c r="O9" i="4"/>
  <c r="P9" i="4"/>
  <c r="Q9" i="4"/>
  <c r="H10" i="4"/>
  <c r="K10" i="4"/>
  <c r="L10" i="4"/>
  <c r="M10" i="4"/>
  <c r="N10" i="4"/>
  <c r="O10" i="4"/>
  <c r="P10" i="4"/>
  <c r="Q10" i="4"/>
  <c r="H11" i="4"/>
  <c r="K11" i="4"/>
  <c r="L11" i="4"/>
  <c r="M11" i="4"/>
  <c r="N11" i="4"/>
  <c r="O11" i="4"/>
  <c r="P11" i="4"/>
  <c r="Q11" i="4"/>
  <c r="H12" i="4"/>
  <c r="L12" i="4"/>
  <c r="M12" i="4"/>
  <c r="N12" i="4"/>
  <c r="O12" i="4"/>
  <c r="P12" i="4"/>
  <c r="Q12" i="4"/>
  <c r="H13" i="4"/>
  <c r="K13" i="4"/>
  <c r="L13" i="4"/>
  <c r="M13" i="4"/>
  <c r="N13" i="4"/>
  <c r="O13" i="4"/>
  <c r="P13" i="4"/>
  <c r="Q13" i="4"/>
  <c r="H14" i="4"/>
  <c r="K14" i="4"/>
  <c r="L14" i="4"/>
  <c r="M14" i="4"/>
  <c r="N14" i="4"/>
  <c r="O14" i="4"/>
  <c r="P14" i="4"/>
  <c r="Q14" i="4"/>
  <c r="H15" i="4"/>
  <c r="K15" i="4"/>
  <c r="L15" i="4"/>
  <c r="M15" i="4"/>
  <c r="N15" i="4"/>
  <c r="O15" i="4"/>
  <c r="P15" i="4"/>
  <c r="Q15" i="4"/>
  <c r="H16" i="4"/>
  <c r="K16" i="4"/>
  <c r="L16" i="4"/>
  <c r="M16" i="4"/>
  <c r="N16" i="4"/>
  <c r="O16" i="4"/>
  <c r="P16" i="4"/>
  <c r="Q16" i="4"/>
  <c r="H17" i="4"/>
  <c r="K17" i="4"/>
  <c r="L17" i="4"/>
  <c r="M17" i="4"/>
  <c r="N17" i="4"/>
  <c r="O17" i="4"/>
  <c r="P17" i="4"/>
  <c r="Q17" i="4"/>
  <c r="H18" i="4"/>
  <c r="K18" i="4"/>
  <c r="L18" i="4"/>
  <c r="M18" i="4"/>
  <c r="N18" i="4"/>
  <c r="O18" i="4"/>
  <c r="P18" i="4"/>
  <c r="Q18" i="4"/>
  <c r="H19" i="4"/>
  <c r="K19" i="4"/>
  <c r="L19" i="4"/>
  <c r="M19" i="4"/>
  <c r="N19" i="4"/>
  <c r="O19" i="4"/>
  <c r="P19" i="4"/>
  <c r="Q19" i="4"/>
  <c r="H20" i="4"/>
  <c r="K20" i="4"/>
  <c r="L20" i="4"/>
  <c r="M20" i="4"/>
  <c r="N20" i="4"/>
  <c r="O20" i="4"/>
  <c r="P20" i="4"/>
  <c r="Q20" i="4"/>
  <c r="H21" i="4"/>
  <c r="K21" i="4"/>
  <c r="L21" i="4"/>
  <c r="M21" i="4"/>
  <c r="N21" i="4"/>
  <c r="O21" i="4"/>
  <c r="P21" i="4"/>
  <c r="Q21" i="4"/>
  <c r="H22" i="4"/>
  <c r="K22" i="4"/>
  <c r="L22" i="4"/>
  <c r="M22" i="4"/>
  <c r="N22" i="4"/>
  <c r="O22" i="4"/>
  <c r="P22" i="4"/>
  <c r="Q22" i="4"/>
  <c r="H23" i="4"/>
  <c r="K23" i="4"/>
  <c r="L23" i="4"/>
  <c r="M23" i="4"/>
  <c r="N23" i="4"/>
  <c r="O23" i="4"/>
  <c r="P23" i="4"/>
  <c r="Q23" i="4"/>
  <c r="H24" i="4"/>
  <c r="K24" i="4"/>
  <c r="L24" i="4"/>
  <c r="M24" i="4"/>
  <c r="N24" i="4"/>
  <c r="O24" i="4"/>
  <c r="P24" i="4"/>
  <c r="Q24" i="4"/>
  <c r="H25" i="4"/>
  <c r="K25" i="4"/>
  <c r="L25" i="4"/>
  <c r="M25" i="4"/>
  <c r="N25" i="4"/>
  <c r="O25" i="4"/>
  <c r="P25" i="4"/>
  <c r="Q25" i="4"/>
  <c r="J15" i="4" l="1"/>
  <c r="J5" i="4"/>
  <c r="J11" i="4"/>
  <c r="J18" i="4"/>
  <c r="J20" i="4"/>
  <c r="J7" i="4"/>
  <c r="J9" i="4"/>
  <c r="J17" i="4"/>
  <c r="J25" i="4"/>
  <c r="J23" i="4"/>
  <c r="J21" i="4"/>
  <c r="J13" i="4"/>
  <c r="J10" i="4"/>
  <c r="J19" i="4"/>
  <c r="J12" i="4"/>
  <c r="J22" i="4"/>
  <c r="J14" i="4"/>
  <c r="J6" i="4"/>
  <c r="J24" i="4"/>
  <c r="J16" i="4"/>
  <c r="J8" i="4"/>
  <c r="A29" i="9"/>
  <c r="A30" i="9"/>
  <c r="A57" i="9" l="1"/>
  <c r="A56" i="9"/>
  <c r="A55" i="9"/>
  <c r="A54" i="9"/>
  <c r="A53" i="9"/>
  <c r="A52" i="9"/>
  <c r="A51" i="9"/>
  <c r="A50" i="9"/>
  <c r="A49" i="9"/>
  <c r="A48" i="9"/>
  <c r="A47" i="9"/>
  <c r="A46" i="9"/>
  <c r="A45" i="9"/>
  <c r="A44" i="9"/>
  <c r="A43" i="9"/>
  <c r="A42" i="9"/>
  <c r="A41" i="9"/>
  <c r="A40" i="9"/>
  <c r="A39" i="9"/>
  <c r="A38" i="9"/>
  <c r="A37" i="9"/>
  <c r="A35" i="9"/>
  <c r="A34" i="9"/>
  <c r="A36" i="9"/>
  <c r="A15" i="9"/>
  <c r="A33" i="9" l="1"/>
  <c r="A16" i="9" l="1"/>
  <c r="A17" i="9"/>
  <c r="A18" i="9"/>
  <c r="A19" i="9"/>
  <c r="A20" i="9"/>
  <c r="A21" i="9"/>
  <c r="A22" i="9"/>
  <c r="A23" i="9"/>
  <c r="A24" i="9"/>
  <c r="A25" i="9"/>
  <c r="A26" i="9"/>
  <c r="A27" i="9"/>
  <c r="A28" i="9"/>
  <c r="A10" i="9"/>
  <c r="A5" i="9"/>
  <c r="A3" i="9"/>
  <c r="A4" i="9"/>
  <c r="A14" i="9" l="1"/>
  <c r="C10" i="1" l="1"/>
  <c r="A7" i="9"/>
  <c r="A8" i="9"/>
  <c r="A6" i="9" l="1"/>
  <c r="A9" i="9" s="1"/>
  <c r="A61" i="9"/>
  <c r="A60" i="9" s="1"/>
  <c r="Q31" i="4"/>
  <c r="Q32" i="4"/>
  <c r="Q33" i="4"/>
  <c r="Q34" i="4"/>
  <c r="Q35" i="4"/>
  <c r="Q36" i="4"/>
  <c r="Q37" i="4"/>
  <c r="Q38" i="4"/>
  <c r="Q39" i="4"/>
  <c r="Q40" i="4"/>
  <c r="Q41" i="4"/>
  <c r="Q42" i="4"/>
  <c r="Q43" i="4"/>
  <c r="Q44" i="4"/>
  <c r="Q45" i="4"/>
  <c r="Q46" i="4"/>
  <c r="Q47" i="4"/>
  <c r="Q48" i="4"/>
  <c r="Q49" i="4"/>
  <c r="Q50" i="4"/>
  <c r="Q30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" i="5" l="1"/>
  <c r="P42" i="4"/>
  <c r="E8" i="4"/>
  <c r="E15" i="4"/>
  <c r="I8" i="4" l="1"/>
  <c r="G8" i="4"/>
  <c r="I15" i="4"/>
  <c r="G15" i="4"/>
  <c r="P17" i="5"/>
  <c r="E33" i="5"/>
  <c r="E5" i="4" l="1"/>
  <c r="Q7" i="5"/>
  <c r="Q11" i="5"/>
  <c r="Q13" i="5"/>
  <c r="Q15" i="5"/>
  <c r="Q17" i="5"/>
  <c r="Q19" i="5"/>
  <c r="Q21" i="5"/>
  <c r="Q23" i="5"/>
  <c r="P30" i="4"/>
  <c r="P31" i="4"/>
  <c r="P32" i="4"/>
  <c r="P33" i="4"/>
  <c r="P34" i="4"/>
  <c r="P35" i="4"/>
  <c r="P36" i="4"/>
  <c r="P37" i="4"/>
  <c r="P38" i="4"/>
  <c r="P39" i="4"/>
  <c r="P40" i="4"/>
  <c r="P41" i="4"/>
  <c r="P43" i="4"/>
  <c r="P44" i="4"/>
  <c r="P45" i="4"/>
  <c r="P46" i="4"/>
  <c r="P47" i="4"/>
  <c r="P48" i="4"/>
  <c r="P49" i="4"/>
  <c r="P50" i="4"/>
  <c r="O31" i="4"/>
  <c r="O32" i="4"/>
  <c r="O33" i="4"/>
  <c r="O34" i="4"/>
  <c r="O35" i="4"/>
  <c r="O36" i="4"/>
  <c r="O37" i="4"/>
  <c r="O38" i="4"/>
  <c r="O39" i="4"/>
  <c r="O40" i="4"/>
  <c r="O41" i="4"/>
  <c r="O42" i="4"/>
  <c r="O43" i="4"/>
  <c r="O44" i="4"/>
  <c r="O45" i="4"/>
  <c r="O46" i="4"/>
  <c r="O47" i="4"/>
  <c r="O48" i="4"/>
  <c r="O49" i="4"/>
  <c r="O50" i="4"/>
  <c r="N31" i="4"/>
  <c r="N32" i="4"/>
  <c r="N33" i="4"/>
  <c r="N34" i="4"/>
  <c r="N35" i="4"/>
  <c r="N36" i="4"/>
  <c r="N37" i="4"/>
  <c r="N38" i="4"/>
  <c r="N39" i="4"/>
  <c r="N40" i="4"/>
  <c r="N41" i="4"/>
  <c r="N42" i="4"/>
  <c r="N43" i="4"/>
  <c r="N44" i="4"/>
  <c r="N45" i="4"/>
  <c r="N46" i="4"/>
  <c r="N47" i="4"/>
  <c r="N48" i="4"/>
  <c r="N49" i="4"/>
  <c r="N50" i="4"/>
  <c r="O30" i="4"/>
  <c r="N30" i="4"/>
  <c r="F44" i="4"/>
  <c r="F47" i="4"/>
  <c r="F49" i="4"/>
  <c r="E30" i="4"/>
  <c r="G30" i="4" s="1"/>
  <c r="M31" i="4"/>
  <c r="M32" i="4"/>
  <c r="M33" i="4"/>
  <c r="M34" i="4"/>
  <c r="M35" i="4"/>
  <c r="M36" i="4"/>
  <c r="M37" i="4"/>
  <c r="M38" i="4"/>
  <c r="M39" i="4"/>
  <c r="M40" i="4"/>
  <c r="M41" i="4"/>
  <c r="M42" i="4"/>
  <c r="M43" i="4"/>
  <c r="M44" i="4"/>
  <c r="M45" i="4"/>
  <c r="M46" i="4"/>
  <c r="M47" i="4"/>
  <c r="M48" i="4"/>
  <c r="M49" i="4"/>
  <c r="M50" i="4"/>
  <c r="M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30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G5" i="4" l="1"/>
  <c r="I5" i="4"/>
  <c r="P22" i="5"/>
  <c r="P18" i="5"/>
  <c r="O25" i="5"/>
  <c r="O21" i="5"/>
  <c r="O17" i="5"/>
  <c r="O13" i="5"/>
  <c r="O9" i="5"/>
  <c r="P5" i="5"/>
  <c r="G48" i="4"/>
  <c r="G44" i="4"/>
  <c r="G40" i="4"/>
  <c r="G36" i="4"/>
  <c r="G31" i="4"/>
  <c r="G49" i="4"/>
  <c r="G45" i="4"/>
  <c r="G41" i="4"/>
  <c r="G37" i="4"/>
  <c r="G33" i="4"/>
  <c r="G47" i="4"/>
  <c r="G43" i="4"/>
  <c r="G35" i="4"/>
  <c r="F50" i="5"/>
  <c r="G39" i="4"/>
  <c r="G50" i="4"/>
  <c r="G46" i="4"/>
  <c r="G42" i="4"/>
  <c r="G38" i="4"/>
  <c r="G34" i="4"/>
  <c r="G32" i="4"/>
  <c r="F59" i="5"/>
  <c r="F55" i="5"/>
  <c r="F51" i="5"/>
  <c r="E60" i="5"/>
  <c r="E52" i="5"/>
  <c r="H23" i="5"/>
  <c r="H18" i="5"/>
  <c r="H12" i="5"/>
  <c r="H17" i="5"/>
  <c r="E58" i="5"/>
  <c r="E54" i="5"/>
  <c r="E50" i="5"/>
  <c r="F58" i="5"/>
  <c r="F54" i="5"/>
  <c r="F49" i="5"/>
  <c r="E48" i="5"/>
  <c r="E57" i="5"/>
  <c r="O5" i="5"/>
  <c r="O22" i="5"/>
  <c r="O18" i="5"/>
  <c r="O14" i="5"/>
  <c r="O10" i="5"/>
  <c r="O6" i="5"/>
  <c r="Q24" i="5"/>
  <c r="Q20" i="5"/>
  <c r="Q16" i="5"/>
  <c r="Q12" i="5"/>
  <c r="Q8" i="5"/>
  <c r="E61" i="5"/>
  <c r="E49" i="5"/>
  <c r="H22" i="5"/>
  <c r="H59" i="5"/>
  <c r="F5" i="5"/>
  <c r="P19" i="5"/>
  <c r="P15" i="5"/>
  <c r="P7" i="5"/>
  <c r="P14" i="5"/>
  <c r="P10" i="5"/>
  <c r="P6" i="5"/>
  <c r="H25" i="5"/>
  <c r="H16" i="5"/>
  <c r="E15" i="5"/>
  <c r="O24" i="5"/>
  <c r="O20" i="5"/>
  <c r="O16" i="5"/>
  <c r="O12" i="5"/>
  <c r="O8" i="5"/>
  <c r="P25" i="5"/>
  <c r="P21" i="5"/>
  <c r="P13" i="5"/>
  <c r="P9" i="5"/>
  <c r="Q5" i="5"/>
  <c r="Q22" i="5"/>
  <c r="Q18" i="5"/>
  <c r="Q14" i="5"/>
  <c r="Q10" i="5"/>
  <c r="Q6" i="5"/>
  <c r="P23" i="5"/>
  <c r="P11" i="5"/>
  <c r="O23" i="5"/>
  <c r="O19" i="5"/>
  <c r="O15" i="5"/>
  <c r="O11" i="5"/>
  <c r="O7" i="5"/>
  <c r="P24" i="5"/>
  <c r="P20" i="5"/>
  <c r="P16" i="5"/>
  <c r="P12" i="5"/>
  <c r="P8" i="5"/>
  <c r="Q25" i="5"/>
  <c r="Q9" i="5"/>
  <c r="E5" i="5"/>
  <c r="H41" i="5"/>
  <c r="F60" i="5"/>
  <c r="F56" i="5"/>
  <c r="F52" i="5"/>
  <c r="E56" i="5"/>
  <c r="E53" i="5"/>
  <c r="F61" i="5"/>
  <c r="F57" i="5"/>
  <c r="F53" i="5"/>
  <c r="E59" i="5"/>
  <c r="E55" i="5"/>
  <c r="E51" i="5"/>
  <c r="F48" i="5"/>
  <c r="H36" i="5"/>
  <c r="H61" i="5"/>
  <c r="I50" i="4"/>
  <c r="H42" i="5"/>
  <c r="H38" i="5"/>
  <c r="H43" i="5"/>
  <c r="J47" i="4"/>
  <c r="J43" i="4"/>
  <c r="J48" i="4"/>
  <c r="J50" i="4"/>
  <c r="J42" i="4"/>
  <c r="I41" i="4"/>
  <c r="J41" i="4"/>
  <c r="J37" i="4"/>
  <c r="I42" i="4"/>
  <c r="I37" i="4"/>
  <c r="I48" i="4"/>
  <c r="I47" i="4"/>
  <c r="I43" i="4"/>
  <c r="N6" i="5"/>
  <c r="N7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5" i="5"/>
  <c r="M6" i="5"/>
  <c r="M7" i="5"/>
  <c r="M8" i="5"/>
  <c r="M9" i="5"/>
  <c r="M10" i="5"/>
  <c r="M11" i="5"/>
  <c r="M12" i="5"/>
  <c r="M13" i="5"/>
  <c r="M14" i="5"/>
  <c r="M15" i="5"/>
  <c r="M16" i="5"/>
  <c r="M17" i="5"/>
  <c r="M18" i="5"/>
  <c r="M19" i="5"/>
  <c r="M20" i="5"/>
  <c r="M21" i="5"/>
  <c r="M22" i="5"/>
  <c r="M23" i="5"/>
  <c r="M24" i="5"/>
  <c r="M25" i="5"/>
  <c r="M5" i="5"/>
  <c r="L6" i="5"/>
  <c r="L7" i="5"/>
  <c r="L8" i="5"/>
  <c r="L9" i="5"/>
  <c r="L10" i="5"/>
  <c r="L11" i="5"/>
  <c r="L12" i="5"/>
  <c r="L13" i="5"/>
  <c r="L14" i="5"/>
  <c r="L15" i="5"/>
  <c r="L16" i="5"/>
  <c r="L17" i="5"/>
  <c r="L18" i="5"/>
  <c r="L19" i="5"/>
  <c r="L20" i="5"/>
  <c r="L21" i="5"/>
  <c r="L22" i="5"/>
  <c r="L23" i="5"/>
  <c r="L24" i="5"/>
  <c r="L25" i="5"/>
  <c r="L5" i="5"/>
  <c r="K6" i="5"/>
  <c r="K7" i="5"/>
  <c r="K8" i="5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5" i="5"/>
  <c r="G54" i="5" l="1"/>
  <c r="G55" i="5"/>
  <c r="G59" i="5"/>
  <c r="G51" i="5"/>
  <c r="G58" i="5"/>
  <c r="G52" i="5"/>
  <c r="G49" i="5"/>
  <c r="G53" i="5"/>
  <c r="G60" i="5"/>
  <c r="G61" i="5"/>
  <c r="I61" i="5"/>
  <c r="G56" i="5"/>
  <c r="G50" i="5"/>
  <c r="I59" i="5"/>
  <c r="G48" i="5"/>
  <c r="G57" i="5"/>
  <c r="H14" i="5" l="1"/>
  <c r="J49" i="4"/>
  <c r="H13" i="5"/>
  <c r="J36" i="4"/>
  <c r="H35" i="5"/>
  <c r="H30" i="5"/>
  <c r="H31" i="5"/>
  <c r="H34" i="5"/>
  <c r="H53" i="5"/>
  <c r="J30" i="4"/>
  <c r="H19" i="5"/>
  <c r="H37" i="5"/>
  <c r="G5" i="5"/>
  <c r="H15" i="5" l="1"/>
  <c r="H32" i="5"/>
  <c r="H24" i="5"/>
  <c r="I49" i="4"/>
  <c r="I60" i="5" s="1"/>
  <c r="H60" i="5"/>
  <c r="H39" i="5"/>
  <c r="J38" i="4"/>
  <c r="I38" i="4"/>
  <c r="H21" i="5"/>
  <c r="I36" i="4"/>
  <c r="I54" i="5" s="1"/>
  <c r="H11" i="5"/>
  <c r="H54" i="5"/>
  <c r="H56" i="5"/>
  <c r="I45" i="4"/>
  <c r="J45" i="4"/>
  <c r="H20" i="5"/>
  <c r="H51" i="5"/>
  <c r="J39" i="4"/>
  <c r="I39" i="4"/>
  <c r="H7" i="5"/>
  <c r="J5" i="5"/>
  <c r="H9" i="5"/>
  <c r="J34" i="4"/>
  <c r="J35" i="4"/>
  <c r="H10" i="5"/>
  <c r="I35" i="4"/>
  <c r="I53" i="5" s="1"/>
  <c r="H52" i="5"/>
  <c r="I34" i="4"/>
  <c r="I52" i="5" s="1"/>
  <c r="H8" i="5"/>
  <c r="I33" i="4"/>
  <c r="J33" i="4"/>
  <c r="J31" i="4"/>
  <c r="I31" i="4"/>
  <c r="H49" i="5"/>
  <c r="H6" i="5"/>
  <c r="F19" i="5"/>
  <c r="F11" i="5"/>
  <c r="F22" i="5"/>
  <c r="F14" i="5"/>
  <c r="F6" i="5"/>
  <c r="F25" i="5"/>
  <c r="F21" i="5"/>
  <c r="F17" i="5"/>
  <c r="F13" i="5"/>
  <c r="F9" i="5"/>
  <c r="F23" i="5"/>
  <c r="F15" i="5"/>
  <c r="F7" i="5"/>
  <c r="F18" i="5"/>
  <c r="F10" i="5"/>
  <c r="F24" i="5"/>
  <c r="F20" i="5"/>
  <c r="F16" i="5"/>
  <c r="F8" i="5"/>
  <c r="I32" i="4"/>
  <c r="H57" i="5"/>
  <c r="J44" i="4"/>
  <c r="I46" i="4"/>
  <c r="J46" i="4"/>
  <c r="I44" i="4"/>
  <c r="I55" i="5" s="1"/>
  <c r="H48" i="5"/>
  <c r="I30" i="4"/>
  <c r="I48" i="5" s="1"/>
  <c r="J40" i="4"/>
  <c r="H58" i="5"/>
  <c r="J32" i="4"/>
  <c r="I40" i="4"/>
  <c r="H55" i="5"/>
  <c r="H50" i="5"/>
  <c r="F30" i="5"/>
  <c r="F12" i="5"/>
  <c r="F35" i="5"/>
  <c r="F34" i="5"/>
  <c r="F31" i="5"/>
  <c r="F38" i="5"/>
  <c r="F41" i="5"/>
  <c r="F33" i="5"/>
  <c r="F40" i="5"/>
  <c r="F36" i="5"/>
  <c r="F32" i="5"/>
  <c r="H33" i="5"/>
  <c r="H40" i="5"/>
  <c r="F42" i="5"/>
  <c r="F37" i="5"/>
  <c r="F43" i="5"/>
  <c r="F39" i="5"/>
  <c r="E6" i="4"/>
  <c r="E7" i="4"/>
  <c r="E9" i="4"/>
  <c r="E10" i="4"/>
  <c r="E11" i="4"/>
  <c r="E12" i="4"/>
  <c r="E13" i="4"/>
  <c r="E14" i="4"/>
  <c r="E16" i="4"/>
  <c r="E17" i="4"/>
  <c r="E18" i="4"/>
  <c r="E19" i="4"/>
  <c r="E20" i="4"/>
  <c r="E21" i="4"/>
  <c r="E22" i="4"/>
  <c r="E23" i="4"/>
  <c r="E24" i="4"/>
  <c r="E25" i="4"/>
  <c r="E7" i="5" l="1"/>
  <c r="G7" i="4"/>
  <c r="G7" i="5" s="1"/>
  <c r="I7" i="4"/>
  <c r="I7" i="5" s="1"/>
  <c r="E13" i="5"/>
  <c r="I13" i="4"/>
  <c r="I13" i="5" s="1"/>
  <c r="G13" i="4"/>
  <c r="G13" i="5" s="1"/>
  <c r="E9" i="5"/>
  <c r="G9" i="4"/>
  <c r="G9" i="5" s="1"/>
  <c r="I9" i="4"/>
  <c r="I9" i="5" s="1"/>
  <c r="I17" i="4"/>
  <c r="I17" i="5" s="1"/>
  <c r="G17" i="4"/>
  <c r="G17" i="5" s="1"/>
  <c r="E24" i="5"/>
  <c r="I24" i="4"/>
  <c r="I24" i="5" s="1"/>
  <c r="G24" i="4"/>
  <c r="E23" i="5"/>
  <c r="I23" i="4"/>
  <c r="I23" i="5" s="1"/>
  <c r="G23" i="4"/>
  <c r="G23" i="5" s="1"/>
  <c r="I21" i="4"/>
  <c r="I21" i="5" s="1"/>
  <c r="G21" i="4"/>
  <c r="G21" i="5" s="1"/>
  <c r="I12" i="4"/>
  <c r="G12" i="4"/>
  <c r="E18" i="5"/>
  <c r="I18" i="4"/>
  <c r="I18" i="5" s="1"/>
  <c r="G18" i="4"/>
  <c r="G25" i="4"/>
  <c r="G25" i="5" s="1"/>
  <c r="I25" i="4"/>
  <c r="I25" i="5" s="1"/>
  <c r="E6" i="5"/>
  <c r="I6" i="4"/>
  <c r="I6" i="5" s="1"/>
  <c r="G6" i="4"/>
  <c r="G6" i="5" s="1"/>
  <c r="E14" i="5"/>
  <c r="G14" i="4"/>
  <c r="I14" i="4"/>
  <c r="I20" i="4"/>
  <c r="I20" i="5" s="1"/>
  <c r="G20" i="4"/>
  <c r="G20" i="5" s="1"/>
  <c r="E11" i="5"/>
  <c r="G11" i="4"/>
  <c r="G11" i="5" s="1"/>
  <c r="I11" i="4"/>
  <c r="I11" i="5" s="1"/>
  <c r="G16" i="4"/>
  <c r="I16" i="4"/>
  <c r="G22" i="4"/>
  <c r="G22" i="5" s="1"/>
  <c r="I22" i="4"/>
  <c r="I22" i="5" s="1"/>
  <c r="E19" i="5"/>
  <c r="G19" i="4"/>
  <c r="G19" i="5" s="1"/>
  <c r="I19" i="4"/>
  <c r="I19" i="5" s="1"/>
  <c r="E10" i="5"/>
  <c r="G10" i="4"/>
  <c r="G10" i="5" s="1"/>
  <c r="I10" i="4"/>
  <c r="I10" i="5" s="1"/>
  <c r="I5" i="5"/>
  <c r="I49" i="5"/>
  <c r="I56" i="5"/>
  <c r="I57" i="5"/>
  <c r="I50" i="5"/>
  <c r="I51" i="5"/>
  <c r="G24" i="5"/>
  <c r="I58" i="5"/>
  <c r="E43" i="5"/>
  <c r="E25" i="5"/>
  <c r="E39" i="5"/>
  <c r="E21" i="5"/>
  <c r="E35" i="5"/>
  <c r="E17" i="5"/>
  <c r="E30" i="5"/>
  <c r="E12" i="5"/>
  <c r="E8" i="5"/>
  <c r="E40" i="5"/>
  <c r="E22" i="5"/>
  <c r="E38" i="5"/>
  <c r="E20" i="5"/>
  <c r="E34" i="5"/>
  <c r="E16" i="5"/>
  <c r="E31" i="5"/>
  <c r="E42" i="5"/>
  <c r="E41" i="5"/>
  <c r="E37" i="5"/>
  <c r="E32" i="5"/>
  <c r="E36" i="5"/>
  <c r="G15" i="5"/>
  <c r="G8" i="5"/>
  <c r="J24" i="5"/>
  <c r="J16" i="5"/>
  <c r="I8" i="5"/>
  <c r="J8" i="5"/>
  <c r="J23" i="5"/>
  <c r="J15" i="5"/>
  <c r="J7" i="5"/>
  <c r="J22" i="5"/>
  <c r="J14" i="5"/>
  <c r="J25" i="5"/>
  <c r="J21" i="5"/>
  <c r="J17" i="5"/>
  <c r="J13" i="5"/>
  <c r="J9" i="5"/>
  <c r="J20" i="5"/>
  <c r="J12" i="5"/>
  <c r="J19" i="5"/>
  <c r="J11" i="5"/>
  <c r="J18" i="5"/>
  <c r="J10" i="5"/>
  <c r="J6" i="5"/>
  <c r="I33" i="5" l="1"/>
  <c r="I15" i="5"/>
  <c r="G36" i="5"/>
  <c r="G18" i="5"/>
  <c r="I30" i="5"/>
  <c r="I12" i="5"/>
  <c r="I32" i="5"/>
  <c r="I14" i="5"/>
  <c r="G34" i="5"/>
  <c r="G16" i="5"/>
  <c r="G32" i="5"/>
  <c r="G14" i="5"/>
  <c r="I34" i="5"/>
  <c r="I16" i="5"/>
  <c r="G30" i="5"/>
  <c r="G12" i="5"/>
  <c r="G37" i="5"/>
  <c r="G31" i="5"/>
  <c r="G39" i="5"/>
  <c r="G40" i="5"/>
  <c r="G33" i="5"/>
  <c r="I35" i="5"/>
  <c r="I40" i="5"/>
  <c r="I42" i="5"/>
  <c r="G38" i="5"/>
  <c r="G35" i="5"/>
  <c r="G43" i="5"/>
  <c r="G41" i="5"/>
  <c r="I38" i="5"/>
  <c r="G42" i="5"/>
  <c r="I43" i="5"/>
  <c r="I36" i="5"/>
  <c r="I37" i="5"/>
  <c r="I31" i="5"/>
  <c r="I39" i="5"/>
  <c r="I41" i="5"/>
</calcChain>
</file>

<file path=xl/sharedStrings.xml><?xml version="1.0" encoding="utf-8"?>
<sst xmlns="http://schemas.openxmlformats.org/spreadsheetml/2006/main" count="602" uniqueCount="296">
  <si>
    <t>Other Services (not pharmacy and behavioral health)</t>
  </si>
  <si>
    <t>Pharmacy Only</t>
  </si>
  <si>
    <t>Behavioral Health Only</t>
  </si>
  <si>
    <t>Pharmacy and Behavioral Health</t>
  </si>
  <si>
    <t>Pharmacy and Other</t>
  </si>
  <si>
    <t>Behavioral Health and Other</t>
  </si>
  <si>
    <t>Pharmacy, Behavioral Health, and Other</t>
  </si>
  <si>
    <t>Commercial Partial MM CY 2016</t>
  </si>
  <si>
    <t>Commercial Partial MM CY 2017</t>
  </si>
  <si>
    <t>Commercial Partial MM CY 2018</t>
  </si>
  <si>
    <t>Year</t>
  </si>
  <si>
    <t xml:space="preserve">Insurance Category </t>
  </si>
  <si>
    <t>Total Expenses</t>
  </si>
  <si>
    <t xml:space="preserve">Member Months  </t>
  </si>
  <si>
    <t xml:space="preserve">Wtd Member Months </t>
  </si>
  <si>
    <t xml:space="preserve">TME PMPM </t>
  </si>
  <si>
    <t>HSA TME PMPM</t>
  </si>
  <si>
    <t>TME and APM Data Summary - Zip Code</t>
  </si>
  <si>
    <t xml:space="preserve">Medicare &amp; Medicare Advantage </t>
  </si>
  <si>
    <t>Medicaid &amp; Medicaid Managed Care (MCO)</t>
  </si>
  <si>
    <t>Commercial - Full Claims</t>
  </si>
  <si>
    <t>Commercial - Partial Claims</t>
  </si>
  <si>
    <t>TME and APM Data Summary - Physician Group</t>
  </si>
  <si>
    <t>Code</t>
  </si>
  <si>
    <t xml:space="preserve"> Inpatient</t>
  </si>
  <si>
    <t>Outpatient</t>
  </si>
  <si>
    <t xml:space="preserve">Rx </t>
  </si>
  <si>
    <t>Other</t>
  </si>
  <si>
    <t xml:space="preserve">Non-Claims </t>
  </si>
  <si>
    <t>Prof. Physician</t>
  </si>
  <si>
    <t>Prof. Other</t>
  </si>
  <si>
    <t>Medicare and Medicaid Dual Eligibles ages 65 and over</t>
  </si>
  <si>
    <t>Medicare and Medicaid Dual Eligibles afes 21-64</t>
  </si>
  <si>
    <t>Percent Difference in Zip Code and Physician Group TME-APM</t>
  </si>
  <si>
    <t xml:space="preserve">Member Months </t>
  </si>
  <si>
    <t>Wtd Member Months</t>
  </si>
  <si>
    <t>TME PMPM</t>
  </si>
  <si>
    <t>2016-2017</t>
  </si>
  <si>
    <t>2017-2018</t>
  </si>
  <si>
    <t>Percent Change in Zip Code TME-APM by Calendar Year</t>
  </si>
  <si>
    <t>Percent Change in Physician Group TME-APM by Calendar Year</t>
  </si>
  <si>
    <t>Medicare and Medicaid Dual Eligibles ages 21-64</t>
  </si>
  <si>
    <t>Payer OrgID</t>
  </si>
  <si>
    <t>I verify that the information in this workbook is accurate.</t>
  </si>
  <si>
    <t>Contact Name:</t>
  </si>
  <si>
    <t>[Input Required]</t>
  </si>
  <si>
    <t>Contact Email:</t>
  </si>
  <si>
    <r>
      <t xml:space="preserve">Table A: </t>
    </r>
    <r>
      <rPr>
        <sz val="11"/>
        <color theme="1"/>
        <rFont val="Calibri"/>
        <family val="2"/>
        <scheme val="minor"/>
      </rPr>
      <t xml:space="preserve">Zip Code TME&amp;APM Summary </t>
    </r>
  </si>
  <si>
    <r>
      <t xml:space="preserve">Table B: </t>
    </r>
    <r>
      <rPr>
        <sz val="11"/>
        <color theme="1"/>
        <rFont val="Calibri"/>
        <family val="2"/>
        <scheme val="minor"/>
      </rPr>
      <t xml:space="preserve">Physician Group TME&amp;APM Summary </t>
    </r>
    <r>
      <rPr>
        <b/>
        <sz val="11"/>
        <color theme="1"/>
        <rFont val="Calibri"/>
        <family val="2"/>
        <scheme val="minor"/>
      </rPr>
      <t xml:space="preserve"> </t>
    </r>
  </si>
  <si>
    <r>
      <t xml:space="preserve">Table C: </t>
    </r>
    <r>
      <rPr>
        <sz val="11"/>
        <color theme="1"/>
        <rFont val="Calibri"/>
        <family val="2"/>
        <scheme val="minor"/>
      </rPr>
      <t xml:space="preserve">Zip Code and Physician Group TME&amp;APM Comparison </t>
    </r>
  </si>
  <si>
    <r>
      <t xml:space="preserve">Table D: </t>
    </r>
    <r>
      <rPr>
        <sz val="11"/>
        <color theme="1"/>
        <rFont val="Calibri"/>
        <family val="2"/>
        <scheme val="minor"/>
      </rPr>
      <t xml:space="preserve">Zip Code TME&amp;APM Year-to-Year Comparison </t>
    </r>
  </si>
  <si>
    <r>
      <t xml:space="preserve">Table E: </t>
    </r>
    <r>
      <rPr>
        <sz val="11"/>
        <color theme="1"/>
        <rFont val="Calibri"/>
        <family val="2"/>
        <scheme val="minor"/>
      </rPr>
      <t xml:space="preserve">Physician Group TME&amp;APM Year-to-Year Comparison </t>
    </r>
  </si>
  <si>
    <t>Total Medical Expenses and Alternative Payment Methods</t>
  </si>
  <si>
    <t>Carved-Out Benefit</t>
  </si>
  <si>
    <t xml:space="preserve"> Average HSA </t>
  </si>
  <si>
    <t xml:space="preserve">TME/APM Data Specification Manual </t>
  </si>
  <si>
    <t>This workbook contains the following tabs:</t>
  </si>
  <si>
    <t>Tab Name</t>
  </si>
  <si>
    <t>Contents</t>
  </si>
  <si>
    <t>Automated Calculation</t>
  </si>
  <si>
    <t>CHIA Submissions Portal</t>
  </si>
  <si>
    <t>Payer Data Entry: Zip Code Records</t>
  </si>
  <si>
    <t>Payer Data Entry: Physician Group Records</t>
  </si>
  <si>
    <t>Payer Data Entry: Overview of File and Data Verification</t>
  </si>
  <si>
    <t>Table A.1: File Overview</t>
  </si>
  <si>
    <t xml:space="preserve">Table A.2: Additional Data Confirmation                                                                                                                                                                                                                                </t>
  </si>
  <si>
    <t>Table A.3: Commercial Partial Member Months by Carved-Out Benefits</t>
  </si>
  <si>
    <t>Reference Tables</t>
  </si>
  <si>
    <t>Product Type Code</t>
  </si>
  <si>
    <t>Payment Method Code</t>
  </si>
  <si>
    <t>Insurance Category Code</t>
  </si>
  <si>
    <t>Risk Type Code</t>
  </si>
  <si>
    <t>Definition</t>
  </si>
  <si>
    <t>Medicare &amp; Medicare Advantage</t>
  </si>
  <si>
    <t>Commercial – Full Claims</t>
  </si>
  <si>
    <t>Commercial – Partial Claims</t>
  </si>
  <si>
    <t>Medicare and Medicaid Dual Eligibles, 65 and over (e.g., SCO)</t>
  </si>
  <si>
    <t>Medicare and Medicaid Dual Eligibles, 21 – 64 (e.g., OneCare)</t>
  </si>
  <si>
    <r>
      <t>Other</t>
    </r>
    <r>
      <rPr>
        <sz val="10"/>
        <color rgb="FF000000"/>
        <rFont val="Calibri"/>
        <family val="2"/>
        <scheme val="minor"/>
      </rPr>
      <t xml:space="preserve"> (e.g., PACE)</t>
    </r>
  </si>
  <si>
    <t>HMO</t>
  </si>
  <si>
    <t>PPO</t>
  </si>
  <si>
    <t>Indemnity</t>
  </si>
  <si>
    <t>POS</t>
  </si>
  <si>
    <t>PCP Indicator</t>
  </si>
  <si>
    <t>Data for members who are attributed to a PCP during reporting period pursuant to payer-provider risk contract</t>
  </si>
  <si>
    <t>Data for members who are attributed to a PCP by payer’s own attribution methodology</t>
  </si>
  <si>
    <t>Data for members who are not attributed to a PCP</t>
  </si>
  <si>
    <t>1A</t>
  </si>
  <si>
    <t>Global Budget/Payment (Full Benefits: budget includes comprehensive services)</t>
  </si>
  <si>
    <t>1B</t>
  </si>
  <si>
    <t>Global Budget/Payment (Partial Benefits: certain services carved-out and not part of the budget)</t>
  </si>
  <si>
    <t>Limited Budget</t>
  </si>
  <si>
    <t>Bundled Payments</t>
  </si>
  <si>
    <t>Other,  non-FFS based</t>
  </si>
  <si>
    <t>Fee for Service</t>
  </si>
  <si>
    <t>Lookup Tables for Data Element Response Codes</t>
  </si>
  <si>
    <t>No Risk</t>
  </si>
  <si>
    <t>Shared Savings Only</t>
  </si>
  <si>
    <t>Upside and Downside Risk</t>
  </si>
  <si>
    <t>A. Front Page</t>
  </si>
  <si>
    <t>B. Zip Code</t>
  </si>
  <si>
    <t>C. Physician Group</t>
  </si>
  <si>
    <t>A. File Overview and Payer Verification</t>
  </si>
  <si>
    <t>B. Zip Code TME and APM Records</t>
  </si>
  <si>
    <t>C. Physician Group TME and APM Records</t>
  </si>
  <si>
    <t>DRAFT Data Submission Workbook: 2019 Reporting Cycle</t>
  </si>
  <si>
    <t>D.1 Summary</t>
  </si>
  <si>
    <t>D.2 Summary Trends</t>
  </si>
  <si>
    <t>Data for members required to select a PCP as part of plan design</t>
  </si>
  <si>
    <t/>
  </si>
  <si>
    <t>Aetna Health Inc.</t>
  </si>
  <si>
    <t>Blue Cross Blue Shield of Massachusetts</t>
  </si>
  <si>
    <t>BMC HealthNet Plan</t>
  </si>
  <si>
    <t xml:space="preserve">CIGNA - EAST </t>
  </si>
  <si>
    <t xml:space="preserve">CIGNA - WEST </t>
  </si>
  <si>
    <t>Commonwealth Care Alliance</t>
  </si>
  <si>
    <t>Fallon Community Health Plan</t>
  </si>
  <si>
    <t>Harvard Pilgrim Health Care</t>
  </si>
  <si>
    <t>Health Plans Inc.</t>
  </si>
  <si>
    <t>Health New England</t>
  </si>
  <si>
    <t>AllWays Health Partners (fka Neighborhood Health Plan)</t>
  </si>
  <si>
    <t xml:space="preserve">Tufts Public Plans </t>
  </si>
  <si>
    <t>Tufts Health Plan</t>
  </si>
  <si>
    <t>Tufts Medicare Advantage</t>
  </si>
  <si>
    <t>UniCare Life and Health Insurance Company</t>
  </si>
  <si>
    <t>United Healthcare Insurance Company</t>
  </si>
  <si>
    <t>United Medicare Advantage</t>
  </si>
  <si>
    <t>United Senior Care Options (SCO)</t>
  </si>
  <si>
    <t>Aetna</t>
  </si>
  <si>
    <t>BCBSMA</t>
  </si>
  <si>
    <t>BMCHP</t>
  </si>
  <si>
    <t>Cigna-East</t>
  </si>
  <si>
    <t>Cigna-West</t>
  </si>
  <si>
    <t>CCA</t>
  </si>
  <si>
    <t>Fallon</t>
  </si>
  <si>
    <t>HPHC</t>
  </si>
  <si>
    <t>HPI</t>
  </si>
  <si>
    <t>HNE</t>
  </si>
  <si>
    <t>AllWays</t>
  </si>
  <si>
    <t>THPP</t>
  </si>
  <si>
    <t>THP</t>
  </si>
  <si>
    <t>Tufts Med Adv</t>
  </si>
  <si>
    <t>UniCare</t>
  </si>
  <si>
    <t xml:space="preserve">United </t>
  </si>
  <si>
    <t>United Med Adv</t>
  </si>
  <si>
    <t>United SCO</t>
  </si>
  <si>
    <t xml:space="preserve">MassHealth </t>
  </si>
  <si>
    <t>MassHealth</t>
  </si>
  <si>
    <t>Name</t>
  </si>
  <si>
    <t>Id</t>
  </si>
  <si>
    <t>ShortName</t>
  </si>
  <si>
    <t>Select Payer:</t>
  </si>
  <si>
    <t>iPayer</t>
  </si>
  <si>
    <t>cfRequiredContactName</t>
  </si>
  <si>
    <t>cfRequiredContactEmail</t>
  </si>
  <si>
    <t>cfPayerNameSelected</t>
  </si>
  <si>
    <t>vFileName</t>
  </si>
  <si>
    <t>vFiscalYear</t>
  </si>
  <si>
    <t>vPayerShortName</t>
  </si>
  <si>
    <t>vPayerOrgID</t>
  </si>
  <si>
    <t>cfRequiredFieldsSelected</t>
  </si>
  <si>
    <t>OnSaveFlag</t>
  </si>
  <si>
    <t xml:space="preserve">Tab B. ZipCode </t>
  </si>
  <si>
    <t>cfZipCodeTabRequiredFieldS</t>
  </si>
  <si>
    <t>vSubmissionType</t>
  </si>
  <si>
    <t>vReportingYear</t>
  </si>
  <si>
    <t>vZipCode</t>
  </si>
  <si>
    <t>vInsuranceCategory</t>
  </si>
  <si>
    <t>VProductTypeCode</t>
  </si>
  <si>
    <t>vPCPTypeIndicator</t>
  </si>
  <si>
    <t>vPaymentMethodCode</t>
  </si>
  <si>
    <t>vMemberMonths</t>
  </si>
  <si>
    <t>vHSAScore</t>
  </si>
  <si>
    <t>vClaimsHospitalInpatient</t>
  </si>
  <si>
    <t>vClaimsHospitalOutpatient</t>
  </si>
  <si>
    <t>vClaimsProfessional</t>
  </si>
  <si>
    <t>vClaimsProfessionalOther</t>
  </si>
  <si>
    <t>vClaimsPharmacy</t>
  </si>
  <si>
    <t>vClaimsOther</t>
  </si>
  <si>
    <t>Tab C. Physician Group</t>
  </si>
  <si>
    <t>cfPhysicianGroupRequiredFields</t>
  </si>
  <si>
    <t>vPhysicianGroupOrgID</t>
  </si>
  <si>
    <t>vInsuranceCategoryCode</t>
  </si>
  <si>
    <t>vLocalPracticeGroupOrgID</t>
  </si>
  <si>
    <t>vProductTypeCode</t>
  </si>
  <si>
    <t>vRiskTYpeCode</t>
  </si>
  <si>
    <t>vPediatricIndicator</t>
  </si>
  <si>
    <t xml:space="preserve">vMassHealthACOIndicator </t>
  </si>
  <si>
    <t>vClaimsProfessionalPhysician</t>
  </si>
  <si>
    <t xml:space="preserve">vNonClaimsCapitation </t>
  </si>
  <si>
    <t xml:space="preserve">vNonClaimsIncentivePrograms </t>
  </si>
  <si>
    <t xml:space="preserve">vNon-ClaimsRiskSettlements </t>
  </si>
  <si>
    <t xml:space="preserve">vNon-ClaimsCareManagement </t>
  </si>
  <si>
    <t xml:space="preserve">vNon-ClaimsOther </t>
  </si>
  <si>
    <r>
      <rPr>
        <b/>
        <sz val="11"/>
        <color theme="1"/>
        <rFont val="Calibri"/>
        <family val="2"/>
        <scheme val="minor"/>
      </rPr>
      <t>Reporting Year</t>
    </r>
    <r>
      <rPr>
        <b/>
        <sz val="11"/>
        <color rgb="FFFF0000"/>
        <rFont val="Calibri"/>
        <family val="2"/>
        <scheme val="minor"/>
      </rPr>
      <t xml:space="preserve">   *</t>
    </r>
  </si>
  <si>
    <r>
      <rPr>
        <b/>
        <sz val="11"/>
        <color theme="1"/>
        <rFont val="Calibri"/>
        <family val="2"/>
        <scheme val="minor"/>
      </rPr>
      <t>Zip Code</t>
    </r>
    <r>
      <rPr>
        <b/>
        <sz val="11"/>
        <color rgb="FFFF0000"/>
        <rFont val="Calibri"/>
        <family val="2"/>
        <scheme val="minor"/>
      </rPr>
      <t xml:space="preserve">  *</t>
    </r>
  </si>
  <si>
    <r>
      <rPr>
        <b/>
        <sz val="11"/>
        <rFont val="Calibri"/>
        <family val="2"/>
        <scheme val="minor"/>
      </rPr>
      <t>Submission Type</t>
    </r>
    <r>
      <rPr>
        <b/>
        <sz val="11"/>
        <color rgb="FFFF0000"/>
        <rFont val="Calibri"/>
        <family val="2"/>
        <scheme val="minor"/>
      </rPr>
      <t xml:space="preserve"> *</t>
    </r>
  </si>
  <si>
    <r>
      <rPr>
        <b/>
        <sz val="11"/>
        <color theme="1"/>
        <rFont val="Calibri"/>
        <family val="2"/>
        <scheme val="minor"/>
      </rPr>
      <t xml:space="preserve">Insurance Category     Code </t>
    </r>
    <r>
      <rPr>
        <b/>
        <sz val="11"/>
        <color rgb="FFFF0000"/>
        <rFont val="Calibri"/>
        <family val="2"/>
        <scheme val="minor"/>
      </rPr>
      <t>*</t>
    </r>
  </si>
  <si>
    <r>
      <rPr>
        <b/>
        <sz val="11"/>
        <color theme="1"/>
        <rFont val="Calibri"/>
        <family val="2"/>
        <scheme val="minor"/>
      </rPr>
      <t xml:space="preserve">Product Type    Code </t>
    </r>
    <r>
      <rPr>
        <b/>
        <sz val="11"/>
        <color rgb="FFFF0000"/>
        <rFont val="Calibri"/>
        <family val="2"/>
        <scheme val="minor"/>
      </rPr>
      <t>*</t>
    </r>
  </si>
  <si>
    <r>
      <rPr>
        <b/>
        <sz val="11"/>
        <color theme="1"/>
        <rFont val="Calibri"/>
        <family val="2"/>
        <scheme val="minor"/>
      </rPr>
      <t xml:space="preserve">PCP Type Indicator </t>
    </r>
    <r>
      <rPr>
        <b/>
        <sz val="11"/>
        <color rgb="FFFF0000"/>
        <rFont val="Calibri"/>
        <family val="2"/>
        <scheme val="minor"/>
      </rPr>
      <t xml:space="preserve"> *</t>
    </r>
  </si>
  <si>
    <r>
      <rPr>
        <b/>
        <sz val="11"/>
        <color theme="1"/>
        <rFont val="Calibri"/>
        <family val="2"/>
        <scheme val="minor"/>
      </rPr>
      <t xml:space="preserve">Payment Method    Code  </t>
    </r>
    <r>
      <rPr>
        <b/>
        <sz val="11"/>
        <color rgb="FFFF0000"/>
        <rFont val="Calibri"/>
        <family val="2"/>
        <scheme val="minor"/>
      </rPr>
      <t>*</t>
    </r>
  </si>
  <si>
    <r>
      <rPr>
        <b/>
        <sz val="11"/>
        <color theme="1"/>
        <rFont val="Calibri"/>
        <family val="2"/>
        <scheme val="minor"/>
      </rPr>
      <t>Member Months</t>
    </r>
    <r>
      <rPr>
        <b/>
        <sz val="11"/>
        <color rgb="FFFF0000"/>
        <rFont val="Calibri"/>
        <family val="2"/>
        <scheme val="minor"/>
      </rPr>
      <t xml:space="preserve"> *</t>
    </r>
  </si>
  <si>
    <r>
      <rPr>
        <b/>
        <sz val="11"/>
        <color theme="1"/>
        <rFont val="Calibri"/>
        <family val="2"/>
        <scheme val="minor"/>
      </rPr>
      <t>HSA Score</t>
    </r>
    <r>
      <rPr>
        <b/>
        <sz val="11"/>
        <color rgb="FFFF0000"/>
        <rFont val="Calibri"/>
        <family val="2"/>
        <scheme val="minor"/>
      </rPr>
      <t xml:space="preserve"> *</t>
    </r>
  </si>
  <si>
    <r>
      <rPr>
        <b/>
        <sz val="11"/>
        <color theme="1"/>
        <rFont val="Calibri"/>
        <family val="2"/>
        <scheme val="minor"/>
      </rPr>
      <t>Claims: Hospital Inpatient</t>
    </r>
    <r>
      <rPr>
        <b/>
        <sz val="11"/>
        <color rgb="FFFF0000"/>
        <rFont val="Calibri"/>
        <family val="2"/>
        <scheme val="minor"/>
      </rPr>
      <t xml:space="preserve">  *</t>
    </r>
  </si>
  <si>
    <r>
      <rPr>
        <b/>
        <sz val="11"/>
        <color theme="1"/>
        <rFont val="Calibri"/>
        <family val="2"/>
        <scheme val="minor"/>
      </rPr>
      <t>Claims: Hospital Outpatient</t>
    </r>
    <r>
      <rPr>
        <b/>
        <sz val="11"/>
        <color rgb="FFFF0000"/>
        <rFont val="Calibri"/>
        <family val="2"/>
        <scheme val="minor"/>
      </rPr>
      <t xml:space="preserve">  *</t>
    </r>
  </si>
  <si>
    <r>
      <rPr>
        <b/>
        <sz val="11"/>
        <color theme="1"/>
        <rFont val="Calibri"/>
        <family val="2"/>
        <scheme val="minor"/>
      </rPr>
      <t>Claims: Professional Physician</t>
    </r>
    <r>
      <rPr>
        <b/>
        <sz val="11"/>
        <color rgb="FFFF0000"/>
        <rFont val="Calibri"/>
        <family val="2"/>
        <scheme val="minor"/>
      </rPr>
      <t xml:space="preserve">  *</t>
    </r>
  </si>
  <si>
    <r>
      <rPr>
        <b/>
        <sz val="11"/>
        <color theme="1"/>
        <rFont val="Calibri"/>
        <family val="2"/>
        <scheme val="minor"/>
      </rPr>
      <t>Claims: Professional Other</t>
    </r>
    <r>
      <rPr>
        <b/>
        <sz val="11"/>
        <color rgb="FFFF0000"/>
        <rFont val="Calibri"/>
        <family val="2"/>
        <scheme val="minor"/>
      </rPr>
      <t xml:space="preserve">  *</t>
    </r>
  </si>
  <si>
    <r>
      <rPr>
        <b/>
        <sz val="11"/>
        <rFont val="Calibri"/>
        <family val="2"/>
        <scheme val="minor"/>
      </rPr>
      <t xml:space="preserve">Claims: Pharmacy </t>
    </r>
    <r>
      <rPr>
        <b/>
        <sz val="11"/>
        <color rgb="FFFF0000"/>
        <rFont val="Calibri"/>
        <family val="2"/>
        <scheme val="minor"/>
      </rPr>
      <t xml:space="preserve">  *</t>
    </r>
  </si>
  <si>
    <r>
      <rPr>
        <b/>
        <sz val="11"/>
        <rFont val="Calibri"/>
        <family val="2"/>
        <scheme val="minor"/>
      </rPr>
      <t>Claims: Other</t>
    </r>
    <r>
      <rPr>
        <b/>
        <sz val="11"/>
        <color rgb="FFFF0000"/>
        <rFont val="Calibri"/>
        <family val="2"/>
        <scheme val="minor"/>
      </rPr>
      <t xml:space="preserve">  *</t>
    </r>
  </si>
  <si>
    <r>
      <rPr>
        <b/>
        <sz val="11"/>
        <rFont val="Calibri"/>
        <family val="2"/>
        <scheme val="minor"/>
      </rPr>
      <t xml:space="preserve">Total Non-Claims Payments  </t>
    </r>
    <r>
      <rPr>
        <b/>
        <sz val="11"/>
        <color rgb="FFFF0000"/>
        <rFont val="Calibri"/>
        <family val="2"/>
        <scheme val="minor"/>
      </rPr>
      <t xml:space="preserve"> *</t>
    </r>
  </si>
  <si>
    <t>vTotalNon-ClaimsPayment</t>
  </si>
  <si>
    <r>
      <rPr>
        <b/>
        <sz val="11"/>
        <rFont val="Calibri"/>
        <family val="2"/>
        <scheme val="minor"/>
      </rPr>
      <t xml:space="preserve">Submission Type </t>
    </r>
    <r>
      <rPr>
        <b/>
        <sz val="11"/>
        <color rgb="FFFF0000"/>
        <rFont val="Calibri"/>
        <family val="2"/>
        <scheme val="minor"/>
      </rPr>
      <t xml:space="preserve"> *</t>
    </r>
  </si>
  <si>
    <r>
      <rPr>
        <b/>
        <sz val="11"/>
        <rFont val="Calibri"/>
        <family val="2"/>
        <scheme val="minor"/>
      </rPr>
      <t xml:space="preserve">Reporting Year </t>
    </r>
    <r>
      <rPr>
        <b/>
        <sz val="11"/>
        <color rgb="FFFF0000"/>
        <rFont val="Calibri"/>
        <family val="2"/>
        <scheme val="minor"/>
      </rPr>
      <t xml:space="preserve"> *</t>
    </r>
  </si>
  <si>
    <r>
      <rPr>
        <b/>
        <sz val="11"/>
        <rFont val="Calibri"/>
        <family val="2"/>
        <scheme val="minor"/>
      </rPr>
      <t>Physician Group OrgID</t>
    </r>
    <r>
      <rPr>
        <b/>
        <sz val="11"/>
        <color rgb="FFFF0000"/>
        <rFont val="Calibri"/>
        <family val="2"/>
        <scheme val="minor"/>
      </rPr>
      <t xml:space="preserve">   *</t>
    </r>
  </si>
  <si>
    <r>
      <rPr>
        <b/>
        <sz val="11"/>
        <rFont val="Calibri"/>
        <family val="2"/>
        <scheme val="minor"/>
      </rPr>
      <t xml:space="preserve">Local Practice Group       OrgID  </t>
    </r>
    <r>
      <rPr>
        <b/>
        <sz val="11"/>
        <color rgb="FFFF0000"/>
        <rFont val="Calibri"/>
        <family val="2"/>
        <scheme val="minor"/>
      </rPr>
      <t xml:space="preserve"> *</t>
    </r>
  </si>
  <si>
    <r>
      <rPr>
        <b/>
        <sz val="11"/>
        <rFont val="Calibri"/>
        <family val="2"/>
        <scheme val="minor"/>
      </rPr>
      <t>Insurance Category       Code</t>
    </r>
    <r>
      <rPr>
        <b/>
        <sz val="11"/>
        <color rgb="FFFF0000"/>
        <rFont val="Calibri"/>
        <family val="2"/>
        <scheme val="minor"/>
      </rPr>
      <t xml:space="preserve">   *</t>
    </r>
  </si>
  <si>
    <r>
      <rPr>
        <b/>
        <sz val="11"/>
        <rFont val="Calibri"/>
        <family val="2"/>
        <scheme val="minor"/>
      </rPr>
      <t xml:space="preserve">Product Type Code  </t>
    </r>
    <r>
      <rPr>
        <b/>
        <sz val="11"/>
        <color rgb="FFFF0000"/>
        <rFont val="Calibri"/>
        <family val="2"/>
        <scheme val="minor"/>
      </rPr>
      <t>*</t>
    </r>
  </si>
  <si>
    <r>
      <rPr>
        <b/>
        <sz val="11"/>
        <rFont val="Calibri"/>
        <family val="2"/>
        <scheme val="minor"/>
      </rPr>
      <t xml:space="preserve">PCP Type Indicator  </t>
    </r>
    <r>
      <rPr>
        <b/>
        <sz val="11"/>
        <color rgb="FFFF0000"/>
        <rFont val="Calibri"/>
        <family val="2"/>
        <scheme val="minor"/>
      </rPr>
      <t>*</t>
    </r>
  </si>
  <si>
    <r>
      <rPr>
        <b/>
        <sz val="11"/>
        <rFont val="Calibri"/>
        <family val="2"/>
        <scheme val="minor"/>
      </rPr>
      <t>Payment Method      Code</t>
    </r>
    <r>
      <rPr>
        <b/>
        <sz val="11"/>
        <color rgb="FFFF0000"/>
        <rFont val="Calibri"/>
        <family val="2"/>
        <scheme val="minor"/>
      </rPr>
      <t xml:space="preserve">  *</t>
    </r>
  </si>
  <si>
    <r>
      <rPr>
        <b/>
        <sz val="11"/>
        <rFont val="Calibri"/>
        <family val="2"/>
        <scheme val="minor"/>
      </rPr>
      <t>Risk Type     Code</t>
    </r>
    <r>
      <rPr>
        <b/>
        <sz val="11"/>
        <color rgb="FFFF0000"/>
        <rFont val="Calibri"/>
        <family val="2"/>
        <scheme val="minor"/>
      </rPr>
      <t xml:space="preserve">  *</t>
    </r>
  </si>
  <si>
    <r>
      <rPr>
        <b/>
        <sz val="11"/>
        <rFont val="Calibri"/>
        <family val="2"/>
        <scheme val="minor"/>
      </rPr>
      <t xml:space="preserve">Pediatric Indicator  </t>
    </r>
    <r>
      <rPr>
        <b/>
        <sz val="11"/>
        <color rgb="FFFF0000"/>
        <rFont val="Calibri"/>
        <family val="2"/>
        <scheme val="minor"/>
      </rPr>
      <t>*</t>
    </r>
  </si>
  <si>
    <r>
      <rPr>
        <b/>
        <sz val="11"/>
        <rFont val="Calibri"/>
        <family val="2"/>
        <scheme val="minor"/>
      </rPr>
      <t xml:space="preserve">MassHealth ACO           Indicator </t>
    </r>
    <r>
      <rPr>
        <b/>
        <sz val="11"/>
        <color rgb="FFFF0000"/>
        <rFont val="Calibri"/>
        <family val="2"/>
        <scheme val="minor"/>
      </rPr>
      <t xml:space="preserve">  *</t>
    </r>
  </si>
  <si>
    <r>
      <rPr>
        <b/>
        <sz val="11"/>
        <rFont val="Calibri"/>
        <family val="2"/>
        <scheme val="minor"/>
      </rPr>
      <t xml:space="preserve">Member Months  </t>
    </r>
    <r>
      <rPr>
        <b/>
        <sz val="11"/>
        <color rgb="FFFF0000"/>
        <rFont val="Calibri"/>
        <family val="2"/>
        <scheme val="minor"/>
      </rPr>
      <t>*</t>
    </r>
  </si>
  <si>
    <r>
      <rPr>
        <b/>
        <sz val="11"/>
        <rFont val="Calibri"/>
        <family val="2"/>
        <scheme val="minor"/>
      </rPr>
      <t xml:space="preserve">HSA Score  </t>
    </r>
    <r>
      <rPr>
        <b/>
        <sz val="11"/>
        <color rgb="FFFF0000"/>
        <rFont val="Calibri"/>
        <family val="2"/>
        <scheme val="minor"/>
      </rPr>
      <t>*</t>
    </r>
  </si>
  <si>
    <r>
      <rPr>
        <b/>
        <sz val="11"/>
        <rFont val="Calibri"/>
        <family val="2"/>
        <scheme val="minor"/>
      </rPr>
      <t>Claims: Hospital Inpatient</t>
    </r>
    <r>
      <rPr>
        <b/>
        <sz val="11"/>
        <color rgb="FFFF0000"/>
        <rFont val="Calibri"/>
        <family val="2"/>
        <scheme val="minor"/>
      </rPr>
      <t xml:space="preserve">  *</t>
    </r>
  </si>
  <si>
    <r>
      <rPr>
        <b/>
        <sz val="11"/>
        <rFont val="Calibri"/>
        <family val="2"/>
        <scheme val="minor"/>
      </rPr>
      <t xml:space="preserve">Claims: Hospital Outpatient </t>
    </r>
    <r>
      <rPr>
        <b/>
        <sz val="11"/>
        <color rgb="FFFF0000"/>
        <rFont val="Calibri"/>
        <family val="2"/>
        <scheme val="minor"/>
      </rPr>
      <t xml:space="preserve"> *</t>
    </r>
  </si>
  <si>
    <r>
      <rPr>
        <b/>
        <sz val="11"/>
        <rFont val="Calibri"/>
        <family val="2"/>
        <scheme val="minor"/>
      </rPr>
      <t xml:space="preserve">Claims: Professional Physician </t>
    </r>
    <r>
      <rPr>
        <b/>
        <sz val="11"/>
        <color rgb="FFFF0000"/>
        <rFont val="Calibri"/>
        <family val="2"/>
        <scheme val="minor"/>
      </rPr>
      <t xml:space="preserve"> *</t>
    </r>
  </si>
  <si>
    <r>
      <rPr>
        <b/>
        <sz val="11"/>
        <rFont val="Calibri"/>
        <family val="2"/>
        <scheme val="minor"/>
      </rPr>
      <t xml:space="preserve">Claims: Professional Other </t>
    </r>
    <r>
      <rPr>
        <b/>
        <sz val="11"/>
        <color rgb="FFFF0000"/>
        <rFont val="Calibri"/>
        <family val="2"/>
        <scheme val="minor"/>
      </rPr>
      <t xml:space="preserve"> *</t>
    </r>
  </si>
  <si>
    <r>
      <rPr>
        <b/>
        <sz val="11"/>
        <rFont val="Calibri"/>
        <family val="2"/>
        <scheme val="minor"/>
      </rPr>
      <t>Claims:      Other</t>
    </r>
    <r>
      <rPr>
        <b/>
        <sz val="11"/>
        <color rgb="FFFF0000"/>
        <rFont val="Calibri"/>
        <family val="2"/>
        <scheme val="minor"/>
      </rPr>
      <t xml:space="preserve">  *</t>
    </r>
  </si>
  <si>
    <r>
      <rPr>
        <b/>
        <sz val="11"/>
        <rFont val="Calibri"/>
        <family val="2"/>
        <scheme val="minor"/>
      </rPr>
      <t xml:space="preserve">Non-Claims: Incentive Programs  </t>
    </r>
    <r>
      <rPr>
        <b/>
        <sz val="11"/>
        <color rgb="FFFF0000"/>
        <rFont val="Calibri"/>
        <family val="2"/>
        <scheme val="minor"/>
      </rPr>
      <t xml:space="preserve"> *</t>
    </r>
  </si>
  <si>
    <r>
      <rPr>
        <b/>
        <sz val="11"/>
        <rFont val="Calibri"/>
        <family val="2"/>
        <scheme val="minor"/>
      </rPr>
      <t xml:space="preserve">Non-Claims: Capitation </t>
    </r>
    <r>
      <rPr>
        <b/>
        <sz val="11"/>
        <color rgb="FFFF0000"/>
        <rFont val="Calibri"/>
        <family val="2"/>
        <scheme val="minor"/>
      </rPr>
      <t xml:space="preserve">  *</t>
    </r>
  </si>
  <si>
    <r>
      <rPr>
        <b/>
        <sz val="11"/>
        <rFont val="Calibri"/>
        <family val="2"/>
        <scheme val="minor"/>
      </rPr>
      <t xml:space="preserve">Non-Claims: Risk Settlements  </t>
    </r>
    <r>
      <rPr>
        <b/>
        <sz val="11"/>
        <color rgb="FFFF0000"/>
        <rFont val="Calibri"/>
        <family val="2"/>
        <scheme val="minor"/>
      </rPr>
      <t xml:space="preserve"> *</t>
    </r>
  </si>
  <si>
    <r>
      <rPr>
        <b/>
        <sz val="11"/>
        <rFont val="Calibri"/>
        <family val="2"/>
        <scheme val="minor"/>
      </rPr>
      <t>Non-Claims: Care Management</t>
    </r>
    <r>
      <rPr>
        <b/>
        <sz val="11"/>
        <color rgb="FFFF0000"/>
        <rFont val="Calibri"/>
        <family val="2"/>
        <scheme val="minor"/>
      </rPr>
      <t xml:space="preserve"> *</t>
    </r>
  </si>
  <si>
    <r>
      <rPr>
        <b/>
        <sz val="11"/>
        <rFont val="Calibri"/>
        <family val="2"/>
        <scheme val="minor"/>
      </rPr>
      <t xml:space="preserve">Non-Claims: Other </t>
    </r>
    <r>
      <rPr>
        <b/>
        <sz val="11"/>
        <color rgb="FFFF0000"/>
        <rFont val="Calibri"/>
        <family val="2"/>
        <scheme val="minor"/>
      </rPr>
      <t xml:space="preserve">  *</t>
    </r>
  </si>
  <si>
    <t>vSubmissionYear</t>
  </si>
  <si>
    <t>vPreliminaryData:ReportingYear</t>
  </si>
  <si>
    <t>vPreliminaryData:ClaimsPaidThroughDate</t>
  </si>
  <si>
    <t>vFinalData:ReportingYear</t>
  </si>
  <si>
    <t xml:space="preserve">vFinalData:ClaimsPaidThroughDate </t>
  </si>
  <si>
    <t>vFinalResubmissionIncluded?</t>
  </si>
  <si>
    <t>vFinalResubmissionData:ReportingYear</t>
  </si>
  <si>
    <t>vFinalResubmissionData:ClaimsPaidThroughDate</t>
  </si>
  <si>
    <t>vHealthStatus AdjustmentTool</t>
  </si>
  <si>
    <t>vHealthStatusAdjustmentToolVersion</t>
  </si>
  <si>
    <t>vRiskAdjustmentToolconcurrent</t>
  </si>
  <si>
    <t>vRiskAdjustmentToolusetruncation</t>
  </si>
  <si>
    <t>vAdjustmentToolBasedOnAll-encounterDiagnosis-basedInputs</t>
  </si>
  <si>
    <t>vPharmacyDataanInputInYourRiskAdjustmentTool</t>
  </si>
  <si>
    <t>vIBNRFactorsappliedtoPrelimdata</t>
  </si>
  <si>
    <t>vDataIncludeMassachusettsZipCodesOnly</t>
  </si>
  <si>
    <t xml:space="preserve">vDataIncludeMassachusettsResidentsOnly? </t>
  </si>
  <si>
    <t>vIsthedatalimitedonlytomembersforwhomthepayeristheprimarypayer</t>
  </si>
  <si>
    <t>vZipCodeFileComments</t>
  </si>
  <si>
    <t xml:space="preserve">vPhysicianFileComments </t>
  </si>
  <si>
    <t>vPayerName</t>
  </si>
  <si>
    <t>cfFrontPageTableARequiredFields</t>
  </si>
  <si>
    <t>cfFrontPageTableBRequiredFields</t>
  </si>
  <si>
    <r>
      <rPr>
        <sz val="11"/>
        <rFont val="Calibri"/>
        <family val="2"/>
        <scheme val="minor"/>
      </rPr>
      <t xml:space="preserve">Payer Name  </t>
    </r>
    <r>
      <rPr>
        <sz val="11"/>
        <color rgb="FFFF0000"/>
        <rFont val="Calibri"/>
        <family val="2"/>
        <scheme val="minor"/>
      </rPr>
      <t>*</t>
    </r>
  </si>
  <si>
    <r>
      <rPr>
        <sz val="11"/>
        <rFont val="Calibri"/>
        <family val="2"/>
        <scheme val="minor"/>
      </rPr>
      <t xml:space="preserve">Submission Year    </t>
    </r>
    <r>
      <rPr>
        <sz val="11"/>
        <color rgb="FFFF0000"/>
        <rFont val="Calibri"/>
        <family val="2"/>
        <scheme val="minor"/>
      </rPr>
      <t>*</t>
    </r>
  </si>
  <si>
    <r>
      <rPr>
        <sz val="11"/>
        <rFont val="Calibri"/>
        <family val="2"/>
        <scheme val="minor"/>
      </rPr>
      <t xml:space="preserve">Preliminary Data: Reporting Year </t>
    </r>
    <r>
      <rPr>
        <sz val="11"/>
        <color rgb="FFFF0000"/>
        <rFont val="Calibri"/>
        <family val="2"/>
        <scheme val="minor"/>
      </rPr>
      <t xml:space="preserve">   *</t>
    </r>
  </si>
  <si>
    <r>
      <rPr>
        <sz val="11"/>
        <rFont val="Calibri"/>
        <family val="2"/>
        <scheme val="minor"/>
      </rPr>
      <t xml:space="preserve">Preliminary Data: Claims Paid Through Date  </t>
    </r>
    <r>
      <rPr>
        <sz val="11"/>
        <color rgb="FFFF0000"/>
        <rFont val="Calibri"/>
        <family val="2"/>
        <scheme val="minor"/>
      </rPr>
      <t xml:space="preserve"> *</t>
    </r>
  </si>
  <si>
    <r>
      <rPr>
        <sz val="11"/>
        <rFont val="Calibri"/>
        <family val="2"/>
        <scheme val="minor"/>
      </rPr>
      <t xml:space="preserve">Final Data: Reporting Year   </t>
    </r>
    <r>
      <rPr>
        <sz val="11"/>
        <color rgb="FFFF0000"/>
        <rFont val="Calibri"/>
        <family val="2"/>
        <scheme val="minor"/>
      </rPr>
      <t>*</t>
    </r>
  </si>
  <si>
    <r>
      <rPr>
        <sz val="11"/>
        <rFont val="Calibri"/>
        <family val="2"/>
        <scheme val="minor"/>
      </rPr>
      <t>Final Data: Claims Paid Through Date</t>
    </r>
    <r>
      <rPr>
        <sz val="11"/>
        <color rgb="FFFF0000"/>
        <rFont val="Calibri"/>
        <family val="2"/>
        <scheme val="minor"/>
      </rPr>
      <t xml:space="preserve">   *</t>
    </r>
  </si>
  <si>
    <r>
      <rPr>
        <sz val="11"/>
        <rFont val="Calibri"/>
        <family val="2"/>
        <scheme val="minor"/>
      </rPr>
      <t xml:space="preserve">Final Resubmission Included? </t>
    </r>
    <r>
      <rPr>
        <sz val="11"/>
        <color rgb="FFFF0000"/>
        <rFont val="Calibri"/>
        <family val="2"/>
        <scheme val="minor"/>
      </rPr>
      <t xml:space="preserve"> *</t>
    </r>
  </si>
  <si>
    <r>
      <rPr>
        <sz val="11"/>
        <rFont val="Calibri"/>
        <family val="2"/>
        <scheme val="minor"/>
      </rPr>
      <t>Final Resubmission Data: Reporting Year</t>
    </r>
    <r>
      <rPr>
        <sz val="11"/>
        <color rgb="FFFF0000"/>
        <rFont val="Calibri"/>
        <family val="2"/>
        <scheme val="minor"/>
      </rPr>
      <t xml:space="preserve">  *</t>
    </r>
  </si>
  <si>
    <r>
      <rPr>
        <sz val="11"/>
        <rFont val="Calibri"/>
        <family val="2"/>
        <scheme val="minor"/>
      </rPr>
      <t xml:space="preserve">Final Resubmission Data: Claims Paid Through Date  </t>
    </r>
    <r>
      <rPr>
        <sz val="11"/>
        <color rgb="FFFF0000"/>
        <rFont val="Calibri"/>
        <family val="2"/>
        <scheme val="minor"/>
      </rPr>
      <t>*</t>
    </r>
  </si>
  <si>
    <r>
      <rPr>
        <sz val="11"/>
        <rFont val="Calibri"/>
        <family val="2"/>
        <scheme val="minor"/>
      </rPr>
      <t>Health Status Adjustment Tool</t>
    </r>
    <r>
      <rPr>
        <sz val="11"/>
        <color rgb="FFFF0000"/>
        <rFont val="Calibri"/>
        <family val="2"/>
        <scheme val="minor"/>
      </rPr>
      <t xml:space="preserve">  *</t>
    </r>
  </si>
  <si>
    <r>
      <rPr>
        <sz val="11"/>
        <rFont val="Calibri"/>
        <family val="2"/>
        <scheme val="minor"/>
      </rPr>
      <t xml:space="preserve">Health Status Adjustment Tool Version  </t>
    </r>
    <r>
      <rPr>
        <sz val="11"/>
        <color rgb="FFFF0000"/>
        <rFont val="Calibri"/>
        <family val="2"/>
        <scheme val="minor"/>
      </rPr>
      <t>*</t>
    </r>
  </si>
  <si>
    <r>
      <rPr>
        <sz val="11"/>
        <rFont val="Calibri"/>
        <family val="2"/>
        <scheme val="minor"/>
      </rPr>
      <t xml:space="preserve">Is the Risk Adjustment Tool concurrent? </t>
    </r>
    <r>
      <rPr>
        <sz val="11"/>
        <color rgb="FFFF0000"/>
        <rFont val="Calibri"/>
        <family val="2"/>
        <scheme val="minor"/>
      </rPr>
      <t xml:space="preserve"> *</t>
    </r>
  </si>
  <si>
    <r>
      <rPr>
        <sz val="11"/>
        <rFont val="Calibri"/>
        <family val="2"/>
        <scheme val="minor"/>
      </rPr>
      <t>Does the Risk Adjustment Tool use truncation?</t>
    </r>
    <r>
      <rPr>
        <sz val="11"/>
        <color rgb="FFFF0000"/>
        <rFont val="Calibri"/>
        <family val="2"/>
        <scheme val="minor"/>
      </rPr>
      <t xml:space="preserve">  *</t>
    </r>
  </si>
  <si>
    <r>
      <rPr>
        <sz val="11"/>
        <rFont val="Calibri"/>
        <family val="2"/>
        <scheme val="minor"/>
      </rPr>
      <t xml:space="preserve">Is the Risk Adjustment Tool based on all-encounter diagnosis-based inputs?  </t>
    </r>
    <r>
      <rPr>
        <sz val="11"/>
        <color rgb="FFFF0000"/>
        <rFont val="Calibri"/>
        <family val="2"/>
        <scheme val="minor"/>
      </rPr>
      <t>*</t>
    </r>
  </si>
  <si>
    <r>
      <rPr>
        <sz val="11"/>
        <rFont val="Calibri"/>
        <family val="2"/>
        <scheme val="minor"/>
      </rPr>
      <t>Is pharmacy data an input in your risk adjustment tool?</t>
    </r>
    <r>
      <rPr>
        <sz val="11"/>
        <color rgb="FFFF0000"/>
        <rFont val="Calibri"/>
        <family val="2"/>
        <scheme val="minor"/>
      </rPr>
      <t xml:space="preserve">  *</t>
    </r>
  </si>
  <si>
    <r>
      <rPr>
        <sz val="11"/>
        <rFont val="Calibri"/>
        <family val="2"/>
        <scheme val="minor"/>
      </rPr>
      <t xml:space="preserve">Are IBNR Factors applied to Prelim data? </t>
    </r>
    <r>
      <rPr>
        <sz val="11"/>
        <color rgb="FFFF0000"/>
        <rFont val="Calibri"/>
        <family val="2"/>
        <scheme val="minor"/>
      </rPr>
      <t xml:space="preserve"> *</t>
    </r>
  </si>
  <si>
    <r>
      <rPr>
        <sz val="11"/>
        <rFont val="Calibri"/>
        <family val="2"/>
        <scheme val="minor"/>
      </rPr>
      <t xml:space="preserve">Does the data include Massachusetts zip codes only? </t>
    </r>
    <r>
      <rPr>
        <sz val="11"/>
        <color rgb="FFFF0000"/>
        <rFont val="Calibri"/>
        <family val="2"/>
        <scheme val="minor"/>
      </rPr>
      <t xml:space="preserve"> *</t>
    </r>
  </si>
  <si>
    <r>
      <rPr>
        <sz val="11"/>
        <rFont val="Calibri"/>
        <family val="2"/>
        <scheme val="minor"/>
      </rPr>
      <t xml:space="preserve">Does the data include Massachusetts residents only? </t>
    </r>
    <r>
      <rPr>
        <sz val="11"/>
        <color rgb="FFFF0000"/>
        <rFont val="Calibri"/>
        <family val="2"/>
        <scheme val="minor"/>
      </rPr>
      <t xml:space="preserve">  *</t>
    </r>
  </si>
  <si>
    <r>
      <rPr>
        <sz val="11"/>
        <rFont val="Calibri"/>
        <family val="2"/>
        <scheme val="minor"/>
      </rPr>
      <t>Is the data limited only to members  for whom the payer is the primary payer?</t>
    </r>
    <r>
      <rPr>
        <sz val="11"/>
        <color rgb="FFFF0000"/>
        <rFont val="Calibri"/>
        <family val="2"/>
        <scheme val="minor"/>
      </rPr>
      <t xml:space="preserve"> *</t>
    </r>
  </si>
  <si>
    <t>CHIA</t>
  </si>
  <si>
    <t>00001</t>
  </si>
  <si>
    <t xml:space="preserve">CHIA Test </t>
  </si>
  <si>
    <t>Y</t>
  </si>
  <si>
    <t>N</t>
  </si>
  <si>
    <t xml:space="preserve">Example Risk Tool </t>
  </si>
  <si>
    <t xml:space="preserve">Erin.Bonney@state.ma.us </t>
  </si>
  <si>
    <t>F</t>
  </si>
  <si>
    <t>02114</t>
  </si>
  <si>
    <t>01095</t>
  </si>
  <si>
    <t>02134</t>
  </si>
  <si>
    <t>02445</t>
  </si>
  <si>
    <t>02169</t>
  </si>
  <si>
    <t>01002</t>
  </si>
  <si>
    <t>01453</t>
  </si>
  <si>
    <t>02139</t>
  </si>
  <si>
    <t>P</t>
  </si>
  <si>
    <t>[All columns must be filled in*]</t>
  </si>
  <si>
    <r>
      <rPr>
        <sz val="11"/>
        <rFont val="Calibri"/>
        <family val="2"/>
        <scheme val="minor"/>
      </rPr>
      <t>Zip Code File Comments</t>
    </r>
    <r>
      <rPr>
        <sz val="11"/>
        <color rgb="FFFF0000"/>
        <rFont val="Calibri"/>
        <family val="2"/>
        <scheme val="minor"/>
      </rPr>
      <t xml:space="preserve"> </t>
    </r>
  </si>
  <si>
    <t>Physician File Comments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</si>
</sst>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164" formatCode="&quot;$&quot;#,##0"/>
    <numFmt numFmtId="165" formatCode="&quot;$&quot;#,##0.00"/>
    <numFmt numFmtId="166" formatCode="0.0%"/>
    <numFmt numFmtId="167" formatCode="_(&quot;$&quot;* #,##0.00_);_(&quot;$&quot;* #,##0.00_);_(* &quot;---&quot;??_);_(@_)"/>
    <numFmt numFmtId="168" formatCode="_(* #,##0_);_(* #,##0_);_(* &quot;---&quot;??_);_(@_)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Times New Roman"/>
      <family val="1"/>
    </font>
    <font>
      <b/>
      <u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008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548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9" fontId="6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214">
    <xf numFmtId="0" fontId="0" fillId="0" borderId="0" xfId="0"/>
    <xf numFmtId="0" fontId="0" fillId="0" borderId="0" xfId="0" applyAlignment="1">
      <alignment wrapText="1"/>
    </xf>
    <xf numFmtId="0" fontId="1" fillId="4" borderId="1" xfId="0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1" fillId="4" borderId="3" xfId="0" applyFont="1" applyFill="1" applyBorder="1" applyAlignment="1">
      <alignment horizontal="center" wrapText="1"/>
    </xf>
    <xf numFmtId="0" fontId="0" fillId="6" borderId="0" xfId="0" applyFill="1"/>
    <xf numFmtId="0" fontId="0" fillId="6" borderId="0" xfId="0" applyFill="1" applyAlignment="1">
      <alignment horizontal="center" wrapText="1"/>
    </xf>
    <xf numFmtId="0" fontId="5" fillId="6" borderId="6" xfId="0" applyFont="1" applyFill="1" applyBorder="1" applyAlignment="1">
      <alignment horizontal="left"/>
    </xf>
    <xf numFmtId="0" fontId="5" fillId="6" borderId="2" xfId="0" applyFont="1" applyFill="1" applyBorder="1"/>
    <xf numFmtId="0" fontId="5" fillId="6" borderId="6" xfId="0" applyFont="1" applyFill="1" applyBorder="1"/>
    <xf numFmtId="0" fontId="0" fillId="6" borderId="6" xfId="0" applyFill="1" applyBorder="1"/>
    <xf numFmtId="2" fontId="0" fillId="6" borderId="7" xfId="0" applyNumberFormat="1" applyFill="1" applyBorder="1" applyAlignment="1">
      <alignment horizontal="right"/>
    </xf>
    <xf numFmtId="164" fontId="0" fillId="6" borderId="6" xfId="0" applyNumberFormat="1" applyFill="1" applyBorder="1"/>
    <xf numFmtId="164" fontId="0" fillId="6" borderId="2" xfId="0" applyNumberFormat="1" applyFill="1" applyBorder="1" applyAlignment="1">
      <alignment horizontal="right"/>
    </xf>
    <xf numFmtId="164" fontId="0" fillId="6" borderId="6" xfId="0" applyNumberFormat="1" applyFill="1" applyBorder="1" applyAlignment="1">
      <alignment horizontal="right"/>
    </xf>
    <xf numFmtId="0" fontId="5" fillId="6" borderId="7" xfId="0" applyFont="1" applyFill="1" applyBorder="1" applyAlignment="1">
      <alignment horizontal="left"/>
    </xf>
    <xf numFmtId="0" fontId="5" fillId="6" borderId="0" xfId="0" applyFont="1" applyFill="1" applyBorder="1"/>
    <xf numFmtId="0" fontId="5" fillId="6" borderId="7" xfId="0" applyFont="1" applyFill="1" applyBorder="1"/>
    <xf numFmtId="0" fontId="0" fillId="6" borderId="7" xfId="0" applyFill="1" applyBorder="1"/>
    <xf numFmtId="164" fontId="0" fillId="6" borderId="7" xfId="0" applyNumberFormat="1" applyFill="1" applyBorder="1"/>
    <xf numFmtId="164" fontId="0" fillId="6" borderId="0" xfId="0" applyNumberFormat="1" applyFill="1" applyBorder="1" applyAlignment="1">
      <alignment horizontal="right"/>
    </xf>
    <xf numFmtId="164" fontId="0" fillId="6" borderId="7" xfId="0" applyNumberFormat="1" applyFill="1" applyBorder="1" applyAlignment="1">
      <alignment horizontal="right"/>
    </xf>
    <xf numFmtId="0" fontId="5" fillId="6" borderId="8" xfId="0" applyFont="1" applyFill="1" applyBorder="1" applyAlignment="1">
      <alignment horizontal="left"/>
    </xf>
    <xf numFmtId="0" fontId="5" fillId="6" borderId="5" xfId="0" applyFont="1" applyFill="1" applyBorder="1"/>
    <xf numFmtId="0" fontId="5" fillId="6" borderId="8" xfId="0" applyFont="1" applyFill="1" applyBorder="1"/>
    <xf numFmtId="0" fontId="0" fillId="6" borderId="8" xfId="0" applyFill="1" applyBorder="1"/>
    <xf numFmtId="2" fontId="0" fillId="6" borderId="8" xfId="0" applyNumberFormat="1" applyFill="1" applyBorder="1" applyAlignment="1">
      <alignment horizontal="right"/>
    </xf>
    <xf numFmtId="164" fontId="0" fillId="6" borderId="8" xfId="0" applyNumberFormat="1" applyFill="1" applyBorder="1"/>
    <xf numFmtId="164" fontId="0" fillId="6" borderId="5" xfId="0" applyNumberFormat="1" applyFill="1" applyBorder="1" applyAlignment="1">
      <alignment horizontal="right"/>
    </xf>
    <xf numFmtId="164" fontId="0" fillId="6" borderId="8" xfId="0" applyNumberFormat="1" applyFill="1" applyBorder="1" applyAlignment="1">
      <alignment horizontal="right"/>
    </xf>
    <xf numFmtId="2" fontId="0" fillId="6" borderId="6" xfId="0" applyNumberFormat="1" applyFill="1" applyBorder="1" applyAlignment="1">
      <alignment horizontal="right"/>
    </xf>
    <xf numFmtId="0" fontId="0" fillId="6" borderId="0" xfId="0" applyFill="1" applyAlignment="1">
      <alignment wrapText="1"/>
    </xf>
    <xf numFmtId="164" fontId="0" fillId="6" borderId="2" xfId="0" applyNumberFormat="1" applyFill="1" applyBorder="1"/>
    <xf numFmtId="0" fontId="0" fillId="6" borderId="9" xfId="0" applyFill="1" applyBorder="1"/>
    <xf numFmtId="164" fontId="0" fillId="6" borderId="0" xfId="0" applyNumberFormat="1" applyFill="1" applyBorder="1"/>
    <xf numFmtId="0" fontId="0" fillId="6" borderId="0" xfId="0" applyFill="1" applyBorder="1"/>
    <xf numFmtId="0" fontId="0" fillId="6" borderId="10" xfId="0" applyFill="1" applyBorder="1"/>
    <xf numFmtId="164" fontId="0" fillId="6" borderId="5" xfId="0" applyNumberFormat="1" applyFill="1" applyBorder="1"/>
    <xf numFmtId="0" fontId="0" fillId="6" borderId="11" xfId="0" applyFill="1" applyBorder="1"/>
    <xf numFmtId="164" fontId="0" fillId="6" borderId="9" xfId="0" applyNumberFormat="1" applyFill="1" applyBorder="1"/>
    <xf numFmtId="164" fontId="0" fillId="6" borderId="10" xfId="0" applyNumberFormat="1" applyFill="1" applyBorder="1"/>
    <xf numFmtId="164" fontId="0" fillId="6" borderId="11" xfId="0" applyNumberFormat="1" applyFill="1" applyBorder="1"/>
    <xf numFmtId="0" fontId="3" fillId="6" borderId="0" xfId="0" applyFont="1" applyFill="1" applyBorder="1" applyAlignment="1">
      <alignment wrapText="1"/>
    </xf>
    <xf numFmtId="0" fontId="0" fillId="0" borderId="0" xfId="0"/>
    <xf numFmtId="0" fontId="0" fillId="6" borderId="2" xfId="0" applyFill="1" applyBorder="1"/>
    <xf numFmtId="0" fontId="0" fillId="6" borderId="5" xfId="0" applyFill="1" applyBorder="1"/>
    <xf numFmtId="0" fontId="1" fillId="4" borderId="15" xfId="0" applyFont="1" applyFill="1" applyBorder="1" applyAlignment="1">
      <alignment horizontal="center" wrapText="1"/>
    </xf>
    <xf numFmtId="165" fontId="0" fillId="6" borderId="2" xfId="0" applyNumberFormat="1" applyFill="1" applyBorder="1" applyAlignment="1">
      <alignment horizontal="right"/>
    </xf>
    <xf numFmtId="0" fontId="0" fillId="6" borderId="0" xfId="0" applyNumberFormat="1" applyFill="1" applyBorder="1" applyAlignment="1">
      <alignment horizontal="right"/>
    </xf>
    <xf numFmtId="166" fontId="0" fillId="6" borderId="2" xfId="1" applyNumberFormat="1" applyFont="1" applyFill="1" applyBorder="1" applyAlignment="1">
      <alignment horizontal="right"/>
    </xf>
    <xf numFmtId="166" fontId="0" fillId="6" borderId="0" xfId="1" applyNumberFormat="1" applyFont="1" applyFill="1" applyBorder="1" applyAlignment="1">
      <alignment horizontal="right"/>
    </xf>
    <xf numFmtId="166" fontId="0" fillId="6" borderId="5" xfId="1" applyNumberFormat="1" applyFont="1" applyFill="1" applyBorder="1" applyAlignment="1">
      <alignment horizontal="right"/>
    </xf>
    <xf numFmtId="0" fontId="1" fillId="4" borderId="6" xfId="0" applyFont="1" applyFill="1" applyBorder="1" applyAlignment="1">
      <alignment horizontal="center" wrapText="1"/>
    </xf>
    <xf numFmtId="10" fontId="0" fillId="6" borderId="6" xfId="0" applyNumberFormat="1" applyFill="1" applyBorder="1" applyAlignment="1">
      <alignment horizontal="right"/>
    </xf>
    <xf numFmtId="10" fontId="0" fillId="6" borderId="7" xfId="0" applyNumberFormat="1" applyFill="1" applyBorder="1" applyAlignment="1">
      <alignment horizontal="right"/>
    </xf>
    <xf numFmtId="10" fontId="0" fillId="6" borderId="8" xfId="0" applyNumberFormat="1" applyFill="1" applyBorder="1" applyAlignment="1">
      <alignment horizontal="right"/>
    </xf>
    <xf numFmtId="10" fontId="0" fillId="6" borderId="6" xfId="1" applyNumberFormat="1" applyFont="1" applyFill="1" applyBorder="1" applyAlignment="1">
      <alignment horizontal="right"/>
    </xf>
    <xf numFmtId="10" fontId="0" fillId="6" borderId="7" xfId="1" applyNumberFormat="1" applyFont="1" applyFill="1" applyBorder="1" applyAlignment="1">
      <alignment horizontal="right"/>
    </xf>
    <xf numFmtId="10" fontId="0" fillId="6" borderId="8" xfId="1" applyNumberFormat="1" applyFont="1" applyFill="1" applyBorder="1" applyAlignment="1">
      <alignment horizontal="right"/>
    </xf>
    <xf numFmtId="9" fontId="1" fillId="4" borderId="1" xfId="1" applyFont="1" applyFill="1" applyBorder="1" applyAlignment="1">
      <alignment horizontal="center" wrapText="1"/>
    </xf>
    <xf numFmtId="9" fontId="0" fillId="6" borderId="0" xfId="1" applyFont="1" applyFill="1"/>
    <xf numFmtId="9" fontId="0" fillId="6" borderId="0" xfId="0" applyNumberFormat="1" applyFill="1"/>
    <xf numFmtId="10" fontId="0" fillId="6" borderId="0" xfId="1" applyNumberFormat="1" applyFont="1" applyFill="1" applyBorder="1" applyAlignment="1">
      <alignment horizontal="right"/>
    </xf>
    <xf numFmtId="9" fontId="0" fillId="6" borderId="0" xfId="1" applyFont="1" applyFill="1" applyBorder="1"/>
    <xf numFmtId="0" fontId="4" fillId="6" borderId="0" xfId="0" applyFont="1" applyFill="1" applyBorder="1" applyAlignment="1"/>
    <xf numFmtId="0" fontId="0" fillId="6" borderId="0" xfId="0" applyFill="1" applyBorder="1" applyAlignment="1">
      <alignment wrapText="1"/>
    </xf>
    <xf numFmtId="9" fontId="0" fillId="6" borderId="0" xfId="1" applyFont="1" applyFill="1" applyBorder="1" applyAlignment="1">
      <alignment wrapText="1"/>
    </xf>
    <xf numFmtId="0" fontId="1" fillId="4" borderId="9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left" wrapText="1"/>
    </xf>
    <xf numFmtId="0" fontId="0" fillId="6" borderId="6" xfId="0" applyFill="1" applyBorder="1" applyAlignment="1">
      <alignment horizontal="left"/>
    </xf>
    <xf numFmtId="0" fontId="0" fillId="6" borderId="7" xfId="0" applyFill="1" applyBorder="1" applyAlignment="1">
      <alignment horizontal="left"/>
    </xf>
    <xf numFmtId="0" fontId="0" fillId="6" borderId="8" xfId="0" applyFill="1" applyBorder="1" applyAlignment="1">
      <alignment horizontal="left"/>
    </xf>
    <xf numFmtId="0" fontId="0" fillId="6" borderId="0" xfId="0" applyFill="1" applyAlignment="1">
      <alignment horizontal="left"/>
    </xf>
    <xf numFmtId="0" fontId="1" fillId="4" borderId="6" xfId="0" applyFont="1" applyFill="1" applyBorder="1" applyAlignment="1">
      <alignment horizontal="left" wrapText="1"/>
    </xf>
    <xf numFmtId="10" fontId="0" fillId="6" borderId="9" xfId="0" applyNumberFormat="1" applyFill="1" applyBorder="1" applyAlignment="1">
      <alignment horizontal="right"/>
    </xf>
    <xf numFmtId="10" fontId="0" fillId="6" borderId="10" xfId="0" applyNumberFormat="1" applyFill="1" applyBorder="1" applyAlignment="1">
      <alignment horizontal="right"/>
    </xf>
    <xf numFmtId="10" fontId="0" fillId="6" borderId="11" xfId="0" applyNumberFormat="1" applyFill="1" applyBorder="1" applyAlignment="1">
      <alignment horizontal="right"/>
    </xf>
    <xf numFmtId="10" fontId="0" fillId="6" borderId="9" xfId="1" applyNumberFormat="1" applyFont="1" applyFill="1" applyBorder="1" applyAlignment="1">
      <alignment horizontal="right"/>
    </xf>
    <xf numFmtId="10" fontId="0" fillId="6" borderId="10" xfId="1" applyNumberFormat="1" applyFont="1" applyFill="1" applyBorder="1" applyAlignment="1">
      <alignment horizontal="right"/>
    </xf>
    <xf numFmtId="10" fontId="0" fillId="6" borderId="11" xfId="1" applyNumberFormat="1" applyFont="1" applyFill="1" applyBorder="1" applyAlignment="1">
      <alignment horizontal="right"/>
    </xf>
    <xf numFmtId="10" fontId="0" fillId="6" borderId="12" xfId="1" applyNumberFormat="1" applyFont="1" applyFill="1" applyBorder="1" applyAlignment="1">
      <alignment horizontal="right"/>
    </xf>
    <xf numFmtId="10" fontId="0" fillId="6" borderId="13" xfId="1" applyNumberFormat="1" applyFont="1" applyFill="1" applyBorder="1" applyAlignment="1">
      <alignment horizontal="right"/>
    </xf>
    <xf numFmtId="10" fontId="0" fillId="6" borderId="14" xfId="1" applyNumberFormat="1" applyFont="1" applyFill="1" applyBorder="1" applyAlignment="1">
      <alignment horizontal="right"/>
    </xf>
    <xf numFmtId="0" fontId="0" fillId="6" borderId="0" xfId="0" applyFill="1" applyBorder="1" applyAlignment="1">
      <alignment horizontal="left"/>
    </xf>
    <xf numFmtId="0" fontId="1" fillId="6" borderId="0" xfId="0" applyFont="1" applyFill="1"/>
    <xf numFmtId="44" fontId="0" fillId="6" borderId="0" xfId="0" applyNumberFormat="1" applyFill="1"/>
    <xf numFmtId="167" fontId="0" fillId="6" borderId="6" xfId="1" applyNumberFormat="1" applyFont="1" applyFill="1" applyBorder="1" applyAlignment="1">
      <alignment horizontal="right"/>
    </xf>
    <xf numFmtId="167" fontId="0" fillId="6" borderId="6" xfId="0" applyNumberFormat="1" applyFill="1" applyBorder="1" applyAlignment="1">
      <alignment horizontal="right"/>
    </xf>
    <xf numFmtId="167" fontId="0" fillId="6" borderId="9" xfId="0" applyNumberFormat="1" applyFill="1" applyBorder="1" applyAlignment="1">
      <alignment horizontal="right"/>
    </xf>
    <xf numFmtId="167" fontId="0" fillId="6" borderId="7" xfId="1" applyNumberFormat="1" applyFont="1" applyFill="1" applyBorder="1" applyAlignment="1">
      <alignment horizontal="right"/>
    </xf>
    <xf numFmtId="167" fontId="0" fillId="6" borderId="7" xfId="0" applyNumberFormat="1" applyFill="1" applyBorder="1" applyAlignment="1">
      <alignment horizontal="right"/>
    </xf>
    <xf numFmtId="167" fontId="0" fillId="6" borderId="10" xfId="0" applyNumberFormat="1" applyFill="1" applyBorder="1" applyAlignment="1">
      <alignment horizontal="right"/>
    </xf>
    <xf numFmtId="167" fontId="0" fillId="6" borderId="8" xfId="1" applyNumberFormat="1" applyFont="1" applyFill="1" applyBorder="1" applyAlignment="1">
      <alignment horizontal="right"/>
    </xf>
    <xf numFmtId="167" fontId="0" fillId="6" borderId="8" xfId="0" applyNumberFormat="1" applyFill="1" applyBorder="1" applyAlignment="1">
      <alignment horizontal="right"/>
    </xf>
    <xf numFmtId="167" fontId="0" fillId="6" borderId="11" xfId="0" applyNumberFormat="1" applyFill="1" applyBorder="1" applyAlignment="1">
      <alignment horizontal="right"/>
    </xf>
    <xf numFmtId="168" fontId="0" fillId="6" borderId="2" xfId="1" applyNumberFormat="1" applyFont="1" applyFill="1" applyBorder="1" applyAlignment="1">
      <alignment horizontal="right"/>
    </xf>
    <xf numFmtId="168" fontId="0" fillId="6" borderId="6" xfId="1" applyNumberFormat="1" applyFont="1" applyFill="1" applyBorder="1" applyAlignment="1">
      <alignment horizontal="right"/>
    </xf>
    <xf numFmtId="168" fontId="0" fillId="6" borderId="0" xfId="1" applyNumberFormat="1" applyFont="1" applyFill="1" applyBorder="1" applyAlignment="1">
      <alignment horizontal="right"/>
    </xf>
    <xf numFmtId="168" fontId="0" fillId="6" borderId="7" xfId="1" applyNumberFormat="1" applyFont="1" applyFill="1" applyBorder="1" applyAlignment="1">
      <alignment horizontal="right"/>
    </xf>
    <xf numFmtId="168" fontId="0" fillId="6" borderId="5" xfId="1" applyNumberFormat="1" applyFont="1" applyFill="1" applyBorder="1" applyAlignment="1">
      <alignment horizontal="right"/>
    </xf>
    <xf numFmtId="168" fontId="0" fillId="6" borderId="8" xfId="1" applyNumberFormat="1" applyFont="1" applyFill="1" applyBorder="1" applyAlignment="1">
      <alignment horizontal="right"/>
    </xf>
    <xf numFmtId="0" fontId="9" fillId="6" borderId="0" xfId="0" applyFont="1" applyFill="1" applyAlignment="1">
      <alignment horizontal="left" vertical="center" indent="5"/>
    </xf>
    <xf numFmtId="0" fontId="7" fillId="2" borderId="1" xfId="0" applyFont="1" applyFill="1" applyBorder="1" applyAlignment="1">
      <alignment horizontal="center" wrapText="1"/>
    </xf>
    <xf numFmtId="165" fontId="0" fillId="6" borderId="0" xfId="0" applyNumberFormat="1" applyFill="1"/>
    <xf numFmtId="0" fontId="0" fillId="6" borderId="0" xfId="0" applyFill="1"/>
    <xf numFmtId="0" fontId="1" fillId="6" borderId="0" xfId="0" applyFont="1" applyFill="1" applyAlignment="1" applyProtection="1"/>
    <xf numFmtId="0" fontId="1" fillId="6" borderId="0" xfId="0" applyFont="1" applyFill="1" applyAlignment="1" applyProtection="1">
      <alignment horizontal="center"/>
    </xf>
    <xf numFmtId="0" fontId="0" fillId="6" borderId="18" xfId="0" applyFont="1" applyFill="1" applyBorder="1" applyAlignment="1">
      <alignment horizontal="left"/>
    </xf>
    <xf numFmtId="0" fontId="0" fillId="6" borderId="19" xfId="0" applyFill="1" applyBorder="1"/>
    <xf numFmtId="0" fontId="7" fillId="2" borderId="20" xfId="0" applyFont="1" applyFill="1" applyBorder="1" applyAlignment="1">
      <alignment horizontal="center"/>
    </xf>
    <xf numFmtId="0" fontId="7" fillId="2" borderId="19" xfId="0" applyFont="1" applyFill="1" applyBorder="1" applyAlignment="1">
      <alignment horizontal="center" wrapText="1"/>
    </xf>
    <xf numFmtId="0" fontId="0" fillId="6" borderId="20" xfId="0" applyFont="1" applyFill="1" applyBorder="1"/>
    <xf numFmtId="0" fontId="0" fillId="6" borderId="20" xfId="0" applyFont="1" applyFill="1" applyBorder="1" applyAlignment="1">
      <alignment wrapText="1"/>
    </xf>
    <xf numFmtId="0" fontId="0" fillId="6" borderId="21" xfId="0" applyFont="1" applyFill="1" applyBorder="1" applyAlignment="1">
      <alignment wrapText="1"/>
    </xf>
    <xf numFmtId="0" fontId="1" fillId="0" borderId="0" xfId="0" applyFont="1"/>
    <xf numFmtId="0" fontId="12" fillId="0" borderId="0" xfId="2"/>
    <xf numFmtId="0" fontId="0" fillId="0" borderId="1" xfId="0" applyBorder="1"/>
    <xf numFmtId="0" fontId="1" fillId="0" borderId="1" xfId="0" applyFont="1" applyBorder="1"/>
    <xf numFmtId="0" fontId="14" fillId="0" borderId="0" xfId="0" applyFont="1" applyFill="1"/>
    <xf numFmtId="0" fontId="11" fillId="0" borderId="0" xfId="0" applyFont="1" applyFill="1"/>
    <xf numFmtId="0" fontId="10" fillId="6" borderId="0" xfId="0" applyFont="1" applyFill="1" applyBorder="1" applyAlignment="1" applyProtection="1"/>
    <xf numFmtId="0" fontId="15" fillId="0" borderId="27" xfId="0" applyFont="1" applyBorder="1" applyAlignment="1">
      <alignment vertical="center"/>
    </xf>
    <xf numFmtId="0" fontId="15" fillId="0" borderId="28" xfId="0" applyFont="1" applyBorder="1" applyAlignment="1">
      <alignment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0" fillId="0" borderId="0" xfId="0" applyBorder="1"/>
    <xf numFmtId="0" fontId="5" fillId="0" borderId="0" xfId="0" applyFont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15" fillId="0" borderId="27" xfId="0" applyFont="1" applyBorder="1" applyAlignment="1">
      <alignment vertical="center" wrapText="1"/>
    </xf>
    <xf numFmtId="0" fontId="15" fillId="0" borderId="28" xfId="0" applyFont="1" applyBorder="1" applyAlignment="1">
      <alignment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9" xfId="0" applyFont="1" applyBorder="1" applyAlignment="1">
      <alignment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vertical="center" wrapText="1"/>
    </xf>
    <xf numFmtId="0" fontId="5" fillId="0" borderId="0" xfId="0" applyFont="1" applyBorder="1" applyAlignment="1">
      <alignment wrapText="1"/>
    </xf>
    <xf numFmtId="0" fontId="11" fillId="8" borderId="0" xfId="0" applyFont="1" applyFill="1"/>
    <xf numFmtId="0" fontId="13" fillId="8" borderId="0" xfId="0" applyFont="1" applyFill="1"/>
    <xf numFmtId="0" fontId="14" fillId="8" borderId="0" xfId="0" applyFont="1" applyFill="1"/>
    <xf numFmtId="0" fontId="13" fillId="8" borderId="0" xfId="0" applyFont="1" applyFill="1" applyBorder="1"/>
    <xf numFmtId="0" fontId="11" fillId="8" borderId="0" xfId="0" applyFont="1" applyFill="1" applyBorder="1"/>
    <xf numFmtId="0" fontId="14" fillId="8" borderId="0" xfId="0" applyFont="1" applyFill="1" applyBorder="1"/>
    <xf numFmtId="0" fontId="14" fillId="0" borderId="0" xfId="0" applyFont="1" applyFill="1" applyBorder="1"/>
    <xf numFmtId="0" fontId="11" fillId="0" borderId="0" xfId="0" applyFont="1" applyFill="1" applyBorder="1"/>
    <xf numFmtId="0" fontId="0" fillId="0" borderId="0" xfId="0" applyFill="1"/>
    <xf numFmtId="0" fontId="1" fillId="9" borderId="0" xfId="0" applyFont="1" applyFill="1"/>
    <xf numFmtId="0" fontId="0" fillId="6" borderId="1" xfId="0" applyFont="1" applyFill="1" applyBorder="1" applyAlignment="1" applyProtection="1">
      <alignment horizontal="center" vertical="center"/>
      <protection locked="0"/>
    </xf>
    <xf numFmtId="0" fontId="17" fillId="6" borderId="0" xfId="0" applyFont="1" applyFill="1" applyBorder="1" applyAlignment="1" applyProtection="1"/>
    <xf numFmtId="14" fontId="11" fillId="6" borderId="19" xfId="0" applyNumberFormat="1" applyFont="1" applyFill="1" applyBorder="1"/>
    <xf numFmtId="0" fontId="8" fillId="6" borderId="0" xfId="0" applyFont="1" applyFill="1"/>
    <xf numFmtId="0" fontId="0" fillId="0" borderId="0" xfId="0" applyProtection="1">
      <protection locked="0"/>
    </xf>
    <xf numFmtId="0" fontId="13" fillId="8" borderId="0" xfId="0" applyFont="1" applyFill="1" applyAlignment="1" applyProtection="1"/>
    <xf numFmtId="0" fontId="11" fillId="8" borderId="0" xfId="0" applyFont="1" applyFill="1" applyAlignment="1" applyProtection="1"/>
    <xf numFmtId="0" fontId="0" fillId="8" borderId="0" xfId="0" applyFill="1" applyProtection="1"/>
    <xf numFmtId="0" fontId="0" fillId="0" borderId="0" xfId="0" applyProtection="1"/>
    <xf numFmtId="0" fontId="14" fillId="8" borderId="0" xfId="0" applyFont="1" applyFill="1" applyAlignment="1" applyProtection="1"/>
    <xf numFmtId="0" fontId="1" fillId="0" borderId="0" xfId="0" applyFont="1" applyProtection="1"/>
    <xf numFmtId="0" fontId="0" fillId="0" borderId="0" xfId="0" applyAlignment="1">
      <alignment horizontal="center"/>
    </xf>
    <xf numFmtId="0" fontId="0" fillId="0" borderId="0" xfId="0" applyFont="1" applyFill="1" applyProtection="1">
      <protection locked="0"/>
    </xf>
    <xf numFmtId="0" fontId="0" fillId="0" borderId="0" xfId="0" applyFont="1" applyProtection="1">
      <protection locked="0"/>
    </xf>
    <xf numFmtId="0" fontId="2" fillId="0" borderId="0" xfId="0" applyFont="1" applyFill="1" applyProtection="1">
      <protection locked="0"/>
    </xf>
    <xf numFmtId="0" fontId="8" fillId="0" borderId="0" xfId="0" applyFont="1" applyProtection="1"/>
    <xf numFmtId="0" fontId="0" fillId="8" borderId="0" xfId="0" applyFont="1" applyFill="1" applyAlignment="1" applyProtection="1"/>
    <xf numFmtId="0" fontId="0" fillId="8" borderId="0" xfId="0" applyFont="1" applyFill="1" applyProtection="1"/>
    <xf numFmtId="0" fontId="0" fillId="0" borderId="0" xfId="0" applyFont="1" applyProtection="1"/>
    <xf numFmtId="0" fontId="0" fillId="0" borderId="0" xfId="0" quotePrefix="1" applyFont="1" applyProtection="1"/>
    <xf numFmtId="0" fontId="8" fillId="6" borderId="0" xfId="0" applyFont="1" applyFill="1" applyBorder="1" applyAlignment="1" applyProtection="1"/>
    <xf numFmtId="0" fontId="8" fillId="0" borderId="0" xfId="0" applyFont="1" applyFill="1" applyBorder="1" applyAlignment="1" applyProtection="1"/>
    <xf numFmtId="0" fontId="8" fillId="6" borderId="0" xfId="0" applyFont="1" applyFill="1" applyBorder="1" applyAlignment="1" applyProtection="1">
      <alignment horizontal="center" vertical="center"/>
    </xf>
    <xf numFmtId="0" fontId="0" fillId="0" borderId="0" xfId="0" applyNumberFormat="1" applyProtection="1">
      <protection locked="0"/>
    </xf>
    <xf numFmtId="0" fontId="18" fillId="2" borderId="1" xfId="0" applyFont="1" applyFill="1" applyBorder="1" applyAlignment="1" applyProtection="1">
      <alignment wrapText="1"/>
    </xf>
    <xf numFmtId="0" fontId="0" fillId="0" borderId="0" xfId="0" quotePrefix="1" applyFont="1" applyFill="1" applyProtection="1">
      <protection locked="0"/>
    </xf>
    <xf numFmtId="0" fontId="18" fillId="2" borderId="3" xfId="0" applyFont="1" applyFill="1" applyBorder="1" applyAlignment="1" applyProtection="1">
      <alignment wrapText="1"/>
    </xf>
    <xf numFmtId="0" fontId="18" fillId="3" borderId="1" xfId="0" applyFont="1" applyFill="1" applyBorder="1" applyAlignment="1" applyProtection="1">
      <alignment wrapText="1"/>
    </xf>
    <xf numFmtId="0" fontId="2" fillId="0" borderId="0" xfId="0" applyFont="1" applyProtection="1">
      <protection locked="0"/>
    </xf>
    <xf numFmtId="1" fontId="0" fillId="6" borderId="7" xfId="0" applyNumberFormat="1" applyFill="1" applyBorder="1" applyAlignment="1">
      <alignment horizontal="right"/>
    </xf>
    <xf numFmtId="1" fontId="0" fillId="6" borderId="6" xfId="0" applyNumberFormat="1" applyFill="1" applyBorder="1" applyAlignment="1">
      <alignment horizontal="right"/>
    </xf>
    <xf numFmtId="1" fontId="0" fillId="6" borderId="8" xfId="0" applyNumberFormat="1" applyFill="1" applyBorder="1" applyAlignment="1">
      <alignment horizontal="right"/>
    </xf>
    <xf numFmtId="0" fontId="0" fillId="0" borderId="0" xfId="0" applyFill="1" applyBorder="1" applyProtection="1">
      <protection locked="0"/>
    </xf>
    <xf numFmtId="0" fontId="0" fillId="10" borderId="19" xfId="0" applyFill="1" applyBorder="1" applyProtection="1">
      <protection locked="0"/>
    </xf>
    <xf numFmtId="14" fontId="0" fillId="10" borderId="19" xfId="0" applyNumberFormat="1" applyFill="1" applyBorder="1" applyProtection="1">
      <protection locked="0"/>
    </xf>
    <xf numFmtId="14" fontId="0" fillId="10" borderId="22" xfId="0" applyNumberFormat="1" applyFill="1" applyBorder="1" applyProtection="1">
      <protection locked="0"/>
    </xf>
    <xf numFmtId="0" fontId="0" fillId="10" borderId="24" xfId="0" applyFill="1" applyBorder="1" applyProtection="1">
      <protection locked="0"/>
    </xf>
    <xf numFmtId="0" fontId="0" fillId="10" borderId="22" xfId="0" applyFill="1" applyBorder="1" applyProtection="1">
      <protection locked="0"/>
    </xf>
    <xf numFmtId="0" fontId="2" fillId="10" borderId="1" xfId="0" applyFont="1" applyFill="1" applyBorder="1" applyProtection="1">
      <protection locked="0"/>
    </xf>
    <xf numFmtId="0" fontId="2" fillId="10" borderId="19" xfId="0" applyFont="1" applyFill="1" applyBorder="1" applyProtection="1">
      <protection locked="0"/>
    </xf>
    <xf numFmtId="0" fontId="0" fillId="10" borderId="1" xfId="0" applyFill="1" applyBorder="1" applyProtection="1">
      <protection locked="0"/>
    </xf>
    <xf numFmtId="0" fontId="0" fillId="10" borderId="26" xfId="0" applyFill="1" applyBorder="1" applyProtection="1">
      <protection locked="0"/>
    </xf>
    <xf numFmtId="0" fontId="2" fillId="0" borderId="0" xfId="0" applyFont="1" applyFill="1" applyBorder="1"/>
    <xf numFmtId="0" fontId="0" fillId="0" borderId="0" xfId="0" applyFill="1" applyBorder="1"/>
    <xf numFmtId="0" fontId="7" fillId="0" borderId="0" xfId="0" applyFont="1" applyFill="1" applyBorder="1"/>
    <xf numFmtId="0" fontId="0" fillId="0" borderId="0" xfId="0" applyFont="1"/>
    <xf numFmtId="0" fontId="11" fillId="6" borderId="0" xfId="0" applyFont="1" applyFill="1" applyAlignment="1">
      <alignment horizontal="left" vertical="center"/>
    </xf>
    <xf numFmtId="0" fontId="8" fillId="6" borderId="20" xfId="0" applyFont="1" applyFill="1" applyBorder="1"/>
    <xf numFmtId="0" fontId="8" fillId="6" borderId="18" xfId="0" applyFont="1" applyFill="1" applyBorder="1" applyAlignment="1">
      <alignment horizontal="left"/>
    </xf>
    <xf numFmtId="0" fontId="11" fillId="6" borderId="0" xfId="0" applyFont="1" applyFill="1"/>
    <xf numFmtId="0" fontId="8" fillId="6" borderId="21" xfId="0" applyFont="1" applyFill="1" applyBorder="1"/>
    <xf numFmtId="0" fontId="8" fillId="6" borderId="23" xfId="0" applyFont="1" applyFill="1" applyBorder="1"/>
    <xf numFmtId="0" fontId="8" fillId="0" borderId="0" xfId="0" applyFont="1" applyFill="1" applyBorder="1"/>
    <xf numFmtId="0" fontId="0" fillId="0" borderId="0" xfId="0" quotePrefix="1"/>
    <xf numFmtId="0" fontId="2" fillId="6" borderId="21" xfId="0" applyFont="1" applyFill="1" applyBorder="1"/>
    <xf numFmtId="0" fontId="1" fillId="2" borderId="16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4" fillId="5" borderId="15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4" fillId="7" borderId="3" xfId="0" applyFont="1" applyFill="1" applyBorder="1" applyAlignment="1">
      <alignment horizontal="center"/>
    </xf>
    <xf numFmtId="0" fontId="4" fillId="7" borderId="15" xfId="0" applyFont="1" applyFill="1" applyBorder="1" applyAlignment="1">
      <alignment horizontal="center"/>
    </xf>
    <xf numFmtId="0" fontId="4" fillId="7" borderId="4" xfId="0" applyFont="1" applyFill="1" applyBorder="1" applyAlignment="1">
      <alignment horizontal="center"/>
    </xf>
  </cellXfs>
  <cellStyles count="3">
    <cellStyle name="Hyperlink" xfId="2" builtinId="8"/>
    <cellStyle name="Normal" xfId="0" builtinId="0"/>
    <cellStyle name="Percent" xfId="1" builtinId="5"/>
  </cellStyles>
  <dxfs count="70">
    <dxf>
      <fill>
        <patternFill>
          <bgColor theme="9" tint="0.79998168889431442"/>
        </patternFill>
      </fill>
    </dxf>
    <dxf>
      <fill>
        <patternFill>
          <bgColor theme="3" tint="0.79998168889431442"/>
        </patternFill>
      </fill>
    </dxf>
    <dxf>
      <font>
        <color theme="4" tint="0.59996337778862885"/>
      </font>
    </dxf>
    <dxf>
      <font>
        <color theme="4" tint="0.59996337778862885"/>
      </font>
    </dxf>
    <dxf>
      <font>
        <color theme="4" tint="0.59996337778862885"/>
      </font>
    </dxf>
    <dxf>
      <font>
        <color theme="4" tint="0.59996337778862885"/>
      </font>
    </dxf>
    <dxf>
      <font>
        <color theme="4" tint="0.59996337778862885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auto="1"/>
      </font>
      <fill>
        <patternFill patternType="none">
          <fgColor auto="1"/>
          <bgColor auto="1"/>
        </patternFill>
      </fill>
    </dxf>
    <dxf>
      <font>
        <color theme="0" tint="-0.14996795556505021"/>
      </font>
      <fill>
        <patternFill patternType="solid">
          <bgColor theme="0" tint="-0.14996795556505021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 val="0"/>
        <i val="0"/>
        <color theme="0"/>
      </font>
    </dxf>
  </dxfs>
  <tableStyles count="0" defaultTableStyle="TableStyleMedium2" defaultPivotStyle="PivotStyleLight16"/>
  <colors>
    <mruColors>
      <color rgb="FFE14B2D"/>
      <color rgb="FF00548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microsoft.com/office/2006/relationships/vbaProject" Target="vbaProject.bin"/></Relationships>
</file>

<file path=xl/ctrlProps/ctrlProp1.xml><?xml version="1.0" encoding="utf-8"?>
<formControlPr xmlns="http://schemas.microsoft.com/office/spreadsheetml/2009/9/main" objectType="Drop" dropStyle="combo" dx="16" fmlaLink="iPayer" fmlaRange="'Payer Names'!$B$2:$B$22" noThreeD="1" sel="5" val="0"/>
</file>

<file path=xl/ctrlProps/ctrlProp2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9</xdr:row>
          <xdr:rowOff>9525</xdr:rowOff>
        </xdr:from>
        <xdr:to>
          <xdr:col>3</xdr:col>
          <xdr:colOff>0</xdr:colOff>
          <xdr:row>9</xdr:row>
          <xdr:rowOff>171450</xdr:rowOff>
        </xdr:to>
        <xdr:sp macro="" textlink="">
          <xdr:nvSpPr>
            <xdr:cNvPr id="1031" name="Drop Down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4</xdr:col>
      <xdr:colOff>333376</xdr:colOff>
      <xdr:row>3</xdr:row>
      <xdr:rowOff>76200</xdr:rowOff>
    </xdr:from>
    <xdr:to>
      <xdr:col>5</xdr:col>
      <xdr:colOff>1447801</xdr:colOff>
      <xdr:row>7</xdr:row>
      <xdr:rowOff>95249</xdr:rowOff>
    </xdr:to>
    <xdr:sp macro="" textlink="">
      <xdr:nvSpPr>
        <xdr:cNvPr id="2" name="Rectangle 1" descr="Save" title="Save"/>
        <xdr:cNvSpPr/>
      </xdr:nvSpPr>
      <xdr:spPr>
        <a:xfrm>
          <a:off x="9058276" y="742950"/>
          <a:ext cx="2514600" cy="781049"/>
        </a:xfrm>
        <a:prstGeom prst="rect">
          <a:avLst/>
        </a:prstGeom>
        <a:solidFill>
          <a:srgbClr val="E14B2D">
            <a:alpha val="90980"/>
          </a:srgbClr>
        </a:solidFill>
        <a:ln>
          <a:solidFill>
            <a:schemeClr val="accent6">
              <a:lumMod val="75000"/>
              <a:alpha val="56000"/>
            </a:schemeClr>
          </a:solidFill>
        </a:ln>
        <a:effectLst>
          <a:innerShdw blurRad="114300">
            <a:prstClr val="black"/>
          </a:innerShdw>
        </a:effectLst>
        <a:scene3d>
          <a:camera prst="orthographicFront"/>
          <a:lightRig rig="threePt" dir="t"/>
        </a:scene3d>
        <a:sp3d>
          <a:bevelT/>
          <a:bevelB w="152400" h="50800" prst="softRound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428625</xdr:colOff>
          <xdr:row>4</xdr:row>
          <xdr:rowOff>9525</xdr:rowOff>
        </xdr:from>
        <xdr:to>
          <xdr:col>5</xdr:col>
          <xdr:colOff>1371600</xdr:colOff>
          <xdr:row>6</xdr:row>
          <xdr:rowOff>180975</xdr:rowOff>
        </xdr:to>
        <xdr:sp macro="" textlink="">
          <xdr:nvSpPr>
            <xdr:cNvPr id="1033" name="Button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1" i="0" u="none" strike="noStrike" baseline="0">
                  <a:solidFill>
                    <a:srgbClr val="000080"/>
                  </a:solidFill>
                  <a:latin typeface="Calibri"/>
                </a:rPr>
                <a:t>Save and Name Submission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chiasubmissions.chia.state.ma.us/SSO/Account/Login?ReturnUrl=%2fssohttps://chiasubmissions.chia.state.ma.us/SSO/Account/Login?ReturnUrl=%2fsso" TargetMode="External"/><Relationship Id="rId1" Type="http://schemas.openxmlformats.org/officeDocument/2006/relationships/hyperlink" Target="http://www.chiamass.gov/apm-rp-tme-payer-data-reporting-resources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C15"/>
  <sheetViews>
    <sheetView showGridLines="0" tabSelected="1" zoomScaleNormal="100" workbookViewId="0"/>
  </sheetViews>
  <sheetFormatPr defaultRowHeight="15" x14ac:dyDescent="0.25"/>
  <cols>
    <col min="1" max="1" width="19.42578125" customWidth="1"/>
    <col min="2" max="2" width="51.42578125" bestFit="1" customWidth="1"/>
  </cols>
  <sheetData>
    <row r="1" spans="1:3" ht="18.75" x14ac:dyDescent="0.3">
      <c r="A1" s="139" t="s">
        <v>52</v>
      </c>
      <c r="B1" s="138"/>
      <c r="C1" s="120"/>
    </row>
    <row r="2" spans="1:3" ht="18.75" x14ac:dyDescent="0.3">
      <c r="A2" s="140" t="s">
        <v>105</v>
      </c>
      <c r="B2" s="138"/>
      <c r="C2" s="120"/>
    </row>
    <row r="3" spans="1:3" s="44" customFormat="1" ht="18.75" x14ac:dyDescent="0.3">
      <c r="A3" s="119"/>
      <c r="B3" s="120"/>
      <c r="C3" s="120"/>
    </row>
    <row r="4" spans="1:3" x14ac:dyDescent="0.25">
      <c r="A4" s="116" t="s">
        <v>60</v>
      </c>
    </row>
    <row r="5" spans="1:3" x14ac:dyDescent="0.25">
      <c r="A5" s="116" t="s">
        <v>55</v>
      </c>
    </row>
    <row r="7" spans="1:3" x14ac:dyDescent="0.25">
      <c r="A7" s="115" t="s">
        <v>56</v>
      </c>
    </row>
    <row r="8" spans="1:3" ht="10.5" customHeight="1" x14ac:dyDescent="0.25"/>
    <row r="9" spans="1:3" x14ac:dyDescent="0.25">
      <c r="A9" s="118" t="s">
        <v>57</v>
      </c>
      <c r="B9" s="118" t="s">
        <v>58</v>
      </c>
    </row>
    <row r="10" spans="1:3" x14ac:dyDescent="0.25">
      <c r="A10" s="117" t="s">
        <v>99</v>
      </c>
      <c r="B10" s="117" t="s">
        <v>63</v>
      </c>
    </row>
    <row r="11" spans="1:3" x14ac:dyDescent="0.25">
      <c r="A11" s="117" t="s">
        <v>100</v>
      </c>
      <c r="B11" s="117" t="s">
        <v>61</v>
      </c>
    </row>
    <row r="12" spans="1:3" x14ac:dyDescent="0.25">
      <c r="A12" s="117" t="s">
        <v>101</v>
      </c>
      <c r="B12" s="117" t="s">
        <v>62</v>
      </c>
    </row>
    <row r="13" spans="1:3" x14ac:dyDescent="0.25">
      <c r="A13" s="117" t="s">
        <v>106</v>
      </c>
      <c r="B13" s="117" t="s">
        <v>59</v>
      </c>
    </row>
    <row r="14" spans="1:3" x14ac:dyDescent="0.25">
      <c r="A14" s="117" t="s">
        <v>107</v>
      </c>
      <c r="B14" s="117" t="s">
        <v>59</v>
      </c>
    </row>
    <row r="15" spans="1:3" x14ac:dyDescent="0.25">
      <c r="A15" s="117" t="s">
        <v>67</v>
      </c>
      <c r="B15" s="117" t="s">
        <v>95</v>
      </c>
    </row>
  </sheetData>
  <sheetProtection password="E222" sheet="1" objects="1" scenarios="1"/>
  <hyperlinks>
    <hyperlink ref="A5" r:id="rId1"/>
    <hyperlink ref="A4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theme="4"/>
    <pageSetUpPr fitToPage="1"/>
  </sheetPr>
  <dimension ref="A1:BK46"/>
  <sheetViews>
    <sheetView zoomScaleNormal="100" workbookViewId="0"/>
  </sheetViews>
  <sheetFormatPr defaultRowHeight="15" x14ac:dyDescent="0.25"/>
  <cols>
    <col min="1" max="1" width="14.140625" style="105" bestFit="1" customWidth="1"/>
    <col min="2" max="2" width="70.85546875" style="6" customWidth="1"/>
    <col min="3" max="3" width="25" style="6" customWidth="1"/>
    <col min="4" max="4" width="20.85546875" style="6" customWidth="1"/>
    <col min="5" max="5" width="21" style="6" customWidth="1"/>
    <col min="6" max="6" width="28.42578125" style="6" customWidth="1"/>
    <col min="7" max="7" width="7.28515625" style="6" customWidth="1"/>
    <col min="8" max="8" width="29" style="6" customWidth="1"/>
    <col min="9" max="9" width="13.85546875" style="6" customWidth="1"/>
    <col min="10" max="10" width="19" style="6" customWidth="1"/>
    <col min="11" max="16384" width="9.140625" style="6"/>
  </cols>
  <sheetData>
    <row r="1" spans="1:63" s="105" customFormat="1" ht="18.75" x14ac:dyDescent="0.3">
      <c r="A1" s="141" t="s">
        <v>52</v>
      </c>
      <c r="B1" s="142"/>
    </row>
    <row r="2" spans="1:63" s="105" customFormat="1" ht="18.75" x14ac:dyDescent="0.3">
      <c r="A2" s="143" t="s">
        <v>102</v>
      </c>
      <c r="B2" s="142"/>
    </row>
    <row r="3" spans="1:63" s="105" customFormat="1" x14ac:dyDescent="0.25">
      <c r="A3" s="200"/>
      <c r="B3" s="36"/>
    </row>
    <row r="4" spans="1:63" s="105" customFormat="1" x14ac:dyDescent="0.25">
      <c r="A4" s="36"/>
      <c r="B4" s="36"/>
    </row>
    <row r="5" spans="1:63" s="105" customFormat="1" x14ac:dyDescent="0.25">
      <c r="A5" s="106"/>
      <c r="B5" s="121" t="s">
        <v>43</v>
      </c>
      <c r="C5" s="149"/>
      <c r="D5" s="121"/>
    </row>
    <row r="6" spans="1:63" x14ac:dyDescent="0.25">
      <c r="A6" s="107" t="s">
        <v>44</v>
      </c>
      <c r="B6" s="148" t="s">
        <v>278</v>
      </c>
      <c r="C6" s="168" t="s">
        <v>45</v>
      </c>
      <c r="D6" s="168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05"/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5"/>
      <c r="BB6" s="105"/>
      <c r="BC6" s="105"/>
      <c r="BD6" s="105"/>
      <c r="BE6" s="105"/>
      <c r="BF6" s="105"/>
      <c r="BG6" s="105"/>
      <c r="BH6" s="105"/>
      <c r="BI6" s="105"/>
      <c r="BJ6" s="105"/>
      <c r="BK6" s="105"/>
    </row>
    <row r="7" spans="1:63" x14ac:dyDescent="0.25">
      <c r="A7" s="107" t="s">
        <v>46</v>
      </c>
      <c r="B7" s="148" t="s">
        <v>282</v>
      </c>
      <c r="C7" s="169" t="s">
        <v>45</v>
      </c>
      <c r="D7" s="168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5"/>
      <c r="AQ7" s="105"/>
      <c r="AR7" s="105"/>
      <c r="AS7" s="105"/>
      <c r="AT7" s="105"/>
      <c r="AU7" s="105"/>
      <c r="AV7" s="105"/>
      <c r="AW7" s="105"/>
      <c r="AX7" s="105"/>
      <c r="AY7" s="105"/>
      <c r="AZ7" s="105"/>
      <c r="BA7" s="105"/>
      <c r="BB7" s="105"/>
      <c r="BC7" s="105"/>
      <c r="BD7" s="105"/>
      <c r="BE7" s="105"/>
      <c r="BF7" s="105"/>
      <c r="BG7" s="105"/>
      <c r="BH7" s="105"/>
      <c r="BI7" s="105"/>
      <c r="BJ7" s="105"/>
      <c r="BK7" s="105"/>
    </row>
    <row r="8" spans="1:63" s="105" customFormat="1" ht="15.75" thickBot="1" x14ac:dyDescent="0.3">
      <c r="A8" s="107"/>
      <c r="B8" s="170"/>
      <c r="C8" s="168"/>
      <c r="D8" s="168"/>
    </row>
    <row r="9" spans="1:63" x14ac:dyDescent="0.25">
      <c r="B9" s="206" t="s">
        <v>64</v>
      </c>
      <c r="C9" s="207"/>
      <c r="D9" s="151" t="s">
        <v>45</v>
      </c>
    </row>
    <row r="10" spans="1:63" x14ac:dyDescent="0.25">
      <c r="B10" s="196" t="s">
        <v>257</v>
      </c>
      <c r="C10" s="150" t="str">
        <f>IF(ISBLANK(iPayer), "",INDEX(PayersList,iPayer,2))</f>
        <v>CHIA</v>
      </c>
      <c r="D10" s="197"/>
    </row>
    <row r="11" spans="1:63" x14ac:dyDescent="0.25">
      <c r="B11" s="108" t="s">
        <v>42</v>
      </c>
      <c r="C11" s="109" t="str">
        <f>IF(ISBLANK(iPayer), "",INDEX(PayersList,iPayer,1))</f>
        <v>00001</v>
      </c>
      <c r="D11" s="197"/>
    </row>
    <row r="12" spans="1:63" s="105" customFormat="1" x14ac:dyDescent="0.25">
      <c r="B12" s="195" t="s">
        <v>258</v>
      </c>
      <c r="C12" s="181">
        <v>2019</v>
      </c>
      <c r="D12" s="194"/>
    </row>
    <row r="13" spans="1:63" x14ac:dyDescent="0.25">
      <c r="B13" s="195" t="s">
        <v>259</v>
      </c>
      <c r="C13" s="181">
        <v>2018</v>
      </c>
      <c r="D13" s="194"/>
    </row>
    <row r="14" spans="1:63" x14ac:dyDescent="0.25">
      <c r="B14" s="195" t="s">
        <v>260</v>
      </c>
      <c r="C14" s="182">
        <v>43556</v>
      </c>
      <c r="D14" s="194"/>
      <c r="F14" s="102"/>
    </row>
    <row r="15" spans="1:63" x14ac:dyDescent="0.25">
      <c r="B15" s="195" t="s">
        <v>261</v>
      </c>
      <c r="C15" s="181">
        <v>2017</v>
      </c>
      <c r="D15" s="194"/>
      <c r="F15" s="102"/>
    </row>
    <row r="16" spans="1:63" x14ac:dyDescent="0.25">
      <c r="B16" s="195" t="s">
        <v>262</v>
      </c>
      <c r="C16" s="182">
        <v>43556</v>
      </c>
      <c r="D16" s="194"/>
      <c r="F16" s="102"/>
    </row>
    <row r="17" spans="2:4" x14ac:dyDescent="0.25">
      <c r="B17" s="195" t="s">
        <v>263</v>
      </c>
      <c r="C17" s="181" t="s">
        <v>279</v>
      </c>
      <c r="D17" s="194"/>
    </row>
    <row r="18" spans="2:4" x14ac:dyDescent="0.25">
      <c r="B18" s="195" t="s">
        <v>264</v>
      </c>
      <c r="C18" s="181">
        <v>2016</v>
      </c>
      <c r="D18" s="194"/>
    </row>
    <row r="19" spans="2:4" ht="15.75" thickBot="1" x14ac:dyDescent="0.3">
      <c r="B19" s="198" t="s">
        <v>265</v>
      </c>
      <c r="C19" s="183">
        <v>43465</v>
      </c>
      <c r="D19" s="194"/>
    </row>
    <row r="20" spans="2:4" ht="15.75" thickBot="1" x14ac:dyDescent="0.3">
      <c r="B20" s="36"/>
      <c r="C20" s="36"/>
      <c r="D20" s="105"/>
    </row>
    <row r="21" spans="2:4" ht="16.5" customHeight="1" x14ac:dyDescent="0.25">
      <c r="B21" s="203" t="s">
        <v>65</v>
      </c>
      <c r="C21" s="205"/>
      <c r="D21" s="151" t="s">
        <v>45</v>
      </c>
    </row>
    <row r="22" spans="2:4" x14ac:dyDescent="0.25">
      <c r="B22" s="195" t="s">
        <v>266</v>
      </c>
      <c r="C22" s="181" t="s">
        <v>281</v>
      </c>
      <c r="D22" s="194"/>
    </row>
    <row r="23" spans="2:4" x14ac:dyDescent="0.25">
      <c r="B23" s="195" t="s">
        <v>267</v>
      </c>
      <c r="C23" s="181">
        <v>1</v>
      </c>
      <c r="D23" s="194"/>
    </row>
    <row r="24" spans="2:4" x14ac:dyDescent="0.25">
      <c r="B24" s="195" t="s">
        <v>268</v>
      </c>
      <c r="C24" s="181" t="s">
        <v>279</v>
      </c>
      <c r="D24" s="194"/>
    </row>
    <row r="25" spans="2:4" x14ac:dyDescent="0.25">
      <c r="B25" s="195" t="s">
        <v>269</v>
      </c>
      <c r="C25" s="181" t="s">
        <v>280</v>
      </c>
      <c r="D25" s="194"/>
    </row>
    <row r="26" spans="2:4" x14ac:dyDescent="0.25">
      <c r="B26" s="195" t="s">
        <v>270</v>
      </c>
      <c r="C26" s="181" t="s">
        <v>279</v>
      </c>
      <c r="D26" s="194"/>
    </row>
    <row r="27" spans="2:4" x14ac:dyDescent="0.25">
      <c r="B27" s="195" t="s">
        <v>271</v>
      </c>
      <c r="C27" s="181" t="s">
        <v>280</v>
      </c>
      <c r="D27" s="194"/>
    </row>
    <row r="28" spans="2:4" x14ac:dyDescent="0.25">
      <c r="B28" s="195" t="s">
        <v>272</v>
      </c>
      <c r="C28" s="181" t="s">
        <v>279</v>
      </c>
      <c r="D28" s="194"/>
    </row>
    <row r="29" spans="2:4" x14ac:dyDescent="0.25">
      <c r="B29" s="195" t="s">
        <v>273</v>
      </c>
      <c r="C29" s="181" t="s">
        <v>279</v>
      </c>
      <c r="D29" s="194"/>
    </row>
    <row r="30" spans="2:4" x14ac:dyDescent="0.25">
      <c r="B30" s="195" t="s">
        <v>274</v>
      </c>
      <c r="C30" s="181" t="s">
        <v>279</v>
      </c>
      <c r="D30" s="194"/>
    </row>
    <row r="31" spans="2:4" x14ac:dyDescent="0.25">
      <c r="B31" s="195" t="s">
        <v>275</v>
      </c>
      <c r="C31" s="181" t="s">
        <v>279</v>
      </c>
      <c r="D31" s="194"/>
    </row>
    <row r="32" spans="2:4" x14ac:dyDescent="0.25">
      <c r="B32" s="199" t="s">
        <v>294</v>
      </c>
      <c r="C32" s="184"/>
      <c r="D32" s="194"/>
    </row>
    <row r="33" spans="2:5" ht="15.75" thickBot="1" x14ac:dyDescent="0.3">
      <c r="B33" s="202" t="s">
        <v>295</v>
      </c>
      <c r="C33" s="185"/>
      <c r="D33" s="194"/>
    </row>
    <row r="34" spans="2:5" ht="15.75" thickBot="1" x14ac:dyDescent="0.3"/>
    <row r="35" spans="2:5" x14ac:dyDescent="0.25">
      <c r="B35" s="203" t="s">
        <v>66</v>
      </c>
      <c r="C35" s="204"/>
      <c r="D35" s="204"/>
      <c r="E35" s="205"/>
    </row>
    <row r="36" spans="2:5" ht="33" customHeight="1" x14ac:dyDescent="0.25">
      <c r="B36" s="110" t="s">
        <v>53</v>
      </c>
      <c r="C36" s="103" t="s">
        <v>7</v>
      </c>
      <c r="D36" s="103" t="s">
        <v>8</v>
      </c>
      <c r="E36" s="111" t="s">
        <v>9</v>
      </c>
    </row>
    <row r="37" spans="2:5" x14ac:dyDescent="0.25">
      <c r="B37" s="112" t="s">
        <v>1</v>
      </c>
      <c r="C37" s="186">
        <v>20000</v>
      </c>
      <c r="D37" s="186">
        <v>21000</v>
      </c>
      <c r="E37" s="186">
        <v>22000</v>
      </c>
    </row>
    <row r="38" spans="2:5" x14ac:dyDescent="0.25">
      <c r="B38" s="113" t="s">
        <v>2</v>
      </c>
      <c r="C38" s="186">
        <v>0</v>
      </c>
      <c r="D38" s="186">
        <v>0</v>
      </c>
      <c r="E38" s="187">
        <v>0</v>
      </c>
    </row>
    <row r="39" spans="2:5" x14ac:dyDescent="0.25">
      <c r="B39" s="113" t="s">
        <v>3</v>
      </c>
      <c r="C39" s="186">
        <v>0</v>
      </c>
      <c r="D39" s="186">
        <v>0</v>
      </c>
      <c r="E39" s="187">
        <v>0</v>
      </c>
    </row>
    <row r="40" spans="2:5" x14ac:dyDescent="0.25">
      <c r="B40" s="113" t="s">
        <v>0</v>
      </c>
      <c r="C40" s="186">
        <v>10000</v>
      </c>
      <c r="D40" s="186">
        <v>10000</v>
      </c>
      <c r="E40" s="186">
        <v>10000</v>
      </c>
    </row>
    <row r="41" spans="2:5" x14ac:dyDescent="0.25">
      <c r="B41" s="113" t="s">
        <v>4</v>
      </c>
      <c r="C41" s="188">
        <v>0</v>
      </c>
      <c r="D41" s="188">
        <v>0</v>
      </c>
      <c r="E41" s="181">
        <v>0</v>
      </c>
    </row>
    <row r="42" spans="2:5" x14ac:dyDescent="0.25">
      <c r="B42" s="113" t="s">
        <v>5</v>
      </c>
      <c r="C42" s="188">
        <v>0</v>
      </c>
      <c r="D42" s="188">
        <v>0</v>
      </c>
      <c r="E42" s="181">
        <v>0</v>
      </c>
    </row>
    <row r="43" spans="2:5" ht="15.75" thickBot="1" x14ac:dyDescent="0.3">
      <c r="B43" s="114" t="s">
        <v>6</v>
      </c>
      <c r="C43" s="189">
        <v>0</v>
      </c>
      <c r="D43" s="189">
        <v>0</v>
      </c>
      <c r="E43" s="185">
        <v>0</v>
      </c>
    </row>
    <row r="45" spans="2:5" x14ac:dyDescent="0.25">
      <c r="B45" s="43"/>
    </row>
    <row r="46" spans="2:5" x14ac:dyDescent="0.25">
      <c r="B46" s="43"/>
    </row>
  </sheetData>
  <sheetProtection password="E222" sheet="1" objects="1" scenarios="1"/>
  <mergeCells count="3">
    <mergeCell ref="B35:E35"/>
    <mergeCell ref="B9:C9"/>
    <mergeCell ref="B21:C21"/>
  </mergeCells>
  <pageMargins left="0.7" right="0.7" top="0.75" bottom="0.75" header="0.3" footer="0.3"/>
  <pageSetup paperSize="5" scale="97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1" r:id="rId4" name="Drop Down 7">
              <controlPr defaultSize="0" autoLine="0" autoPict="0">
                <anchor moveWithCells="1">
                  <from>
                    <xdr:col>2</xdr:col>
                    <xdr:colOff>19050</xdr:colOff>
                    <xdr:row>9</xdr:row>
                    <xdr:rowOff>9525</xdr:rowOff>
                  </from>
                  <to>
                    <xdr:col>3</xdr:col>
                    <xdr:colOff>0</xdr:colOff>
                    <xdr:row>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5" name="Button 9">
              <controlPr defaultSize="0" print="0" autoFill="0" autoPict="0" macro="[0]!TMESaveButton_Click" altText="Save">
                <anchor moveWithCells="1" sizeWithCells="1">
                  <from>
                    <xdr:col>4</xdr:col>
                    <xdr:colOff>428625</xdr:colOff>
                    <xdr:row>4</xdr:row>
                    <xdr:rowOff>9525</xdr:rowOff>
                  </from>
                  <to>
                    <xdr:col>5</xdr:col>
                    <xdr:colOff>1371600</xdr:colOff>
                    <xdr:row>6</xdr:row>
                    <xdr:rowOff>180975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7" stopIfTrue="1" id="{09031614-B13B-45A8-AED1-E8622EE5C4EF}">
            <xm:f>'System Data'!$A$7</xm:f>
            <x14:dxf>
              <font>
                <b val="0"/>
                <i val="0"/>
                <color theme="0"/>
              </font>
            </x14:dxf>
          </x14:cfRule>
          <xm:sqref>C6</xm:sqref>
        </x14:conditionalFormatting>
        <x14:conditionalFormatting xmlns:xm="http://schemas.microsoft.com/office/excel/2006/main">
          <x14:cfRule type="expression" priority="26" stopIfTrue="1" id="{C9C121A5-74B3-4A81-AC67-475DB18BB23F}">
            <xm:f>'System Data'!$A$8</xm:f>
            <x14:dxf>
              <font>
                <color theme="0"/>
              </font>
            </x14:dxf>
          </x14:cfRule>
          <xm:sqref>C7</xm:sqref>
        </x14:conditionalFormatting>
        <x14:conditionalFormatting xmlns:xm="http://schemas.microsoft.com/office/excel/2006/main">
          <x14:cfRule type="expression" priority="25" id="{2FD18F11-E5C5-4472-B964-5C77E2F16458}">
            <xm:f>'System Data'!$A$60</xm:f>
            <x14:dxf>
              <font>
                <color theme="0"/>
              </font>
            </x14:dxf>
          </x14:cfRule>
          <xm:sqref>D9</xm:sqref>
        </x14:conditionalFormatting>
        <x14:conditionalFormatting xmlns:xm="http://schemas.microsoft.com/office/excel/2006/main">
          <x14:cfRule type="expression" priority="24" id="{085E2A72-6C05-4042-8238-105EE86E0BBC}">
            <xm:f>'System Data'!$A$71</xm:f>
            <x14:dxf>
              <font>
                <color theme="0"/>
              </font>
            </x14:dxf>
          </x14:cfRule>
          <xm:sqref>D21</xm:sqref>
        </x14:conditionalFormatting>
        <x14:conditionalFormatting xmlns:xm="http://schemas.microsoft.com/office/excel/2006/main">
          <x14:cfRule type="expression" priority="21" id="{BDD47C22-6F7B-4147-9C46-A81134F6D83B}">
            <xm:f>'System Data'!$A$62</xm:f>
            <x14:dxf>
              <font>
                <color theme="0"/>
              </font>
            </x14:dxf>
          </x14:cfRule>
          <xm:sqref>B12</xm:sqref>
        </x14:conditionalFormatting>
        <x14:conditionalFormatting xmlns:xm="http://schemas.microsoft.com/office/excel/2006/main">
          <x14:cfRule type="expression" priority="20" id="{29E133A1-0794-4FD3-B3F0-FBEE26049D34}">
            <xm:f>'System Data'!$A$63</xm:f>
            <x14:dxf>
              <font>
                <color theme="0"/>
              </font>
            </x14:dxf>
          </x14:cfRule>
          <xm:sqref>B13</xm:sqref>
        </x14:conditionalFormatting>
        <x14:conditionalFormatting xmlns:xm="http://schemas.microsoft.com/office/excel/2006/main">
          <x14:cfRule type="expression" priority="19" id="{6C2B3709-1108-4123-AAF0-479F22673050}">
            <xm:f>'System Data'!$A$64</xm:f>
            <x14:dxf>
              <font>
                <color theme="0"/>
              </font>
            </x14:dxf>
          </x14:cfRule>
          <xm:sqref>B14</xm:sqref>
        </x14:conditionalFormatting>
        <x14:conditionalFormatting xmlns:xm="http://schemas.microsoft.com/office/excel/2006/main">
          <x14:cfRule type="expression" priority="18" id="{D6666BED-3800-4BE0-8368-90519FC788B0}">
            <xm:f>'System Data'!$A$65</xm:f>
            <x14:dxf>
              <font>
                <color theme="0"/>
              </font>
            </x14:dxf>
          </x14:cfRule>
          <xm:sqref>B15</xm:sqref>
        </x14:conditionalFormatting>
        <x14:conditionalFormatting xmlns:xm="http://schemas.microsoft.com/office/excel/2006/main">
          <x14:cfRule type="expression" priority="17" id="{49BEB3F6-3891-47D5-95B9-9131000EBF99}">
            <xm:f>'System Data'!$A$66</xm:f>
            <x14:dxf>
              <font>
                <color theme="0"/>
              </font>
            </x14:dxf>
          </x14:cfRule>
          <xm:sqref>B16</xm:sqref>
        </x14:conditionalFormatting>
        <x14:conditionalFormatting xmlns:xm="http://schemas.microsoft.com/office/excel/2006/main">
          <x14:cfRule type="expression" priority="16" id="{8D4E6FA8-B117-4576-A8E2-DB4D1FF17E59}">
            <xm:f>'System Data'!$A$67</xm:f>
            <x14:dxf>
              <font>
                <color theme="0"/>
              </font>
            </x14:dxf>
          </x14:cfRule>
          <xm:sqref>B17</xm:sqref>
        </x14:conditionalFormatting>
        <x14:conditionalFormatting xmlns:xm="http://schemas.microsoft.com/office/excel/2006/main">
          <x14:cfRule type="expression" priority="15" id="{B2D947EA-4AE9-492B-BF7C-64FEC72EE97A}">
            <xm:f>'System Data'!$A$68</xm:f>
            <x14:dxf>
              <font>
                <color theme="0"/>
              </font>
            </x14:dxf>
          </x14:cfRule>
          <xm:sqref>B18</xm:sqref>
        </x14:conditionalFormatting>
        <x14:conditionalFormatting xmlns:xm="http://schemas.microsoft.com/office/excel/2006/main">
          <x14:cfRule type="expression" priority="14" id="{15D7607B-3D08-4797-95A0-F28E50CC23BE}">
            <xm:f>'System Data'!$A$69</xm:f>
            <x14:dxf>
              <font>
                <color theme="0"/>
              </font>
            </x14:dxf>
          </x14:cfRule>
          <xm:sqref>B19</xm:sqref>
        </x14:conditionalFormatting>
        <x14:conditionalFormatting xmlns:xm="http://schemas.microsoft.com/office/excel/2006/main">
          <x14:cfRule type="expression" priority="13" id="{C337BD83-0CB8-4701-9515-BD868B4F7952}">
            <xm:f>'System Data'!$A$72</xm:f>
            <x14:dxf>
              <font>
                <color theme="0"/>
              </font>
            </x14:dxf>
          </x14:cfRule>
          <xm:sqref>B22</xm:sqref>
        </x14:conditionalFormatting>
        <x14:conditionalFormatting xmlns:xm="http://schemas.microsoft.com/office/excel/2006/main">
          <x14:cfRule type="expression" priority="12" id="{9C24D357-FED5-4206-907A-D1C3FD4CA1F3}">
            <xm:f>'System Data'!$A$73</xm:f>
            <x14:dxf>
              <font>
                <color theme="0"/>
              </font>
            </x14:dxf>
          </x14:cfRule>
          <xm:sqref>B23</xm:sqref>
        </x14:conditionalFormatting>
        <x14:conditionalFormatting xmlns:xm="http://schemas.microsoft.com/office/excel/2006/main">
          <x14:cfRule type="expression" priority="11" id="{639E9F1C-178B-45CA-8804-D36D5375D335}">
            <xm:f>'System Data'!$A$74</xm:f>
            <x14:dxf>
              <font>
                <color theme="0"/>
              </font>
            </x14:dxf>
          </x14:cfRule>
          <xm:sqref>B24</xm:sqref>
        </x14:conditionalFormatting>
        <x14:conditionalFormatting xmlns:xm="http://schemas.microsoft.com/office/excel/2006/main">
          <x14:cfRule type="expression" priority="10" id="{16C7CF2B-88E0-46EC-9026-21A8D8821706}">
            <xm:f>'System Data'!$A$75</xm:f>
            <x14:dxf>
              <font>
                <color theme="0"/>
              </font>
            </x14:dxf>
          </x14:cfRule>
          <xm:sqref>B25</xm:sqref>
        </x14:conditionalFormatting>
        <x14:conditionalFormatting xmlns:xm="http://schemas.microsoft.com/office/excel/2006/main">
          <x14:cfRule type="expression" priority="9" id="{1D46E8AC-1B21-4D87-8C59-ACE63EEC0FF5}">
            <xm:f>'System Data'!$A$76</xm:f>
            <x14:dxf>
              <font>
                <color theme="0"/>
              </font>
            </x14:dxf>
          </x14:cfRule>
          <xm:sqref>B26</xm:sqref>
        </x14:conditionalFormatting>
        <x14:conditionalFormatting xmlns:xm="http://schemas.microsoft.com/office/excel/2006/main">
          <x14:cfRule type="expression" priority="8" id="{B8BD5B36-8DB5-4BB6-9B61-8920F273B81A}">
            <xm:f>'System Data'!$A$77</xm:f>
            <x14:dxf>
              <font>
                <color theme="0"/>
              </font>
            </x14:dxf>
          </x14:cfRule>
          <xm:sqref>B27</xm:sqref>
        </x14:conditionalFormatting>
        <x14:conditionalFormatting xmlns:xm="http://schemas.microsoft.com/office/excel/2006/main">
          <x14:cfRule type="expression" priority="7" id="{68D6A4C8-120F-47A6-8546-3CB29A1F5960}">
            <xm:f>'System Data'!$A$78</xm:f>
            <x14:dxf>
              <font>
                <color theme="0"/>
              </font>
            </x14:dxf>
          </x14:cfRule>
          <xm:sqref>B28</xm:sqref>
        </x14:conditionalFormatting>
        <x14:conditionalFormatting xmlns:xm="http://schemas.microsoft.com/office/excel/2006/main">
          <x14:cfRule type="expression" priority="6" id="{672FC88E-4E13-4BF3-B8D1-19B996A89F89}">
            <xm:f>'System Data'!$A$79</xm:f>
            <x14:dxf>
              <font>
                <color theme="0"/>
              </font>
            </x14:dxf>
          </x14:cfRule>
          <xm:sqref>B29</xm:sqref>
        </x14:conditionalFormatting>
        <x14:conditionalFormatting xmlns:xm="http://schemas.microsoft.com/office/excel/2006/main">
          <x14:cfRule type="expression" priority="5" id="{9566EEAF-0DBD-4D30-A3DD-03FD481E081F}">
            <xm:f>'System Data'!$A$80</xm:f>
            <x14:dxf>
              <font>
                <color theme="0"/>
              </font>
            </x14:dxf>
          </x14:cfRule>
          <xm:sqref>B30</xm:sqref>
        </x14:conditionalFormatting>
        <x14:conditionalFormatting xmlns:xm="http://schemas.microsoft.com/office/excel/2006/main">
          <x14:cfRule type="expression" priority="4" id="{DBFA08B8-1178-499F-B57F-8E0D293BFE81}">
            <xm:f>'System Data'!$A$81</xm:f>
            <x14:dxf>
              <font>
                <color theme="0"/>
              </font>
            </x14:dxf>
          </x14:cfRule>
          <xm:sqref>B31</xm:sqref>
        </x14:conditionalFormatting>
        <x14:conditionalFormatting xmlns:xm="http://schemas.microsoft.com/office/excel/2006/main">
          <x14:cfRule type="expression" priority="3" id="{D6452B28-3D37-418E-A21E-56DD53D1DAD8}">
            <xm:f>'System Data'!$A$82</xm:f>
            <x14:dxf>
              <font>
                <color theme="0"/>
              </font>
            </x14:dxf>
          </x14:cfRule>
          <xm:sqref>B32</xm:sqref>
        </x14:conditionalFormatting>
        <x14:conditionalFormatting xmlns:xm="http://schemas.microsoft.com/office/excel/2006/main">
          <x14:cfRule type="expression" priority="2" id="{A8A2C98B-4257-4D07-9657-3A195A8CE5A4}">
            <xm:f>'System Data'!$A$83</xm:f>
            <x14:dxf>
              <font>
                <color theme="0"/>
              </font>
            </x14:dxf>
          </x14:cfRule>
          <xm:sqref>B33</xm:sqref>
        </x14:conditionalFormatting>
        <x14:conditionalFormatting xmlns:xm="http://schemas.microsoft.com/office/excel/2006/main">
          <x14:cfRule type="expression" priority="1" id="{2CF71816-1AF9-47FB-A451-E51CB86D1F68}">
            <xm:f>'System Data'!$A$61</xm:f>
            <x14:dxf>
              <font>
                <color theme="0"/>
              </font>
            </x14:dxf>
          </x14:cfRule>
          <xm:sqref>B10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4"/>
    <pageSetUpPr fitToPage="1"/>
  </sheetPr>
  <dimension ref="A1:S40"/>
  <sheetViews>
    <sheetView zoomScaleNormal="100" workbookViewId="0">
      <pane ySplit="4" topLeftCell="A5" activePane="bottomLeft" state="frozen"/>
      <selection activeCell="E31" sqref="E31"/>
      <selection pane="bottomLeft"/>
    </sheetView>
  </sheetViews>
  <sheetFormatPr defaultRowHeight="15" x14ac:dyDescent="0.25"/>
  <cols>
    <col min="1" max="1" width="15.140625" style="161" customWidth="1"/>
    <col min="2" max="2" width="14.140625" style="161" bestFit="1" customWidth="1"/>
    <col min="3" max="3" width="12.42578125" style="161" customWidth="1"/>
    <col min="4" max="4" width="14.140625" style="161" customWidth="1"/>
    <col min="5" max="5" width="17.85546875" style="161" customWidth="1"/>
    <col min="6" max="6" width="15.28515625" style="161" customWidth="1"/>
    <col min="7" max="7" width="13.5703125" style="161" customWidth="1"/>
    <col min="8" max="8" width="15.42578125" style="161" customWidth="1"/>
    <col min="9" max="9" width="12.7109375" style="161" customWidth="1"/>
    <col min="10" max="10" width="15.28515625" style="161" customWidth="1"/>
    <col min="11" max="11" width="15.7109375" style="161" customWidth="1"/>
    <col min="12" max="12" width="14.28515625" style="161" customWidth="1"/>
    <col min="13" max="13" width="14.140625" style="161" customWidth="1"/>
    <col min="14" max="14" width="12.7109375" style="161" customWidth="1"/>
    <col min="15" max="15" width="13" style="161" customWidth="1"/>
    <col min="16" max="16" width="13.28515625" style="161" customWidth="1"/>
    <col min="17" max="17" width="13" style="161" customWidth="1"/>
    <col min="18" max="16384" width="9.140625" style="161"/>
  </cols>
  <sheetData>
    <row r="1" spans="1:19" s="166" customFormat="1" ht="18.75" x14ac:dyDescent="0.3">
      <c r="A1" s="153" t="s">
        <v>52</v>
      </c>
      <c r="B1" s="164"/>
      <c r="C1" s="165"/>
      <c r="D1" s="165"/>
      <c r="E1" s="165"/>
      <c r="J1" s="167" t="s">
        <v>109</v>
      </c>
    </row>
    <row r="2" spans="1:19" s="166" customFormat="1" ht="18.75" x14ac:dyDescent="0.3">
      <c r="A2" s="157" t="s">
        <v>103</v>
      </c>
      <c r="B2" s="164"/>
      <c r="C2" s="165"/>
      <c r="D2" s="165"/>
      <c r="E2" s="165"/>
    </row>
    <row r="3" spans="1:19" s="166" customFormat="1" x14ac:dyDescent="0.25">
      <c r="A3" s="163" t="s">
        <v>293</v>
      </c>
    </row>
    <row r="4" spans="1:19" s="158" customFormat="1" ht="45" x14ac:dyDescent="0.25">
      <c r="A4" s="172" t="s">
        <v>196</v>
      </c>
      <c r="B4" s="172" t="s">
        <v>194</v>
      </c>
      <c r="C4" s="172" t="s">
        <v>195</v>
      </c>
      <c r="D4" s="172" t="s">
        <v>197</v>
      </c>
      <c r="E4" s="172" t="s">
        <v>198</v>
      </c>
      <c r="F4" s="172" t="s">
        <v>199</v>
      </c>
      <c r="G4" s="172" t="s">
        <v>200</v>
      </c>
      <c r="H4" s="172" t="s">
        <v>201</v>
      </c>
      <c r="I4" s="172" t="s">
        <v>202</v>
      </c>
      <c r="J4" s="172" t="s">
        <v>203</v>
      </c>
      <c r="K4" s="172" t="s">
        <v>204</v>
      </c>
      <c r="L4" s="172" t="s">
        <v>205</v>
      </c>
      <c r="M4" s="172" t="s">
        <v>206</v>
      </c>
      <c r="N4" s="172" t="s">
        <v>207</v>
      </c>
      <c r="O4" s="172" t="s">
        <v>208</v>
      </c>
      <c r="P4" s="172" t="s">
        <v>209</v>
      </c>
    </row>
    <row r="5" spans="1:19" ht="15" customHeight="1" x14ac:dyDescent="0.25">
      <c r="A5" s="162" t="s">
        <v>283</v>
      </c>
      <c r="B5" s="152">
        <v>2016</v>
      </c>
      <c r="C5" s="152" t="s">
        <v>284</v>
      </c>
      <c r="D5" s="152">
        <v>1</v>
      </c>
      <c r="E5" s="152">
        <v>1</v>
      </c>
      <c r="F5" s="152">
        <v>1</v>
      </c>
      <c r="G5" s="152">
        <v>5</v>
      </c>
      <c r="H5" s="152">
        <v>20740</v>
      </c>
      <c r="I5" s="152">
        <v>0.50249999999999995</v>
      </c>
      <c r="J5" s="160">
        <v>6156550</v>
      </c>
      <c r="K5" s="160">
        <v>2826744.1199999996</v>
      </c>
      <c r="L5" s="173">
        <v>4411205.79</v>
      </c>
      <c r="M5" s="173">
        <v>2310470.37</v>
      </c>
      <c r="N5" s="160">
        <v>4370704.75</v>
      </c>
      <c r="O5" s="160">
        <v>1981872.76</v>
      </c>
      <c r="P5" s="160">
        <v>25729.99</v>
      </c>
    </row>
    <row r="6" spans="1:19" s="152" customFormat="1" ht="15" customHeight="1" x14ac:dyDescent="0.25">
      <c r="A6" s="162" t="s">
        <v>283</v>
      </c>
      <c r="B6" s="152">
        <v>2016</v>
      </c>
      <c r="C6" s="152" t="s">
        <v>284</v>
      </c>
      <c r="D6" s="152">
        <v>2</v>
      </c>
      <c r="E6" s="152">
        <v>1</v>
      </c>
      <c r="F6" s="152">
        <v>1</v>
      </c>
      <c r="G6" s="152">
        <v>5</v>
      </c>
      <c r="H6" s="152">
        <v>4515340</v>
      </c>
      <c r="I6" s="152">
        <v>2.1117197552397147</v>
      </c>
      <c r="J6" s="152">
        <v>459129198</v>
      </c>
      <c r="K6" s="152">
        <v>428304598.18000001</v>
      </c>
      <c r="L6" s="152">
        <v>282237759.61999995</v>
      </c>
      <c r="M6" s="152">
        <v>75536873.020000011</v>
      </c>
      <c r="N6" s="152">
        <v>507273864.62000006</v>
      </c>
      <c r="O6" s="152">
        <v>169391362.82000005</v>
      </c>
      <c r="P6" s="152">
        <v>225225369.97999993</v>
      </c>
      <c r="Q6" s="161"/>
      <c r="R6" s="161"/>
      <c r="S6" s="161"/>
    </row>
    <row r="7" spans="1:19" s="152" customFormat="1" ht="15" customHeight="1" x14ac:dyDescent="0.25">
      <c r="A7" s="162" t="s">
        <v>283</v>
      </c>
      <c r="B7" s="152">
        <v>2016</v>
      </c>
      <c r="C7" s="152" t="s">
        <v>285</v>
      </c>
      <c r="D7" s="152">
        <v>3</v>
      </c>
      <c r="E7" s="152">
        <v>1</v>
      </c>
      <c r="F7" s="152">
        <v>1</v>
      </c>
      <c r="G7" s="152" t="s">
        <v>87</v>
      </c>
      <c r="H7" s="152">
        <v>1281073</v>
      </c>
      <c r="I7" s="152">
        <v>0.41249999999999998</v>
      </c>
      <c r="J7" s="152">
        <v>66732012</v>
      </c>
      <c r="K7" s="152">
        <v>67975128.489999995</v>
      </c>
      <c r="L7" s="152">
        <v>100462632.48</v>
      </c>
      <c r="M7" s="152">
        <v>29423088.960000001</v>
      </c>
      <c r="N7" s="152">
        <v>111864210.73</v>
      </c>
      <c r="O7" s="152">
        <v>97358016.299999997</v>
      </c>
      <c r="P7" s="152">
        <v>661660.12</v>
      </c>
      <c r="Q7" s="161"/>
      <c r="R7" s="161"/>
      <c r="S7" s="161"/>
    </row>
    <row r="8" spans="1:19" s="152" customFormat="1" ht="15" customHeight="1" x14ac:dyDescent="0.25">
      <c r="A8" s="162" t="s">
        <v>283</v>
      </c>
      <c r="B8" s="180">
        <v>2016</v>
      </c>
      <c r="C8" s="152" t="s">
        <v>285</v>
      </c>
      <c r="D8" s="152">
        <v>3</v>
      </c>
      <c r="E8" s="152">
        <v>2</v>
      </c>
      <c r="F8" s="152">
        <v>2</v>
      </c>
      <c r="G8" s="152">
        <v>2</v>
      </c>
      <c r="H8" s="180">
        <v>407587</v>
      </c>
      <c r="I8" s="180">
        <v>0.67999999999999994</v>
      </c>
      <c r="J8" s="152">
        <v>19074608</v>
      </c>
      <c r="K8" s="152">
        <v>32444896.160000004</v>
      </c>
      <c r="L8" s="152">
        <v>18578466.039999999</v>
      </c>
      <c r="M8" s="152">
        <v>2944202.08</v>
      </c>
      <c r="N8" s="152">
        <v>32534382.23</v>
      </c>
      <c r="O8" s="152">
        <v>8123214.0600000005</v>
      </c>
      <c r="P8" s="152">
        <v>5589337.4100000001</v>
      </c>
      <c r="Q8" s="161"/>
      <c r="R8" s="161"/>
      <c r="S8" s="161"/>
    </row>
    <row r="9" spans="1:19" s="152" customFormat="1" ht="15" customHeight="1" x14ac:dyDescent="0.25">
      <c r="A9" s="162" t="s">
        <v>283</v>
      </c>
      <c r="B9" s="180">
        <v>2016</v>
      </c>
      <c r="C9" s="152" t="s">
        <v>286</v>
      </c>
      <c r="D9" s="152">
        <v>3</v>
      </c>
      <c r="E9" s="152">
        <v>1</v>
      </c>
      <c r="F9" s="152">
        <v>1</v>
      </c>
      <c r="G9" s="152">
        <v>5</v>
      </c>
      <c r="H9" s="152">
        <v>155106</v>
      </c>
      <c r="I9" s="180">
        <v>0.35599999999999998</v>
      </c>
      <c r="J9" s="152">
        <v>8026843</v>
      </c>
      <c r="K9" s="152">
        <v>17790988.810000002</v>
      </c>
      <c r="L9" s="152">
        <v>14511843.459999997</v>
      </c>
      <c r="M9" s="152">
        <v>3717336.2800000003</v>
      </c>
      <c r="N9" s="152">
        <v>14149304.859999999</v>
      </c>
      <c r="O9" s="152">
        <v>2814996.42</v>
      </c>
      <c r="P9" s="152">
        <v>0</v>
      </c>
      <c r="Q9" s="161"/>
      <c r="R9" s="161"/>
      <c r="S9" s="161"/>
    </row>
    <row r="10" spans="1:19" s="152" customFormat="1" ht="15" customHeight="1" x14ac:dyDescent="0.25">
      <c r="A10" s="162" t="s">
        <v>283</v>
      </c>
      <c r="B10" s="180">
        <v>2016</v>
      </c>
      <c r="C10" s="152" t="s">
        <v>287</v>
      </c>
      <c r="D10" s="152">
        <v>3</v>
      </c>
      <c r="E10" s="152">
        <v>1</v>
      </c>
      <c r="F10" s="152">
        <v>1</v>
      </c>
      <c r="G10" s="152">
        <v>5</v>
      </c>
      <c r="H10" s="152">
        <v>6731200</v>
      </c>
      <c r="I10" s="180">
        <v>0.74564207239062097</v>
      </c>
      <c r="J10" s="152">
        <v>622756852</v>
      </c>
      <c r="K10" s="152">
        <v>831061686.13999975</v>
      </c>
      <c r="L10" s="152">
        <v>1088318928.01</v>
      </c>
      <c r="M10" s="152">
        <v>169477526.54999998</v>
      </c>
      <c r="N10" s="152">
        <v>596103527.36000013</v>
      </c>
      <c r="O10" s="152">
        <v>129086284.45</v>
      </c>
      <c r="P10" s="152">
        <v>86302277.723700002</v>
      </c>
      <c r="Q10" s="161"/>
      <c r="R10" s="161"/>
      <c r="S10" s="161"/>
    </row>
    <row r="11" spans="1:19" s="152" customFormat="1" ht="15" customHeight="1" x14ac:dyDescent="0.25">
      <c r="A11" s="162" t="s">
        <v>283</v>
      </c>
      <c r="B11" s="180">
        <v>2016</v>
      </c>
      <c r="C11" s="152" t="s">
        <v>287</v>
      </c>
      <c r="D11" s="152">
        <v>4</v>
      </c>
      <c r="E11" s="152">
        <v>1</v>
      </c>
      <c r="F11" s="152">
        <v>1</v>
      </c>
      <c r="G11" s="152" t="s">
        <v>87</v>
      </c>
      <c r="H11" s="152">
        <v>1169626</v>
      </c>
      <c r="I11" s="180">
        <v>0.51249999999999996</v>
      </c>
      <c r="J11" s="152">
        <v>64508401</v>
      </c>
      <c r="K11" s="152">
        <v>62898427.5</v>
      </c>
      <c r="L11" s="152">
        <v>87730850.280000001</v>
      </c>
      <c r="M11" s="152">
        <v>24540203.120000001</v>
      </c>
      <c r="N11" s="152">
        <v>21875184.27</v>
      </c>
      <c r="O11" s="152">
        <v>66209045.100000001</v>
      </c>
      <c r="P11" s="152">
        <v>436988.56</v>
      </c>
      <c r="Q11" s="161"/>
      <c r="R11" s="161"/>
      <c r="S11" s="161"/>
    </row>
    <row r="12" spans="1:19" s="152" customFormat="1" ht="15" customHeight="1" x14ac:dyDescent="0.25">
      <c r="A12" s="162" t="s">
        <v>283</v>
      </c>
      <c r="B12" s="180">
        <v>2016</v>
      </c>
      <c r="C12" s="152" t="s">
        <v>288</v>
      </c>
      <c r="D12" s="152">
        <v>4</v>
      </c>
      <c r="E12" s="152">
        <v>2</v>
      </c>
      <c r="F12" s="152">
        <v>2</v>
      </c>
      <c r="G12" s="152">
        <v>2</v>
      </c>
      <c r="H12" s="180">
        <v>179</v>
      </c>
      <c r="I12" s="180">
        <v>1.65</v>
      </c>
      <c r="J12" s="152">
        <v>0</v>
      </c>
      <c r="K12" s="152">
        <v>825</v>
      </c>
      <c r="L12" s="152">
        <v>1958.8899999999999</v>
      </c>
      <c r="M12" s="152">
        <v>0</v>
      </c>
      <c r="N12" s="152">
        <v>374.05</v>
      </c>
      <c r="O12" s="152">
        <v>0</v>
      </c>
      <c r="P12" s="152">
        <v>0</v>
      </c>
      <c r="Q12" s="161"/>
      <c r="R12" s="161"/>
      <c r="S12" s="161"/>
    </row>
    <row r="13" spans="1:19" x14ac:dyDescent="0.25">
      <c r="A13" s="161" t="s">
        <v>283</v>
      </c>
      <c r="B13" s="161">
        <v>2016</v>
      </c>
      <c r="C13" s="161" t="s">
        <v>289</v>
      </c>
      <c r="D13" s="161">
        <v>4</v>
      </c>
      <c r="E13" s="161">
        <v>1</v>
      </c>
      <c r="F13" s="161">
        <v>1</v>
      </c>
      <c r="G13" s="152">
        <v>5</v>
      </c>
      <c r="H13" s="152">
        <v>553957</v>
      </c>
      <c r="I13" s="161">
        <v>0.5</v>
      </c>
      <c r="J13" s="161">
        <v>54872333</v>
      </c>
      <c r="K13" s="161">
        <v>71572341</v>
      </c>
      <c r="L13" s="161">
        <v>96171347</v>
      </c>
      <c r="M13" s="161">
        <v>3847317</v>
      </c>
      <c r="N13" s="161">
        <v>49663276</v>
      </c>
      <c r="O13" s="161">
        <v>12285060</v>
      </c>
      <c r="P13" s="161">
        <v>0</v>
      </c>
    </row>
    <row r="14" spans="1:19" x14ac:dyDescent="0.25">
      <c r="A14" s="161" t="s">
        <v>283</v>
      </c>
      <c r="B14" s="161">
        <v>2016</v>
      </c>
      <c r="C14" s="161" t="s">
        <v>290</v>
      </c>
      <c r="D14" s="161">
        <v>5</v>
      </c>
      <c r="E14" s="161">
        <v>1</v>
      </c>
      <c r="F14" s="161">
        <v>1</v>
      </c>
      <c r="G14" s="152">
        <v>5</v>
      </c>
      <c r="H14" s="152">
        <v>554</v>
      </c>
      <c r="I14" s="161">
        <v>6.1</v>
      </c>
      <c r="J14" s="161">
        <v>235091</v>
      </c>
      <c r="K14" s="161">
        <v>224066.23</v>
      </c>
      <c r="L14" s="161">
        <v>92075.38</v>
      </c>
      <c r="M14" s="161">
        <v>17023.060000000001</v>
      </c>
      <c r="N14" s="161">
        <v>390941.46</v>
      </c>
      <c r="O14" s="161">
        <v>472909.19</v>
      </c>
      <c r="P14" s="161">
        <v>0</v>
      </c>
    </row>
    <row r="15" spans="1:19" x14ac:dyDescent="0.25">
      <c r="A15" s="161" t="s">
        <v>283</v>
      </c>
      <c r="B15" s="161">
        <v>2016</v>
      </c>
      <c r="C15" s="161" t="s">
        <v>291</v>
      </c>
      <c r="D15" s="161">
        <v>5</v>
      </c>
      <c r="E15" s="161">
        <v>1</v>
      </c>
      <c r="F15" s="161">
        <v>1</v>
      </c>
      <c r="G15" s="152" t="s">
        <v>87</v>
      </c>
      <c r="H15" s="152">
        <v>176359</v>
      </c>
      <c r="I15" s="161">
        <v>0.73</v>
      </c>
      <c r="J15" s="161">
        <v>56579170</v>
      </c>
      <c r="K15" s="161">
        <v>41353349.329999998</v>
      </c>
      <c r="L15" s="161">
        <v>5709090.3899999997</v>
      </c>
      <c r="M15" s="161">
        <v>2249902.81</v>
      </c>
      <c r="N15" s="161">
        <v>75265952.519999996</v>
      </c>
      <c r="O15" s="161">
        <v>252989504.06999999</v>
      </c>
      <c r="P15" s="161">
        <v>61044343.780000001</v>
      </c>
    </row>
    <row r="16" spans="1:19" x14ac:dyDescent="0.25">
      <c r="A16" s="161" t="s">
        <v>283</v>
      </c>
      <c r="B16" s="161">
        <v>2016</v>
      </c>
      <c r="C16" s="161" t="s">
        <v>285</v>
      </c>
      <c r="D16" s="161">
        <v>6</v>
      </c>
      <c r="E16" s="161">
        <v>2</v>
      </c>
      <c r="F16" s="161">
        <v>2</v>
      </c>
      <c r="G16" s="161">
        <v>2</v>
      </c>
      <c r="H16" s="180">
        <v>32422</v>
      </c>
      <c r="I16" s="161">
        <v>1.6647222222222224</v>
      </c>
      <c r="J16" s="161">
        <v>19504180</v>
      </c>
      <c r="K16" s="161">
        <v>12027162.459799999</v>
      </c>
      <c r="L16" s="161">
        <v>5228848.3101000004</v>
      </c>
      <c r="M16" s="161">
        <v>3118472.1498999996</v>
      </c>
      <c r="N16" s="161">
        <v>20527641.6899</v>
      </c>
      <c r="O16" s="161">
        <v>12552408.449899999</v>
      </c>
      <c r="P16" s="161">
        <v>0</v>
      </c>
    </row>
    <row r="17" spans="1:16" x14ac:dyDescent="0.25">
      <c r="A17" s="161" t="s">
        <v>283</v>
      </c>
      <c r="B17" s="161">
        <v>2017</v>
      </c>
      <c r="C17" s="161" t="s">
        <v>284</v>
      </c>
      <c r="D17" s="161">
        <v>1</v>
      </c>
      <c r="E17" s="161">
        <v>1</v>
      </c>
      <c r="F17" s="161">
        <v>1</v>
      </c>
      <c r="G17" s="161">
        <v>5</v>
      </c>
      <c r="H17" s="161">
        <v>21703</v>
      </c>
      <c r="I17" s="161">
        <v>0.47250000000000003</v>
      </c>
      <c r="J17" s="161">
        <v>6819544</v>
      </c>
      <c r="K17" s="161">
        <v>2814428.3600000003</v>
      </c>
      <c r="L17" s="161">
        <v>4531671.6000000006</v>
      </c>
      <c r="M17" s="161">
        <v>2660013.33</v>
      </c>
      <c r="N17" s="161">
        <v>5174793.84</v>
      </c>
      <c r="O17" s="161">
        <v>2106673.44</v>
      </c>
      <c r="P17" s="161">
        <v>29446.41</v>
      </c>
    </row>
    <row r="18" spans="1:16" x14ac:dyDescent="0.25">
      <c r="A18" s="161" t="s">
        <v>283</v>
      </c>
      <c r="B18" s="161">
        <v>2017</v>
      </c>
      <c r="C18" s="161" t="s">
        <v>284</v>
      </c>
      <c r="D18" s="161">
        <v>2</v>
      </c>
      <c r="E18" s="161">
        <v>1</v>
      </c>
      <c r="F18" s="161">
        <v>1</v>
      </c>
      <c r="G18" s="161">
        <v>5</v>
      </c>
      <c r="H18" s="161">
        <v>4033838</v>
      </c>
      <c r="I18" s="161">
        <v>2.1880826765743127</v>
      </c>
      <c r="J18" s="161">
        <v>417320842</v>
      </c>
      <c r="K18" s="161">
        <v>418993241.44000006</v>
      </c>
      <c r="L18" s="161">
        <v>253336193.46000001</v>
      </c>
      <c r="M18" s="161">
        <v>75536875.019999996</v>
      </c>
      <c r="N18" s="161">
        <v>528461936.87999988</v>
      </c>
      <c r="O18" s="161">
        <v>162311398.70000002</v>
      </c>
      <c r="P18" s="161">
        <v>238146630.51999998</v>
      </c>
    </row>
    <row r="19" spans="1:16" x14ac:dyDescent="0.25">
      <c r="A19" s="161" t="s">
        <v>283</v>
      </c>
      <c r="B19" s="161">
        <v>2017</v>
      </c>
      <c r="C19" s="161" t="s">
        <v>285</v>
      </c>
      <c r="D19" s="161">
        <v>3</v>
      </c>
      <c r="E19" s="161">
        <v>1</v>
      </c>
      <c r="F19" s="161">
        <v>1</v>
      </c>
      <c r="G19" s="161" t="s">
        <v>87</v>
      </c>
      <c r="H19" s="161">
        <v>1294701</v>
      </c>
      <c r="I19" s="161">
        <v>0.41</v>
      </c>
      <c r="J19" s="161">
        <v>68400509</v>
      </c>
      <c r="K19" s="161">
        <v>68867471.420000002</v>
      </c>
      <c r="L19" s="161">
        <v>104366363.84999999</v>
      </c>
      <c r="M19" s="161">
        <v>31318940.98</v>
      </c>
      <c r="N19" s="161">
        <v>120794735.75</v>
      </c>
      <c r="O19" s="161">
        <v>97325065.199999988</v>
      </c>
      <c r="P19" s="161">
        <v>728910.24</v>
      </c>
    </row>
    <row r="20" spans="1:16" x14ac:dyDescent="0.25">
      <c r="A20" s="161" t="s">
        <v>283</v>
      </c>
      <c r="B20" s="161">
        <v>2017</v>
      </c>
      <c r="C20" s="161" t="s">
        <v>285</v>
      </c>
      <c r="D20" s="161">
        <v>3</v>
      </c>
      <c r="E20" s="161">
        <v>2</v>
      </c>
      <c r="F20" s="161">
        <v>2</v>
      </c>
      <c r="G20" s="161">
        <v>2</v>
      </c>
      <c r="H20" s="161">
        <v>840361</v>
      </c>
      <c r="I20" s="161">
        <v>0.72256848101166904</v>
      </c>
      <c r="J20" s="161">
        <v>40551116</v>
      </c>
      <c r="K20" s="161">
        <v>78258036.920000002</v>
      </c>
      <c r="L20" s="161">
        <v>37192982.179999992</v>
      </c>
      <c r="M20" s="161">
        <v>6667885.9199999999</v>
      </c>
      <c r="N20" s="161">
        <v>61553722.650000006</v>
      </c>
      <c r="O20" s="161">
        <v>14006299.870000001</v>
      </c>
      <c r="P20" s="161">
        <v>8657053.6799999997</v>
      </c>
    </row>
    <row r="21" spans="1:16" x14ac:dyDescent="0.25">
      <c r="A21" s="161" t="s">
        <v>283</v>
      </c>
      <c r="B21" s="161">
        <v>2017</v>
      </c>
      <c r="C21" s="161" t="s">
        <v>286</v>
      </c>
      <c r="D21" s="161">
        <v>3</v>
      </c>
      <c r="E21" s="161">
        <v>1</v>
      </c>
      <c r="F21" s="161">
        <v>1</v>
      </c>
      <c r="G21" s="161">
        <v>5</v>
      </c>
      <c r="H21" s="161">
        <v>189098</v>
      </c>
      <c r="I21" s="161">
        <v>0.34399999999999997</v>
      </c>
      <c r="J21" s="161">
        <v>14577129</v>
      </c>
      <c r="K21" s="161">
        <v>22520606.129999999</v>
      </c>
      <c r="L21" s="161">
        <v>19088676.5</v>
      </c>
      <c r="M21" s="161">
        <v>4920454.3899999997</v>
      </c>
      <c r="N21" s="161">
        <v>17427404.629999999</v>
      </c>
      <c r="O21" s="161">
        <v>3173190.22</v>
      </c>
      <c r="P21" s="161">
        <v>0</v>
      </c>
    </row>
    <row r="22" spans="1:16" x14ac:dyDescent="0.25">
      <c r="A22" s="161" t="s">
        <v>283</v>
      </c>
      <c r="B22" s="161">
        <v>2017</v>
      </c>
      <c r="C22" s="161" t="s">
        <v>287</v>
      </c>
      <c r="D22" s="161">
        <v>3</v>
      </c>
      <c r="E22" s="161">
        <v>1</v>
      </c>
      <c r="F22" s="161">
        <v>1</v>
      </c>
      <c r="G22" s="161">
        <v>5</v>
      </c>
      <c r="H22" s="161">
        <v>5754914</v>
      </c>
      <c r="I22" s="161">
        <v>0.84374203644214296</v>
      </c>
      <c r="J22" s="161">
        <v>548743208</v>
      </c>
      <c r="K22" s="161">
        <v>760756362.38999999</v>
      </c>
      <c r="L22" s="161">
        <v>959314732.94999957</v>
      </c>
      <c r="M22" s="161">
        <v>156961507.42000002</v>
      </c>
      <c r="N22" s="161">
        <v>511151990.96999997</v>
      </c>
      <c r="O22" s="161">
        <v>102539236.59000002</v>
      </c>
      <c r="P22" s="161">
        <v>123803389.08600004</v>
      </c>
    </row>
    <row r="23" spans="1:16" x14ac:dyDescent="0.25">
      <c r="A23" s="161" t="s">
        <v>283</v>
      </c>
      <c r="B23" s="161">
        <v>2017</v>
      </c>
      <c r="C23" s="161" t="s">
        <v>287</v>
      </c>
      <c r="D23" s="161">
        <v>4</v>
      </c>
      <c r="E23" s="161">
        <v>1</v>
      </c>
      <c r="F23" s="161">
        <v>1</v>
      </c>
      <c r="G23" s="161" t="s">
        <v>87</v>
      </c>
      <c r="H23" s="161">
        <v>1211978</v>
      </c>
      <c r="I23" s="161">
        <v>0.50750000000000006</v>
      </c>
      <c r="J23" s="161">
        <v>64384691</v>
      </c>
      <c r="K23" s="161">
        <v>65172998.780000001</v>
      </c>
      <c r="L23" s="161">
        <v>93082208.989999995</v>
      </c>
      <c r="M23" s="161">
        <v>27260599.280000001</v>
      </c>
      <c r="N23" s="161">
        <v>25864498</v>
      </c>
      <c r="O23" s="161">
        <v>73310903.060000002</v>
      </c>
      <c r="P23" s="161">
        <v>526204.17000000004</v>
      </c>
    </row>
    <row r="24" spans="1:16" x14ac:dyDescent="0.25">
      <c r="A24" s="161" t="s">
        <v>283</v>
      </c>
      <c r="B24" s="161">
        <v>2017</v>
      </c>
      <c r="C24" s="161" t="s">
        <v>288</v>
      </c>
      <c r="D24" s="161">
        <v>4</v>
      </c>
      <c r="E24" s="161">
        <v>2</v>
      </c>
      <c r="F24" s="161">
        <v>2</v>
      </c>
      <c r="G24" s="161">
        <v>2</v>
      </c>
      <c r="H24" s="161">
        <v>75</v>
      </c>
      <c r="I24" s="161">
        <v>0.96833333333333327</v>
      </c>
      <c r="J24" s="161">
        <v>24182</v>
      </c>
      <c r="K24" s="161">
        <v>10200.56</v>
      </c>
      <c r="L24" s="161">
        <v>12752.99</v>
      </c>
      <c r="M24" s="161">
        <v>378.25</v>
      </c>
      <c r="N24" s="161">
        <v>2221.7200000000003</v>
      </c>
      <c r="O24" s="161">
        <v>22.009999999999998</v>
      </c>
      <c r="P24" s="161">
        <v>0</v>
      </c>
    </row>
    <row r="25" spans="1:16" x14ac:dyDescent="0.25">
      <c r="A25" s="161" t="s">
        <v>283</v>
      </c>
      <c r="B25" s="161">
        <v>2017</v>
      </c>
      <c r="C25" s="161" t="s">
        <v>289</v>
      </c>
      <c r="D25" s="161">
        <v>4</v>
      </c>
      <c r="E25" s="161">
        <v>1</v>
      </c>
      <c r="F25" s="161">
        <v>1</v>
      </c>
      <c r="G25" s="161">
        <v>5</v>
      </c>
      <c r="H25" s="161">
        <v>593902</v>
      </c>
      <c r="I25" s="161">
        <v>0.5</v>
      </c>
      <c r="J25" s="161">
        <v>62780515</v>
      </c>
      <c r="K25" s="161">
        <v>83533206</v>
      </c>
      <c r="L25" s="161">
        <v>109142909</v>
      </c>
      <c r="M25" s="161">
        <v>3733367</v>
      </c>
      <c r="N25" s="161">
        <v>54102782</v>
      </c>
      <c r="O25" s="161">
        <v>13682122</v>
      </c>
      <c r="P25" s="161">
        <v>0</v>
      </c>
    </row>
    <row r="26" spans="1:16" x14ac:dyDescent="0.25">
      <c r="A26" s="161" t="s">
        <v>283</v>
      </c>
      <c r="B26" s="161">
        <v>2017</v>
      </c>
      <c r="C26" s="161" t="s">
        <v>290</v>
      </c>
      <c r="D26" s="161">
        <v>5</v>
      </c>
      <c r="E26" s="161">
        <v>1</v>
      </c>
      <c r="F26" s="161">
        <v>1</v>
      </c>
      <c r="G26" s="161">
        <v>5</v>
      </c>
      <c r="H26" s="161">
        <v>4030</v>
      </c>
      <c r="I26" s="161">
        <v>5.73</v>
      </c>
      <c r="J26" s="161">
        <v>1646133</v>
      </c>
      <c r="K26" s="161">
        <v>1574370.06</v>
      </c>
      <c r="L26" s="161">
        <v>620897.46</v>
      </c>
      <c r="M26" s="161">
        <v>103878.77</v>
      </c>
      <c r="N26" s="161">
        <v>2322837.02</v>
      </c>
      <c r="O26" s="161">
        <v>2863552.32</v>
      </c>
      <c r="P26" s="161">
        <v>0</v>
      </c>
    </row>
    <row r="27" spans="1:16" x14ac:dyDescent="0.25">
      <c r="A27" s="161" t="s">
        <v>283</v>
      </c>
      <c r="B27" s="161">
        <v>2017</v>
      </c>
      <c r="C27" s="161" t="s">
        <v>291</v>
      </c>
      <c r="D27" s="161">
        <v>5</v>
      </c>
      <c r="E27" s="161">
        <v>1</v>
      </c>
      <c r="F27" s="161">
        <v>1</v>
      </c>
      <c r="G27" s="161" t="s">
        <v>87</v>
      </c>
      <c r="H27" s="161">
        <v>192989</v>
      </c>
      <c r="I27" s="161">
        <v>1.21</v>
      </c>
      <c r="J27" s="161">
        <v>62415887</v>
      </c>
      <c r="K27" s="161">
        <v>42098912.280000001</v>
      </c>
      <c r="L27" s="161">
        <v>5223467.43</v>
      </c>
      <c r="M27" s="161">
        <v>1867890.32</v>
      </c>
      <c r="N27" s="161">
        <v>86420522.700000003</v>
      </c>
      <c r="O27" s="161">
        <v>278468783.83999997</v>
      </c>
      <c r="P27" s="161">
        <v>58880670.579999998</v>
      </c>
    </row>
    <row r="28" spans="1:16" x14ac:dyDescent="0.25">
      <c r="A28" s="161" t="s">
        <v>283</v>
      </c>
      <c r="B28" s="161">
        <v>2017</v>
      </c>
      <c r="C28" s="161" t="s">
        <v>285</v>
      </c>
      <c r="D28" s="161">
        <v>6</v>
      </c>
      <c r="E28" s="161">
        <v>2</v>
      </c>
      <c r="F28" s="161">
        <v>2</v>
      </c>
      <c r="G28" s="161">
        <v>2</v>
      </c>
      <c r="H28" s="161">
        <v>38641</v>
      </c>
      <c r="I28" s="161">
        <v>1.7131481481481476</v>
      </c>
      <c r="J28" s="161">
        <v>19912600</v>
      </c>
      <c r="K28" s="161">
        <v>13212999.8299</v>
      </c>
      <c r="L28" s="161">
        <v>6425525.8632000005</v>
      </c>
      <c r="M28" s="161">
        <v>3938421.2719999985</v>
      </c>
      <c r="N28" s="161">
        <v>23651298.479999997</v>
      </c>
      <c r="O28" s="161">
        <v>15984914.955499995</v>
      </c>
      <c r="P28" s="161">
        <v>0</v>
      </c>
    </row>
    <row r="29" spans="1:16" x14ac:dyDescent="0.25">
      <c r="A29" s="161" t="s">
        <v>292</v>
      </c>
      <c r="B29" s="161">
        <v>2018</v>
      </c>
      <c r="C29" s="161" t="s">
        <v>284</v>
      </c>
      <c r="D29" s="161">
        <v>1</v>
      </c>
      <c r="E29" s="161">
        <v>1</v>
      </c>
      <c r="F29" s="161">
        <v>1</v>
      </c>
      <c r="G29" s="161">
        <v>5</v>
      </c>
      <c r="H29" s="161">
        <v>21920.03</v>
      </c>
      <c r="I29" s="161">
        <v>0.47722500000000001</v>
      </c>
      <c r="J29" s="161">
        <v>6887739.4400000004</v>
      </c>
      <c r="K29" s="161">
        <v>2842572.6436000005</v>
      </c>
      <c r="L29" s="161">
        <v>4576988.3160000006</v>
      </c>
      <c r="M29" s="161">
        <v>2686613.4632999999</v>
      </c>
      <c r="N29" s="161">
        <v>5226541.7784000002</v>
      </c>
      <c r="O29" s="161">
        <v>2127740.1743999999</v>
      </c>
      <c r="P29" s="161">
        <v>29740.874100000001</v>
      </c>
    </row>
    <row r="30" spans="1:16" x14ac:dyDescent="0.25">
      <c r="A30" s="161" t="s">
        <v>292</v>
      </c>
      <c r="B30" s="161">
        <v>2018</v>
      </c>
      <c r="C30" s="161" t="s">
        <v>284</v>
      </c>
      <c r="D30" s="161">
        <v>2</v>
      </c>
      <c r="E30" s="161">
        <v>1</v>
      </c>
      <c r="F30" s="161">
        <v>1</v>
      </c>
      <c r="G30" s="161">
        <v>5</v>
      </c>
      <c r="H30" s="161">
        <v>4235529.9000000004</v>
      </c>
      <c r="I30" s="161">
        <v>2.2974868104030284</v>
      </c>
      <c r="J30" s="161">
        <v>438186884.10000002</v>
      </c>
      <c r="K30" s="161">
        <v>439942903.51200008</v>
      </c>
      <c r="L30" s="161">
        <v>262643003.13300008</v>
      </c>
      <c r="M30" s="161">
        <v>76988201.11500001</v>
      </c>
      <c r="N30" s="161">
        <v>554885033.72399986</v>
      </c>
      <c r="O30" s="161">
        <v>170426968.63500002</v>
      </c>
      <c r="P30" s="161">
        <v>250053962.046</v>
      </c>
    </row>
    <row r="31" spans="1:16" x14ac:dyDescent="0.25">
      <c r="A31" s="161" t="s">
        <v>292</v>
      </c>
      <c r="B31" s="161">
        <v>2018</v>
      </c>
      <c r="C31" s="161" t="s">
        <v>285</v>
      </c>
      <c r="D31" s="161">
        <v>3</v>
      </c>
      <c r="E31" s="161">
        <v>1</v>
      </c>
      <c r="F31" s="161">
        <v>1</v>
      </c>
      <c r="G31" s="161" t="s">
        <v>87</v>
      </c>
      <c r="H31" s="161">
        <v>1359436.05</v>
      </c>
      <c r="I31" s="161">
        <v>0.43049999999999999</v>
      </c>
      <c r="J31" s="161">
        <v>71820534.450000003</v>
      </c>
      <c r="K31" s="161">
        <v>72310844.991000012</v>
      </c>
      <c r="L31" s="161">
        <v>109584682.0425</v>
      </c>
      <c r="M31" s="161">
        <v>32884888.029000003</v>
      </c>
      <c r="N31" s="161">
        <v>126834462.03750001</v>
      </c>
      <c r="O31" s="161">
        <v>102191318.45999999</v>
      </c>
      <c r="P31" s="161">
        <v>765355.75199999998</v>
      </c>
    </row>
    <row r="32" spans="1:16" x14ac:dyDescent="0.25">
      <c r="A32" s="161" t="s">
        <v>292</v>
      </c>
      <c r="B32" s="161">
        <v>2018</v>
      </c>
      <c r="C32" s="161" t="s">
        <v>285</v>
      </c>
      <c r="D32" s="161">
        <v>3</v>
      </c>
      <c r="E32" s="161">
        <v>2</v>
      </c>
      <c r="F32" s="161">
        <v>2</v>
      </c>
      <c r="G32" s="161">
        <v>2</v>
      </c>
      <c r="H32" s="161">
        <v>882379.05</v>
      </c>
      <c r="I32" s="161">
        <v>0.75869690506225251</v>
      </c>
      <c r="J32" s="161">
        <v>42578671.800000004</v>
      </c>
      <c r="K32" s="161">
        <v>82170938.766000003</v>
      </c>
      <c r="L32" s="161">
        <v>39052631.288999997</v>
      </c>
      <c r="M32" s="161">
        <v>7001280.216</v>
      </c>
      <c r="N32" s="161">
        <v>64631408.782500006</v>
      </c>
      <c r="O32" s="161">
        <v>14706614.863500001</v>
      </c>
      <c r="P32" s="161">
        <v>9089906.3640000001</v>
      </c>
    </row>
    <row r="33" spans="1:16" x14ac:dyDescent="0.25">
      <c r="A33" s="161" t="s">
        <v>292</v>
      </c>
      <c r="B33" s="161">
        <v>2018</v>
      </c>
      <c r="C33" s="161" t="s">
        <v>286</v>
      </c>
      <c r="D33" s="161">
        <v>3</v>
      </c>
      <c r="E33" s="161">
        <v>1</v>
      </c>
      <c r="F33" s="161">
        <v>1</v>
      </c>
      <c r="G33" s="161">
        <v>5</v>
      </c>
      <c r="H33" s="161">
        <v>198552.9</v>
      </c>
      <c r="I33" s="161">
        <v>0.36119999999999997</v>
      </c>
      <c r="J33" s="161">
        <v>15305985.450000001</v>
      </c>
      <c r="K33" s="161">
        <v>23646636.436500002</v>
      </c>
      <c r="L33" s="161">
        <v>20043110.324999999</v>
      </c>
      <c r="M33" s="161">
        <v>5166477.1095000003</v>
      </c>
      <c r="N33" s="161">
        <v>18298774.861499999</v>
      </c>
      <c r="O33" s="161">
        <v>3331849.7310000001</v>
      </c>
      <c r="P33" s="161">
        <v>0</v>
      </c>
    </row>
    <row r="34" spans="1:16" x14ac:dyDescent="0.25">
      <c r="A34" s="161" t="s">
        <v>292</v>
      </c>
      <c r="B34" s="161">
        <v>2018</v>
      </c>
      <c r="C34" s="161" t="s">
        <v>287</v>
      </c>
      <c r="D34" s="161">
        <v>3</v>
      </c>
      <c r="E34" s="161">
        <v>1</v>
      </c>
      <c r="F34" s="161">
        <v>1</v>
      </c>
      <c r="G34" s="161">
        <v>5</v>
      </c>
      <c r="H34" s="161">
        <v>6042659.7000000002</v>
      </c>
      <c r="I34" s="161">
        <v>0.88592913826425013</v>
      </c>
      <c r="J34" s="161">
        <v>576180368.39999998</v>
      </c>
      <c r="K34" s="161">
        <v>798794180.50950003</v>
      </c>
      <c r="L34" s="161">
        <v>1007280469.5974996</v>
      </c>
      <c r="M34" s="161">
        <v>164809582.79100004</v>
      </c>
      <c r="N34" s="161">
        <v>536709590.51849997</v>
      </c>
      <c r="O34" s="161">
        <v>107666198.41950002</v>
      </c>
      <c r="P34" s="161">
        <v>129993558.54030004</v>
      </c>
    </row>
    <row r="35" spans="1:16" x14ac:dyDescent="0.25">
      <c r="A35" s="161" t="s">
        <v>292</v>
      </c>
      <c r="B35" s="161">
        <v>2018</v>
      </c>
      <c r="C35" s="161" t="s">
        <v>287</v>
      </c>
      <c r="D35" s="161">
        <v>4</v>
      </c>
      <c r="E35" s="161">
        <v>1</v>
      </c>
      <c r="F35" s="161">
        <v>1</v>
      </c>
      <c r="G35" s="161" t="s">
        <v>87</v>
      </c>
      <c r="H35" s="161">
        <v>1260457.1200000001</v>
      </c>
      <c r="I35" s="161">
        <v>0.52780000000000005</v>
      </c>
      <c r="J35" s="161">
        <v>66960078.640000001</v>
      </c>
      <c r="K35" s="161">
        <v>67779918.73120001</v>
      </c>
      <c r="L35" s="161">
        <v>96805497.349600002</v>
      </c>
      <c r="M35" s="161">
        <v>28351023.251200002</v>
      </c>
      <c r="N35" s="161">
        <v>26899077.920000002</v>
      </c>
      <c r="O35" s="161">
        <v>76243339.182400003</v>
      </c>
      <c r="P35" s="161">
        <v>547252.33680000005</v>
      </c>
    </row>
    <row r="36" spans="1:16" x14ac:dyDescent="0.25">
      <c r="A36" s="161" t="s">
        <v>292</v>
      </c>
      <c r="B36" s="161">
        <v>2018</v>
      </c>
      <c r="C36" s="161" t="s">
        <v>288</v>
      </c>
      <c r="D36" s="161">
        <v>4</v>
      </c>
      <c r="E36" s="161">
        <v>2</v>
      </c>
      <c r="F36" s="161">
        <v>2</v>
      </c>
      <c r="G36" s="161">
        <v>2</v>
      </c>
      <c r="H36" s="161">
        <v>78</v>
      </c>
      <c r="I36" s="161">
        <v>1.0070666666666666</v>
      </c>
      <c r="J36" s="161">
        <v>24109.280000000002</v>
      </c>
      <c r="K36" s="161">
        <v>10420.342400000001</v>
      </c>
      <c r="L36" s="161">
        <v>13263.1096</v>
      </c>
      <c r="M36" s="161">
        <v>393.38</v>
      </c>
      <c r="N36" s="161">
        <v>2310.5888000000004</v>
      </c>
      <c r="O36" s="161">
        <v>22.8904</v>
      </c>
      <c r="P36" s="161">
        <v>0</v>
      </c>
    </row>
    <row r="37" spans="1:16" x14ac:dyDescent="0.25">
      <c r="A37" s="161" t="s">
        <v>292</v>
      </c>
      <c r="B37" s="161">
        <v>2018</v>
      </c>
      <c r="C37" s="161" t="s">
        <v>289</v>
      </c>
      <c r="D37" s="161">
        <v>4</v>
      </c>
      <c r="E37" s="161">
        <v>1</v>
      </c>
      <c r="F37" s="161">
        <v>1</v>
      </c>
      <c r="G37" s="161">
        <v>5</v>
      </c>
      <c r="H37" s="161">
        <v>617658.08000000007</v>
      </c>
      <c r="I37" s="161">
        <v>0.52</v>
      </c>
      <c r="J37" s="161">
        <v>65291735.600000001</v>
      </c>
      <c r="K37" s="161">
        <v>86874534.24000001</v>
      </c>
      <c r="L37" s="161">
        <v>113508625.36</v>
      </c>
      <c r="M37" s="161">
        <v>3882701.68</v>
      </c>
      <c r="N37" s="161">
        <v>56266893.280000001</v>
      </c>
      <c r="O37" s="161">
        <v>14229406.880000001</v>
      </c>
      <c r="P37" s="161">
        <v>0</v>
      </c>
    </row>
    <row r="38" spans="1:16" x14ac:dyDescent="0.25">
      <c r="A38" s="161" t="s">
        <v>292</v>
      </c>
      <c r="B38" s="161">
        <v>2018</v>
      </c>
      <c r="C38" s="161" t="s">
        <v>290</v>
      </c>
      <c r="D38" s="161">
        <v>5</v>
      </c>
      <c r="E38" s="161">
        <v>1</v>
      </c>
      <c r="F38" s="161">
        <v>1</v>
      </c>
      <c r="G38" s="161">
        <v>5</v>
      </c>
      <c r="H38" s="161">
        <v>664.8</v>
      </c>
      <c r="I38" s="161">
        <v>7.3199999999999994</v>
      </c>
      <c r="J38" s="161">
        <v>282109.2</v>
      </c>
      <c r="K38" s="161">
        <v>268879.47600000002</v>
      </c>
      <c r="L38" s="161">
        <v>110490.45600000001</v>
      </c>
      <c r="M38" s="161">
        <v>20427.672000000002</v>
      </c>
      <c r="N38" s="161">
        <v>469129.75200000004</v>
      </c>
      <c r="O38" s="161">
        <v>567491.02799999993</v>
      </c>
      <c r="P38" s="161">
        <v>0</v>
      </c>
    </row>
    <row r="39" spans="1:16" x14ac:dyDescent="0.25">
      <c r="A39" s="161" t="s">
        <v>292</v>
      </c>
      <c r="B39" s="161">
        <v>2018</v>
      </c>
      <c r="C39" s="161" t="s">
        <v>291</v>
      </c>
      <c r="D39" s="161">
        <v>5</v>
      </c>
      <c r="E39" s="161">
        <v>1</v>
      </c>
      <c r="F39" s="161">
        <v>1</v>
      </c>
      <c r="G39" s="161" t="s">
        <v>87</v>
      </c>
      <c r="H39" s="161">
        <v>211630.8</v>
      </c>
      <c r="I39" s="161">
        <v>0.876</v>
      </c>
      <c r="J39" s="161">
        <v>67895004</v>
      </c>
      <c r="K39" s="161">
        <v>49624019.195999995</v>
      </c>
      <c r="L39" s="161">
        <v>6850908.4679999994</v>
      </c>
      <c r="M39" s="161">
        <v>2699883.372</v>
      </c>
      <c r="N39" s="161">
        <v>90319143.023999989</v>
      </c>
      <c r="O39" s="161">
        <v>303587404.884</v>
      </c>
      <c r="P39" s="161">
        <v>73253212.535999998</v>
      </c>
    </row>
    <row r="40" spans="1:16" x14ac:dyDescent="0.25">
      <c r="A40" s="161" t="s">
        <v>292</v>
      </c>
      <c r="B40" s="161">
        <v>2018</v>
      </c>
      <c r="C40" s="161" t="s">
        <v>285</v>
      </c>
      <c r="D40" s="161">
        <v>6</v>
      </c>
      <c r="E40" s="161">
        <v>2</v>
      </c>
      <c r="F40" s="161">
        <v>2</v>
      </c>
      <c r="G40" s="161">
        <v>2</v>
      </c>
      <c r="H40" s="161">
        <v>46372.2</v>
      </c>
      <c r="I40" s="161">
        <v>2.0557777777777773</v>
      </c>
      <c r="J40" s="161">
        <v>23895073.199999999</v>
      </c>
      <c r="K40" s="161">
        <v>15855599.795879999</v>
      </c>
      <c r="L40" s="161">
        <v>7710631.03584</v>
      </c>
      <c r="M40" s="161">
        <v>4726105.526399998</v>
      </c>
      <c r="N40" s="161">
        <v>28381558.175999995</v>
      </c>
      <c r="O40" s="161">
        <v>19181897.946599994</v>
      </c>
      <c r="P40" s="161">
        <v>0</v>
      </c>
    </row>
  </sheetData>
  <sheetProtection password="E222" sheet="1" objects="1" scenarios="1"/>
  <sortState ref="A4:R39">
    <sortCondition ref="B4:B39"/>
    <sortCondition ref="D4:D39"/>
  </sortState>
  <pageMargins left="0.7" right="0.7" top="0.75" bottom="0.75" header="0.3" footer="0.3"/>
  <pageSetup paperSize="5" scale="62" fitToHeight="0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8" stopIfTrue="1" id="{7D81D8AD-2181-4F68-BCEB-E191AC962FB0}">
            <xm:f>'System Data'!$A$14</xm:f>
            <x14:dxf>
              <font>
                <color theme="0"/>
              </font>
            </x14:dxf>
          </x14:cfRule>
          <xm:sqref>A3</xm:sqref>
        </x14:conditionalFormatting>
        <x14:conditionalFormatting xmlns:xm="http://schemas.microsoft.com/office/excel/2006/main">
          <x14:cfRule type="expression" priority="17" stopIfTrue="1" id="{337FF51F-015A-452E-9B25-944EE9BBAACA}">
            <xm:f>'System Data'!$A$15</xm:f>
            <x14:dxf>
              <font>
                <color theme="0" tint="-0.14996795556505021"/>
              </font>
              <fill>
                <patternFill patternType="solid">
                  <bgColor theme="0" tint="-0.14996795556505021"/>
                </patternFill>
              </fill>
            </x14:dxf>
          </x14:cfRule>
          <xm:sqref>A4</xm:sqref>
        </x14:conditionalFormatting>
        <x14:conditionalFormatting xmlns:xm="http://schemas.microsoft.com/office/excel/2006/main">
          <x14:cfRule type="expression" priority="16" stopIfTrue="1" id="{64920A1D-8478-49FA-B4A0-948BEA4DB2D3}">
            <xm:f>'System Data'!$A$15</xm:f>
            <x14:dxf>
              <font>
                <color auto="1"/>
              </font>
              <fill>
                <patternFill patternType="none">
                  <fgColor auto="1"/>
                  <bgColor auto="1"/>
                </patternFill>
              </fill>
            </x14:dxf>
          </x14:cfRule>
          <xm:sqref>A5:A12</xm:sqref>
        </x14:conditionalFormatting>
        <x14:conditionalFormatting xmlns:xm="http://schemas.microsoft.com/office/excel/2006/main">
          <x14:cfRule type="expression" priority="15" id="{BF2FF3D4-502F-47FA-8102-2F3F9C341651}">
            <xm:f>'System Data'!$A$16</xm:f>
            <x14:dxf>
              <font>
                <color theme="0" tint="-0.14996795556505021"/>
              </font>
            </x14:dxf>
          </x14:cfRule>
          <xm:sqref>B4</xm:sqref>
        </x14:conditionalFormatting>
        <x14:conditionalFormatting xmlns:xm="http://schemas.microsoft.com/office/excel/2006/main">
          <x14:cfRule type="expression" priority="14" id="{3261AE72-9861-4A20-BDD5-A7DF332B2D1D}">
            <xm:f>'System Data'!$A$17</xm:f>
            <x14:dxf>
              <font>
                <color theme="0" tint="-0.14996795556505021"/>
              </font>
            </x14:dxf>
          </x14:cfRule>
          <xm:sqref>C4</xm:sqref>
        </x14:conditionalFormatting>
        <x14:conditionalFormatting xmlns:xm="http://schemas.microsoft.com/office/excel/2006/main">
          <x14:cfRule type="expression" priority="13" id="{04928D09-2448-4791-83CF-2F45FEC9DBED}">
            <xm:f>'System Data'!$A$18</xm:f>
            <x14:dxf>
              <font>
                <color theme="0" tint="-0.14996795556505021"/>
              </font>
            </x14:dxf>
          </x14:cfRule>
          <xm:sqref>D4</xm:sqref>
        </x14:conditionalFormatting>
        <x14:conditionalFormatting xmlns:xm="http://schemas.microsoft.com/office/excel/2006/main">
          <x14:cfRule type="expression" priority="12" id="{17A685AC-BA73-4E05-83A0-98D005F8F118}">
            <xm:f>'System Data'!$A$19</xm:f>
            <x14:dxf>
              <font>
                <color theme="0" tint="-0.14996795556505021"/>
              </font>
            </x14:dxf>
          </x14:cfRule>
          <xm:sqref>E4</xm:sqref>
        </x14:conditionalFormatting>
        <x14:conditionalFormatting xmlns:xm="http://schemas.microsoft.com/office/excel/2006/main">
          <x14:cfRule type="expression" priority="11" id="{850CE51B-94B8-49D0-BD45-F522D48BAC54}">
            <xm:f>'System Data'!$A$20</xm:f>
            <x14:dxf>
              <font>
                <color theme="0" tint="-0.14996795556505021"/>
              </font>
            </x14:dxf>
          </x14:cfRule>
          <xm:sqref>F4</xm:sqref>
        </x14:conditionalFormatting>
        <x14:conditionalFormatting xmlns:xm="http://schemas.microsoft.com/office/excel/2006/main">
          <x14:cfRule type="expression" priority="10" id="{C5AB7156-1572-43F0-9465-87B7F5A0A2F2}">
            <xm:f>'System Data'!$A$21</xm:f>
            <x14:dxf>
              <font>
                <color theme="0" tint="-0.14996795556505021"/>
              </font>
            </x14:dxf>
          </x14:cfRule>
          <xm:sqref>G4</xm:sqref>
        </x14:conditionalFormatting>
        <x14:conditionalFormatting xmlns:xm="http://schemas.microsoft.com/office/excel/2006/main">
          <x14:cfRule type="expression" priority="9" id="{C1745C9C-7D84-42A1-B6C4-5A5F85BE151B}">
            <xm:f>'System Data'!$A$22</xm:f>
            <x14:dxf>
              <font>
                <color theme="0" tint="-0.14996795556505021"/>
              </font>
            </x14:dxf>
          </x14:cfRule>
          <xm:sqref>H4</xm:sqref>
        </x14:conditionalFormatting>
        <x14:conditionalFormatting xmlns:xm="http://schemas.microsoft.com/office/excel/2006/main">
          <x14:cfRule type="expression" priority="8" id="{B225E09F-DA6C-46CD-A4C3-7109848B7CB3}">
            <xm:f>'System Data'!$A$23</xm:f>
            <x14:dxf>
              <font>
                <color theme="0" tint="-0.14996795556505021"/>
              </font>
            </x14:dxf>
          </x14:cfRule>
          <xm:sqref>I4</xm:sqref>
        </x14:conditionalFormatting>
        <x14:conditionalFormatting xmlns:xm="http://schemas.microsoft.com/office/excel/2006/main">
          <x14:cfRule type="expression" priority="7" id="{C5B9E989-D20C-4598-97BD-49787CAABA48}">
            <xm:f>'System Data'!$A$24</xm:f>
            <x14:dxf>
              <font>
                <color theme="0" tint="-0.14996795556505021"/>
              </font>
            </x14:dxf>
          </x14:cfRule>
          <xm:sqref>J4</xm:sqref>
        </x14:conditionalFormatting>
        <x14:conditionalFormatting xmlns:xm="http://schemas.microsoft.com/office/excel/2006/main">
          <x14:cfRule type="expression" priority="6" id="{822BCFFE-CBCC-48F5-B6D2-1C0FFCEBDB5F}">
            <xm:f>'System Data'!$A$25</xm:f>
            <x14:dxf>
              <font>
                <color theme="0" tint="-0.14996795556505021"/>
              </font>
            </x14:dxf>
          </x14:cfRule>
          <xm:sqref>K4</xm:sqref>
        </x14:conditionalFormatting>
        <x14:conditionalFormatting xmlns:xm="http://schemas.microsoft.com/office/excel/2006/main">
          <x14:cfRule type="expression" priority="5" id="{8B007624-D039-4F22-B2DF-442A6B52F168}">
            <xm:f>'System Data'!$A$26</xm:f>
            <x14:dxf>
              <font>
                <color theme="0" tint="-0.14996795556505021"/>
              </font>
            </x14:dxf>
          </x14:cfRule>
          <xm:sqref>L4</xm:sqref>
        </x14:conditionalFormatting>
        <x14:conditionalFormatting xmlns:xm="http://schemas.microsoft.com/office/excel/2006/main">
          <x14:cfRule type="expression" priority="4" id="{074A4AFB-D532-4565-B95F-08DC53AC1B44}">
            <xm:f>'System Data'!$A$27</xm:f>
            <x14:dxf>
              <font>
                <color theme="0" tint="-0.14996795556505021"/>
              </font>
            </x14:dxf>
          </x14:cfRule>
          <xm:sqref>M4</xm:sqref>
        </x14:conditionalFormatting>
        <x14:conditionalFormatting xmlns:xm="http://schemas.microsoft.com/office/excel/2006/main">
          <x14:cfRule type="expression" priority="3" id="{B943646E-BEDE-480C-806F-99707A4DD782}">
            <xm:f>'System Data'!$A$28</xm:f>
            <x14:dxf>
              <font>
                <color theme="0" tint="-0.14996795556505021"/>
              </font>
            </x14:dxf>
          </x14:cfRule>
          <xm:sqref>N4</xm:sqref>
        </x14:conditionalFormatting>
        <x14:conditionalFormatting xmlns:xm="http://schemas.microsoft.com/office/excel/2006/main">
          <x14:cfRule type="expression" priority="2" id="{BBDFD9B9-B183-4FCD-9CD8-00EEF9A0BCFB}">
            <xm:f>'System Data'!$A$29</xm:f>
            <x14:dxf>
              <font>
                <color theme="0" tint="-0.14996795556505021"/>
              </font>
            </x14:dxf>
          </x14:cfRule>
          <xm:sqref>O4</xm:sqref>
        </x14:conditionalFormatting>
        <x14:conditionalFormatting xmlns:xm="http://schemas.microsoft.com/office/excel/2006/main">
          <x14:cfRule type="expression" priority="1" id="{35A71C21-86B5-4B87-A57A-0E81508C1109}">
            <xm:f>'System Data'!$A$30</xm:f>
            <x14:dxf>
              <font>
                <color theme="0" tint="-0.14996795556505021"/>
              </font>
            </x14:dxf>
          </x14:cfRule>
          <xm:sqref>P4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4"/>
    <pageSetUpPr fitToPage="1"/>
  </sheetPr>
  <dimension ref="A1:X40"/>
  <sheetViews>
    <sheetView zoomScaleNormal="100" workbookViewId="0">
      <pane ySplit="4" topLeftCell="A5" activePane="bottomLeft" state="frozen"/>
      <selection activeCell="A7" sqref="A7"/>
      <selection pane="bottomLeft"/>
    </sheetView>
  </sheetViews>
  <sheetFormatPr defaultRowHeight="15" x14ac:dyDescent="0.25"/>
  <cols>
    <col min="1" max="1" width="13.85546875" style="152" customWidth="1"/>
    <col min="2" max="2" width="13" style="152" customWidth="1"/>
    <col min="3" max="3" width="14.42578125" style="152" customWidth="1"/>
    <col min="4" max="4" width="13.140625" style="152" customWidth="1"/>
    <col min="5" max="5" width="13.85546875" style="152" customWidth="1"/>
    <col min="6" max="6" width="12.42578125" style="152" customWidth="1"/>
    <col min="7" max="7" width="13.28515625" style="152" customWidth="1"/>
    <col min="8" max="8" width="13.5703125" style="152" customWidth="1"/>
    <col min="9" max="9" width="14.85546875" style="152" bestFit="1" customWidth="1"/>
    <col min="10" max="10" width="12.140625" style="152" customWidth="1"/>
    <col min="11" max="11" width="14.42578125" style="152" customWidth="1"/>
    <col min="12" max="12" width="12.42578125" style="152" customWidth="1"/>
    <col min="13" max="13" width="13.42578125" style="152" customWidth="1"/>
    <col min="14" max="14" width="12.42578125" style="152" customWidth="1"/>
    <col min="15" max="15" width="13.42578125" style="152" customWidth="1"/>
    <col min="16" max="16" width="13.5703125" style="152" customWidth="1"/>
    <col min="17" max="17" width="13.7109375" style="152" customWidth="1"/>
    <col min="18" max="18" width="13" style="152" customWidth="1"/>
    <col min="19" max="19" width="13.7109375" style="152" customWidth="1"/>
    <col min="20" max="20" width="14" style="152" customWidth="1"/>
    <col min="21" max="21" width="15.7109375" style="152" customWidth="1"/>
    <col min="22" max="22" width="15.28515625" style="152" customWidth="1"/>
    <col min="23" max="23" width="13.85546875" style="152" customWidth="1"/>
    <col min="24" max="24" width="12.5703125" style="152" customWidth="1"/>
    <col min="25" max="16384" width="9.140625" style="152"/>
  </cols>
  <sheetData>
    <row r="1" spans="1:24" s="156" customFormat="1" ht="18.75" x14ac:dyDescent="0.3">
      <c r="A1" s="153" t="s">
        <v>52</v>
      </c>
      <c r="B1" s="154"/>
      <c r="C1" s="155"/>
      <c r="D1" s="155"/>
      <c r="E1" s="155"/>
    </row>
    <row r="2" spans="1:24" s="156" customFormat="1" ht="18.75" x14ac:dyDescent="0.3">
      <c r="A2" s="157" t="s">
        <v>104</v>
      </c>
      <c r="B2" s="154"/>
      <c r="C2" s="155"/>
      <c r="D2" s="155"/>
      <c r="E2" s="155"/>
    </row>
    <row r="3" spans="1:24" s="156" customFormat="1" x14ac:dyDescent="0.25">
      <c r="A3" s="163" t="s">
        <v>293</v>
      </c>
    </row>
    <row r="4" spans="1:24" s="158" customFormat="1" ht="60" x14ac:dyDescent="0.25">
      <c r="A4" s="172" t="s">
        <v>211</v>
      </c>
      <c r="B4" s="172" t="s">
        <v>212</v>
      </c>
      <c r="C4" s="174" t="s">
        <v>213</v>
      </c>
      <c r="D4" s="174" t="s">
        <v>214</v>
      </c>
      <c r="E4" s="172" t="s">
        <v>215</v>
      </c>
      <c r="F4" s="172" t="s">
        <v>216</v>
      </c>
      <c r="G4" s="172" t="s">
        <v>217</v>
      </c>
      <c r="H4" s="172" t="s">
        <v>218</v>
      </c>
      <c r="I4" s="172" t="s">
        <v>219</v>
      </c>
      <c r="J4" s="172" t="s">
        <v>220</v>
      </c>
      <c r="K4" s="172" t="s">
        <v>221</v>
      </c>
      <c r="L4" s="172" t="s">
        <v>222</v>
      </c>
      <c r="M4" s="172" t="s">
        <v>223</v>
      </c>
      <c r="N4" s="172" t="s">
        <v>224</v>
      </c>
      <c r="O4" s="172" t="s">
        <v>225</v>
      </c>
      <c r="P4" s="172" t="s">
        <v>226</v>
      </c>
      <c r="Q4" s="172" t="s">
        <v>227</v>
      </c>
      <c r="R4" s="172" t="s">
        <v>207</v>
      </c>
      <c r="S4" s="172" t="s">
        <v>228</v>
      </c>
      <c r="T4" s="175" t="s">
        <v>229</v>
      </c>
      <c r="U4" s="175" t="s">
        <v>230</v>
      </c>
      <c r="V4" s="175" t="s">
        <v>231</v>
      </c>
      <c r="W4" s="175" t="s">
        <v>232</v>
      </c>
      <c r="X4" s="175" t="s">
        <v>233</v>
      </c>
    </row>
    <row r="5" spans="1:24" x14ac:dyDescent="0.25">
      <c r="A5" s="176" t="s">
        <v>283</v>
      </c>
      <c r="B5" s="171">
        <v>2016</v>
      </c>
      <c r="C5" s="152">
        <v>12345</v>
      </c>
      <c r="D5" s="152">
        <v>11111</v>
      </c>
      <c r="E5" s="152">
        <v>1</v>
      </c>
      <c r="F5" s="152">
        <v>1</v>
      </c>
      <c r="G5" s="152">
        <v>1</v>
      </c>
      <c r="H5" s="152">
        <v>5</v>
      </c>
      <c r="I5" s="152">
        <v>2</v>
      </c>
      <c r="J5" s="152">
        <v>0</v>
      </c>
      <c r="K5" s="152">
        <v>0</v>
      </c>
      <c r="L5" s="152">
        <v>20740</v>
      </c>
      <c r="M5" s="152">
        <v>0.50249999999999995</v>
      </c>
      <c r="N5" s="152">
        <v>6156550</v>
      </c>
      <c r="O5" s="152">
        <v>2826744.1199999996</v>
      </c>
      <c r="P5" s="152">
        <v>4411205.79</v>
      </c>
      <c r="Q5" s="152">
        <v>2310470.37</v>
      </c>
      <c r="R5" s="152">
        <v>4370704.75</v>
      </c>
      <c r="S5" s="152">
        <v>1981888.76</v>
      </c>
      <c r="T5" s="152">
        <v>25729.99</v>
      </c>
    </row>
    <row r="6" spans="1:24" x14ac:dyDescent="0.25">
      <c r="A6" s="152" t="s">
        <v>283</v>
      </c>
      <c r="B6" s="152">
        <v>2016</v>
      </c>
      <c r="C6" s="152">
        <v>23456</v>
      </c>
      <c r="D6" s="152">
        <v>11112</v>
      </c>
      <c r="E6" s="152">
        <v>2</v>
      </c>
      <c r="F6" s="152">
        <v>1</v>
      </c>
      <c r="G6" s="152">
        <v>1</v>
      </c>
      <c r="H6" s="152">
        <v>5</v>
      </c>
      <c r="I6" s="152">
        <v>1</v>
      </c>
      <c r="J6" s="152">
        <v>0</v>
      </c>
      <c r="K6" s="152">
        <v>1</v>
      </c>
      <c r="L6" s="152">
        <v>4515450</v>
      </c>
      <c r="M6" s="152">
        <v>2.1117197552397147</v>
      </c>
      <c r="N6" s="152">
        <v>459129198</v>
      </c>
      <c r="O6" s="152">
        <v>428304598.18000001</v>
      </c>
      <c r="P6" s="152">
        <v>282237759.61999995</v>
      </c>
      <c r="Q6" s="152">
        <v>75536873.020000011</v>
      </c>
      <c r="R6" s="152">
        <v>507273864.62000006</v>
      </c>
      <c r="S6" s="152">
        <v>169391362.82000005</v>
      </c>
      <c r="T6" s="152">
        <v>225225369.97999993</v>
      </c>
    </row>
    <row r="7" spans="1:24" x14ac:dyDescent="0.25">
      <c r="A7" s="152" t="s">
        <v>283</v>
      </c>
      <c r="B7" s="152">
        <v>2016</v>
      </c>
      <c r="C7" s="152">
        <v>34567</v>
      </c>
      <c r="D7" s="152">
        <v>11113</v>
      </c>
      <c r="E7" s="152">
        <v>3</v>
      </c>
      <c r="F7" s="152">
        <v>1</v>
      </c>
      <c r="G7" s="152">
        <v>1</v>
      </c>
      <c r="H7" s="152" t="s">
        <v>87</v>
      </c>
      <c r="I7" s="152">
        <v>1</v>
      </c>
      <c r="J7" s="152">
        <v>0</v>
      </c>
      <c r="K7" s="152">
        <v>0</v>
      </c>
      <c r="L7" s="152">
        <v>1281073</v>
      </c>
      <c r="M7" s="152">
        <v>0.41249999999999998</v>
      </c>
      <c r="N7" s="152">
        <v>66732012</v>
      </c>
      <c r="O7" s="152">
        <v>67975128.489999995</v>
      </c>
      <c r="P7" s="152">
        <v>100462632.48</v>
      </c>
      <c r="Q7" s="152">
        <v>29423087.960000001</v>
      </c>
      <c r="R7" s="152">
        <v>111864210.73</v>
      </c>
      <c r="S7" s="152">
        <v>97358016.299999997</v>
      </c>
      <c r="T7" s="152">
        <v>661651.12</v>
      </c>
    </row>
    <row r="8" spans="1:24" x14ac:dyDescent="0.25">
      <c r="A8" s="152" t="s">
        <v>283</v>
      </c>
      <c r="B8" s="152">
        <v>2016</v>
      </c>
      <c r="C8" s="152">
        <v>45678</v>
      </c>
      <c r="D8" s="152">
        <v>11114</v>
      </c>
      <c r="E8" s="152">
        <v>3</v>
      </c>
      <c r="F8" s="152">
        <v>2</v>
      </c>
      <c r="G8" s="152">
        <v>2</v>
      </c>
      <c r="H8" s="152">
        <v>2</v>
      </c>
      <c r="I8" s="152">
        <v>1</v>
      </c>
      <c r="J8" s="152">
        <v>0</v>
      </c>
      <c r="K8" s="152">
        <v>0</v>
      </c>
      <c r="L8" s="152">
        <v>407587</v>
      </c>
      <c r="M8" s="152">
        <v>0.67999999999999994</v>
      </c>
      <c r="N8" s="152">
        <v>19074608</v>
      </c>
      <c r="O8" s="152">
        <v>32444896.160000004</v>
      </c>
      <c r="P8" s="152">
        <v>18578466.039999999</v>
      </c>
      <c r="Q8" s="152">
        <v>2944202.08</v>
      </c>
      <c r="R8" s="152">
        <v>32534382.23</v>
      </c>
      <c r="S8" s="152">
        <v>8123214.0600000005</v>
      </c>
      <c r="T8" s="152">
        <v>5589337.4100000001</v>
      </c>
    </row>
    <row r="9" spans="1:24" x14ac:dyDescent="0.25">
      <c r="A9" s="152" t="s">
        <v>283</v>
      </c>
      <c r="B9" s="152">
        <v>2016</v>
      </c>
      <c r="C9" s="152">
        <v>12345</v>
      </c>
      <c r="D9" s="152">
        <v>11111</v>
      </c>
      <c r="E9" s="152">
        <v>3</v>
      </c>
      <c r="F9" s="152">
        <v>1</v>
      </c>
      <c r="G9" s="152">
        <v>1</v>
      </c>
      <c r="H9" s="152">
        <v>5</v>
      </c>
      <c r="I9" s="152">
        <v>1</v>
      </c>
      <c r="J9" s="152">
        <v>0</v>
      </c>
      <c r="K9" s="152">
        <v>0</v>
      </c>
      <c r="L9" s="152">
        <v>155106</v>
      </c>
      <c r="M9" s="152">
        <v>0.35599999999999998</v>
      </c>
      <c r="N9" s="152">
        <v>8026843</v>
      </c>
      <c r="O9" s="152">
        <v>17790988.810000002</v>
      </c>
      <c r="P9" s="152">
        <v>14511843.459999997</v>
      </c>
      <c r="Q9" s="152">
        <v>3717336.2800000003</v>
      </c>
      <c r="R9" s="152">
        <v>14149304.859999999</v>
      </c>
      <c r="S9" s="152">
        <v>2814996.42</v>
      </c>
      <c r="T9" s="152">
        <v>0</v>
      </c>
    </row>
    <row r="10" spans="1:24" x14ac:dyDescent="0.25">
      <c r="A10" s="152" t="s">
        <v>283</v>
      </c>
      <c r="B10" s="152">
        <v>2016</v>
      </c>
      <c r="C10" s="152">
        <v>23456</v>
      </c>
      <c r="D10" s="152">
        <v>11112</v>
      </c>
      <c r="E10" s="152">
        <v>3</v>
      </c>
      <c r="F10" s="152">
        <v>1</v>
      </c>
      <c r="G10" s="152">
        <v>1</v>
      </c>
      <c r="H10" s="152">
        <v>5</v>
      </c>
      <c r="I10" s="152">
        <v>1</v>
      </c>
      <c r="J10" s="152">
        <v>0</v>
      </c>
      <c r="K10" s="152">
        <v>1</v>
      </c>
      <c r="L10" s="152">
        <v>6731200</v>
      </c>
      <c r="M10" s="152">
        <v>0.74564207239062097</v>
      </c>
      <c r="N10" s="152">
        <v>622756852</v>
      </c>
      <c r="O10" s="152">
        <v>831061686.13999975</v>
      </c>
      <c r="P10" s="152">
        <v>1088318928.01</v>
      </c>
      <c r="Q10" s="152">
        <v>169477526.54999998</v>
      </c>
      <c r="R10" s="152">
        <v>596103527.36000013</v>
      </c>
      <c r="S10" s="152">
        <v>129086284.45</v>
      </c>
      <c r="T10" s="152">
        <v>86302277.723700002</v>
      </c>
    </row>
    <row r="11" spans="1:24" x14ac:dyDescent="0.25">
      <c r="A11" s="152" t="s">
        <v>283</v>
      </c>
      <c r="B11" s="152">
        <v>2016</v>
      </c>
      <c r="C11" s="152">
        <v>34567</v>
      </c>
      <c r="D11" s="152">
        <v>11113</v>
      </c>
      <c r="E11" s="152">
        <v>4</v>
      </c>
      <c r="F11" s="152">
        <v>1</v>
      </c>
      <c r="G11" s="152">
        <v>1</v>
      </c>
      <c r="H11" s="152" t="s">
        <v>87</v>
      </c>
      <c r="I11" s="152">
        <v>2</v>
      </c>
      <c r="J11" s="152">
        <v>0</v>
      </c>
      <c r="K11" s="152">
        <v>0</v>
      </c>
      <c r="L11" s="152">
        <v>1169626</v>
      </c>
      <c r="M11" s="152">
        <v>0.51249999999999996</v>
      </c>
      <c r="N11" s="152">
        <v>64508401</v>
      </c>
      <c r="O11" s="152">
        <v>62898427.5</v>
      </c>
      <c r="P11" s="152">
        <v>87730850.280000001</v>
      </c>
      <c r="Q11" s="152">
        <v>24540203.120000001</v>
      </c>
      <c r="R11" s="152">
        <v>21875184.27</v>
      </c>
      <c r="S11" s="152">
        <v>66209045.100000001</v>
      </c>
      <c r="T11" s="152">
        <v>436988.56</v>
      </c>
    </row>
    <row r="12" spans="1:24" x14ac:dyDescent="0.25">
      <c r="A12" s="152" t="s">
        <v>283</v>
      </c>
      <c r="B12" s="152">
        <v>2016</v>
      </c>
      <c r="C12" s="152">
        <v>45678</v>
      </c>
      <c r="D12" s="152">
        <v>11114</v>
      </c>
      <c r="E12" s="152">
        <v>4</v>
      </c>
      <c r="F12" s="152">
        <v>2</v>
      </c>
      <c r="G12" s="152">
        <v>2</v>
      </c>
      <c r="H12" s="152">
        <v>2</v>
      </c>
      <c r="I12" s="152">
        <v>2</v>
      </c>
      <c r="J12" s="152">
        <v>0</v>
      </c>
      <c r="K12" s="152">
        <v>0</v>
      </c>
      <c r="L12" s="152">
        <v>175</v>
      </c>
      <c r="M12" s="152">
        <v>1.65</v>
      </c>
      <c r="N12" s="152">
        <v>0</v>
      </c>
      <c r="O12" s="152">
        <v>900</v>
      </c>
      <c r="P12" s="152">
        <v>1958.8899999999999</v>
      </c>
      <c r="Q12" s="152">
        <v>0</v>
      </c>
      <c r="R12" s="152">
        <v>374.05</v>
      </c>
      <c r="S12" s="152">
        <v>0</v>
      </c>
      <c r="T12" s="152">
        <v>0</v>
      </c>
    </row>
    <row r="13" spans="1:24" x14ac:dyDescent="0.25">
      <c r="A13" s="152" t="s">
        <v>283</v>
      </c>
      <c r="B13" s="152">
        <v>2016</v>
      </c>
      <c r="C13" s="152">
        <v>12345</v>
      </c>
      <c r="D13" s="152">
        <v>11111</v>
      </c>
      <c r="E13" s="152">
        <v>4</v>
      </c>
      <c r="F13" s="152">
        <v>1</v>
      </c>
      <c r="G13" s="152">
        <v>1</v>
      </c>
      <c r="H13" s="152">
        <v>5</v>
      </c>
      <c r="I13" s="152">
        <v>2</v>
      </c>
      <c r="J13" s="152">
        <v>0</v>
      </c>
      <c r="K13" s="152">
        <v>0</v>
      </c>
      <c r="L13" s="152">
        <v>553957</v>
      </c>
      <c r="M13" s="152">
        <v>0.5</v>
      </c>
      <c r="N13" s="152">
        <v>54872333</v>
      </c>
      <c r="O13" s="152">
        <v>71572341</v>
      </c>
      <c r="P13" s="152">
        <v>96171347</v>
      </c>
      <c r="Q13" s="152">
        <v>3847317</v>
      </c>
      <c r="R13" s="152">
        <v>49663276</v>
      </c>
      <c r="S13" s="152">
        <v>12285060</v>
      </c>
      <c r="T13" s="152">
        <v>0</v>
      </c>
    </row>
    <row r="14" spans="1:24" x14ac:dyDescent="0.25">
      <c r="A14" s="152" t="s">
        <v>283</v>
      </c>
      <c r="B14" s="152">
        <v>2016</v>
      </c>
      <c r="C14" s="152">
        <v>23456</v>
      </c>
      <c r="D14" s="152">
        <v>11112</v>
      </c>
      <c r="E14" s="152">
        <v>5</v>
      </c>
      <c r="F14" s="152">
        <v>1</v>
      </c>
      <c r="G14" s="152">
        <v>1</v>
      </c>
      <c r="H14" s="152">
        <v>5</v>
      </c>
      <c r="I14" s="152">
        <v>3</v>
      </c>
      <c r="J14" s="152">
        <v>1</v>
      </c>
      <c r="K14" s="152">
        <v>1</v>
      </c>
      <c r="L14" s="152">
        <v>554</v>
      </c>
      <c r="M14" s="152">
        <v>6.1</v>
      </c>
      <c r="N14" s="152">
        <v>235091</v>
      </c>
      <c r="O14" s="152">
        <v>224066.23</v>
      </c>
      <c r="P14" s="152">
        <v>92075.38</v>
      </c>
      <c r="Q14" s="152">
        <v>17023.060000000001</v>
      </c>
      <c r="R14" s="152">
        <v>390941.46</v>
      </c>
      <c r="S14" s="152">
        <v>472909.19</v>
      </c>
      <c r="T14" s="152">
        <v>0</v>
      </c>
    </row>
    <row r="15" spans="1:24" x14ac:dyDescent="0.25">
      <c r="A15" s="152" t="s">
        <v>283</v>
      </c>
      <c r="B15" s="152">
        <v>2016</v>
      </c>
      <c r="C15" s="152">
        <v>34567</v>
      </c>
      <c r="D15" s="152">
        <v>11113</v>
      </c>
      <c r="E15" s="152">
        <v>5</v>
      </c>
      <c r="F15" s="152">
        <v>1</v>
      </c>
      <c r="G15" s="152">
        <v>1</v>
      </c>
      <c r="H15" s="152" t="s">
        <v>87</v>
      </c>
      <c r="I15" s="152">
        <v>3</v>
      </c>
      <c r="J15" s="152">
        <v>0</v>
      </c>
      <c r="K15" s="152">
        <v>0</v>
      </c>
      <c r="L15" s="152">
        <v>176359</v>
      </c>
      <c r="M15" s="152">
        <v>0.73</v>
      </c>
      <c r="N15" s="152">
        <v>56579170</v>
      </c>
      <c r="O15" s="152">
        <v>41353349.329999998</v>
      </c>
      <c r="P15" s="152">
        <v>5709090.3899999997</v>
      </c>
      <c r="Q15" s="152">
        <v>2249902.81</v>
      </c>
      <c r="R15" s="152">
        <v>75265952.519999996</v>
      </c>
      <c r="S15" s="152">
        <v>252989504.06999999</v>
      </c>
      <c r="T15" s="152">
        <v>61044343.780000001</v>
      </c>
    </row>
    <row r="16" spans="1:24" x14ac:dyDescent="0.25">
      <c r="A16" s="152" t="s">
        <v>283</v>
      </c>
      <c r="B16" s="152">
        <v>2016</v>
      </c>
      <c r="C16" s="152">
        <v>45678</v>
      </c>
      <c r="D16" s="152">
        <v>11114</v>
      </c>
      <c r="E16" s="152">
        <v>6</v>
      </c>
      <c r="F16" s="152">
        <v>2</v>
      </c>
      <c r="G16" s="152">
        <v>2</v>
      </c>
      <c r="H16" s="152">
        <v>2</v>
      </c>
      <c r="I16" s="152">
        <v>1</v>
      </c>
      <c r="J16" s="152">
        <v>1</v>
      </c>
      <c r="K16" s="152">
        <v>0</v>
      </c>
      <c r="L16" s="152">
        <v>32422</v>
      </c>
      <c r="M16" s="152">
        <v>1.6647222222222224</v>
      </c>
      <c r="N16" s="152">
        <v>19504180</v>
      </c>
      <c r="O16" s="152">
        <v>12027162.459799999</v>
      </c>
      <c r="P16" s="152">
        <v>5228848.3101000004</v>
      </c>
      <c r="Q16" s="152">
        <v>3118472.1498999996</v>
      </c>
      <c r="R16" s="152">
        <v>20527641.6899</v>
      </c>
      <c r="S16" s="152">
        <v>12552408.449899999</v>
      </c>
      <c r="T16" s="152">
        <v>0</v>
      </c>
    </row>
    <row r="17" spans="1:20" x14ac:dyDescent="0.25">
      <c r="A17" s="152" t="s">
        <v>283</v>
      </c>
      <c r="B17" s="152">
        <v>2017</v>
      </c>
      <c r="C17" s="152">
        <v>12345</v>
      </c>
      <c r="D17" s="152">
        <v>11111</v>
      </c>
      <c r="E17" s="152">
        <v>1</v>
      </c>
      <c r="F17" s="152">
        <v>1</v>
      </c>
      <c r="G17" s="152">
        <v>1</v>
      </c>
      <c r="H17" s="152">
        <v>5</v>
      </c>
      <c r="I17" s="152">
        <v>2</v>
      </c>
      <c r="J17" s="152">
        <v>0</v>
      </c>
      <c r="K17" s="152">
        <v>0</v>
      </c>
      <c r="L17" s="152">
        <v>21703</v>
      </c>
      <c r="M17" s="152">
        <v>0.47250000000000003</v>
      </c>
      <c r="N17" s="152">
        <v>6819544</v>
      </c>
      <c r="O17" s="152">
        <v>2814428.3600000003</v>
      </c>
      <c r="P17" s="152">
        <v>4531671.6000000006</v>
      </c>
      <c r="Q17" s="152">
        <v>2660013.33</v>
      </c>
      <c r="R17" s="152">
        <v>5174793.84</v>
      </c>
      <c r="S17" s="152">
        <v>2106673.44</v>
      </c>
      <c r="T17" s="152">
        <v>29446.41</v>
      </c>
    </row>
    <row r="18" spans="1:20" x14ac:dyDescent="0.25">
      <c r="A18" s="152" t="s">
        <v>283</v>
      </c>
      <c r="B18" s="152">
        <v>2017</v>
      </c>
      <c r="C18" s="152">
        <v>23456</v>
      </c>
      <c r="D18" s="152">
        <v>11112</v>
      </c>
      <c r="E18" s="152">
        <v>2</v>
      </c>
      <c r="F18" s="152">
        <v>1</v>
      </c>
      <c r="G18" s="152">
        <v>1</v>
      </c>
      <c r="H18" s="152">
        <v>5</v>
      </c>
      <c r="I18" s="152">
        <v>1</v>
      </c>
      <c r="J18" s="152">
        <v>0</v>
      </c>
      <c r="K18" s="152">
        <v>1</v>
      </c>
      <c r="L18" s="152">
        <v>4033838</v>
      </c>
      <c r="M18" s="152">
        <v>2.1880826765743127</v>
      </c>
      <c r="N18" s="152">
        <v>417320842</v>
      </c>
      <c r="O18" s="152">
        <v>418993241.44000006</v>
      </c>
      <c r="P18" s="152">
        <v>253336193.46000001</v>
      </c>
      <c r="Q18" s="152">
        <v>75536875.019999996</v>
      </c>
      <c r="R18" s="152">
        <v>528461936.87999988</v>
      </c>
      <c r="S18" s="152">
        <v>162311398.70000002</v>
      </c>
      <c r="T18" s="152">
        <v>238146630.51999998</v>
      </c>
    </row>
    <row r="19" spans="1:20" x14ac:dyDescent="0.25">
      <c r="A19" s="152" t="s">
        <v>283</v>
      </c>
      <c r="B19" s="152">
        <v>2017</v>
      </c>
      <c r="C19" s="152">
        <v>34567</v>
      </c>
      <c r="D19" s="152">
        <v>11113</v>
      </c>
      <c r="E19" s="152">
        <v>3</v>
      </c>
      <c r="F19" s="152">
        <v>1</v>
      </c>
      <c r="G19" s="152">
        <v>1</v>
      </c>
      <c r="H19" s="152" t="s">
        <v>87</v>
      </c>
      <c r="I19" s="152">
        <v>1</v>
      </c>
      <c r="J19" s="152">
        <v>0</v>
      </c>
      <c r="K19" s="152">
        <v>0</v>
      </c>
      <c r="L19" s="152">
        <v>1294701</v>
      </c>
      <c r="M19" s="152">
        <v>0.41</v>
      </c>
      <c r="N19" s="152">
        <v>68400509</v>
      </c>
      <c r="O19" s="152">
        <v>68867471.420000002</v>
      </c>
      <c r="P19" s="152">
        <v>104366363.84999999</v>
      </c>
      <c r="Q19" s="152">
        <v>31318940.98</v>
      </c>
      <c r="R19" s="152">
        <v>120794725.75</v>
      </c>
      <c r="S19" s="152">
        <v>97325065.199999988</v>
      </c>
      <c r="T19" s="152">
        <v>728910.24</v>
      </c>
    </row>
    <row r="20" spans="1:20" x14ac:dyDescent="0.25">
      <c r="A20" s="152" t="s">
        <v>283</v>
      </c>
      <c r="B20" s="152">
        <v>2017</v>
      </c>
      <c r="C20" s="152">
        <v>45678</v>
      </c>
      <c r="D20" s="152">
        <v>11114</v>
      </c>
      <c r="E20" s="152">
        <v>3</v>
      </c>
      <c r="F20" s="152">
        <v>2</v>
      </c>
      <c r="G20" s="152">
        <v>2</v>
      </c>
      <c r="H20" s="152">
        <v>2</v>
      </c>
      <c r="I20" s="152">
        <v>1</v>
      </c>
      <c r="J20" s="152">
        <v>0</v>
      </c>
      <c r="K20" s="152">
        <v>0</v>
      </c>
      <c r="L20" s="152">
        <v>840361</v>
      </c>
      <c r="M20" s="152">
        <v>0.72256848101166904</v>
      </c>
      <c r="N20" s="152">
        <v>40551116</v>
      </c>
      <c r="O20" s="152">
        <v>78258036.920000002</v>
      </c>
      <c r="P20" s="152">
        <v>37192982.179999992</v>
      </c>
      <c r="Q20" s="152">
        <v>6667885.9199999999</v>
      </c>
      <c r="R20" s="152">
        <v>61553722.650000006</v>
      </c>
      <c r="S20" s="152">
        <v>14006310.869999999</v>
      </c>
      <c r="T20" s="152">
        <v>8657053.6799999997</v>
      </c>
    </row>
    <row r="21" spans="1:20" x14ac:dyDescent="0.25">
      <c r="A21" s="152" t="s">
        <v>283</v>
      </c>
      <c r="B21" s="152">
        <v>2017</v>
      </c>
      <c r="C21" s="152">
        <v>12345</v>
      </c>
      <c r="D21" s="152">
        <v>11111</v>
      </c>
      <c r="E21" s="152">
        <v>3</v>
      </c>
      <c r="F21" s="152">
        <v>1</v>
      </c>
      <c r="G21" s="152">
        <v>1</v>
      </c>
      <c r="H21" s="152">
        <v>5</v>
      </c>
      <c r="I21" s="152">
        <v>1</v>
      </c>
      <c r="J21" s="152">
        <v>0</v>
      </c>
      <c r="K21" s="152">
        <v>0</v>
      </c>
      <c r="L21" s="152">
        <v>189098</v>
      </c>
      <c r="M21" s="152">
        <v>0.34399999999999997</v>
      </c>
      <c r="N21" s="152">
        <v>14577129</v>
      </c>
      <c r="O21" s="152">
        <v>22520606.129999999</v>
      </c>
      <c r="P21" s="152">
        <v>19088676.5</v>
      </c>
      <c r="Q21" s="152">
        <v>4920454.3899999997</v>
      </c>
      <c r="R21" s="152">
        <v>17427404.629999999</v>
      </c>
      <c r="S21" s="152">
        <v>3173190.22</v>
      </c>
      <c r="T21" s="152">
        <v>0</v>
      </c>
    </row>
    <row r="22" spans="1:20" x14ac:dyDescent="0.25">
      <c r="A22" s="152" t="s">
        <v>283</v>
      </c>
      <c r="B22" s="152">
        <v>2017</v>
      </c>
      <c r="C22" s="152">
        <v>23456</v>
      </c>
      <c r="D22" s="152">
        <v>11112</v>
      </c>
      <c r="E22" s="152">
        <v>3</v>
      </c>
      <c r="F22" s="152">
        <v>1</v>
      </c>
      <c r="G22" s="152">
        <v>1</v>
      </c>
      <c r="H22" s="152">
        <v>5</v>
      </c>
      <c r="I22" s="152">
        <v>1</v>
      </c>
      <c r="J22" s="152">
        <v>0</v>
      </c>
      <c r="K22" s="152">
        <v>1</v>
      </c>
      <c r="L22" s="152">
        <v>5754914</v>
      </c>
      <c r="M22" s="152">
        <v>0.84374203644214296</v>
      </c>
      <c r="N22" s="152">
        <v>548743208</v>
      </c>
      <c r="O22" s="152">
        <v>760756362.38999999</v>
      </c>
      <c r="P22" s="152">
        <v>959314732.94999957</v>
      </c>
      <c r="Q22" s="152">
        <v>156961507.42000002</v>
      </c>
      <c r="R22" s="152">
        <v>511151990.96999997</v>
      </c>
      <c r="S22" s="152">
        <v>102539236.59000002</v>
      </c>
      <c r="T22" s="152">
        <v>123803389.08600004</v>
      </c>
    </row>
    <row r="23" spans="1:20" x14ac:dyDescent="0.25">
      <c r="A23" s="152" t="s">
        <v>283</v>
      </c>
      <c r="B23" s="152">
        <v>2017</v>
      </c>
      <c r="C23" s="152">
        <v>34567</v>
      </c>
      <c r="D23" s="152">
        <v>11113</v>
      </c>
      <c r="E23" s="152">
        <v>4</v>
      </c>
      <c r="F23" s="152">
        <v>1</v>
      </c>
      <c r="G23" s="152">
        <v>1</v>
      </c>
      <c r="H23" s="152" t="s">
        <v>87</v>
      </c>
      <c r="I23" s="152">
        <v>2</v>
      </c>
      <c r="J23" s="152">
        <v>0</v>
      </c>
      <c r="K23" s="152">
        <v>0</v>
      </c>
      <c r="L23" s="152">
        <v>1211978</v>
      </c>
      <c r="M23" s="152">
        <v>0.50750000000000006</v>
      </c>
      <c r="N23" s="152">
        <v>64384691</v>
      </c>
      <c r="O23" s="152">
        <v>65172998.780000001</v>
      </c>
      <c r="P23" s="152">
        <v>93082208.989999995</v>
      </c>
      <c r="Q23" s="152">
        <v>27260599.280000001</v>
      </c>
      <c r="R23" s="152">
        <v>25864498</v>
      </c>
      <c r="S23" s="152">
        <v>73310903.060000002</v>
      </c>
      <c r="T23" s="152">
        <v>526204.17000000004</v>
      </c>
    </row>
    <row r="24" spans="1:20" x14ac:dyDescent="0.25">
      <c r="A24" s="152" t="s">
        <v>283</v>
      </c>
      <c r="B24" s="152">
        <v>2017</v>
      </c>
      <c r="C24" s="152">
        <v>45678</v>
      </c>
      <c r="D24" s="152">
        <v>11114</v>
      </c>
      <c r="E24" s="152">
        <v>4</v>
      </c>
      <c r="F24" s="152">
        <v>2</v>
      </c>
      <c r="G24" s="152">
        <v>2</v>
      </c>
      <c r="H24" s="152">
        <v>2</v>
      </c>
      <c r="I24" s="152">
        <v>2</v>
      </c>
      <c r="J24" s="152">
        <v>0</v>
      </c>
      <c r="K24" s="152">
        <v>0</v>
      </c>
      <c r="L24" s="152">
        <v>75</v>
      </c>
      <c r="M24" s="152">
        <v>0.96833333333333327</v>
      </c>
      <c r="N24" s="152">
        <v>23182</v>
      </c>
      <c r="O24" s="152">
        <v>10019.560000000001</v>
      </c>
      <c r="P24" s="152">
        <v>12752.99</v>
      </c>
      <c r="Q24" s="152">
        <v>378.25</v>
      </c>
      <c r="R24" s="152">
        <v>2221.7200000000003</v>
      </c>
      <c r="S24" s="152">
        <v>22.009999999999998</v>
      </c>
      <c r="T24" s="152">
        <v>0</v>
      </c>
    </row>
    <row r="25" spans="1:20" x14ac:dyDescent="0.25">
      <c r="A25" s="152" t="s">
        <v>283</v>
      </c>
      <c r="B25" s="152">
        <v>2017</v>
      </c>
      <c r="C25" s="152">
        <v>12345</v>
      </c>
      <c r="D25" s="152">
        <v>11111</v>
      </c>
      <c r="E25" s="152">
        <v>4</v>
      </c>
      <c r="F25" s="152">
        <v>1</v>
      </c>
      <c r="G25" s="152">
        <v>1</v>
      </c>
      <c r="H25" s="152">
        <v>5</v>
      </c>
      <c r="I25" s="152">
        <v>2</v>
      </c>
      <c r="J25" s="152">
        <v>0</v>
      </c>
      <c r="K25" s="152">
        <v>0</v>
      </c>
      <c r="L25" s="152">
        <v>593902</v>
      </c>
      <c r="M25" s="152">
        <v>0.5</v>
      </c>
      <c r="N25" s="152">
        <v>62780515</v>
      </c>
      <c r="O25" s="152">
        <v>83533206</v>
      </c>
      <c r="P25" s="152">
        <v>109142909</v>
      </c>
      <c r="Q25" s="152">
        <v>3733367</v>
      </c>
      <c r="R25" s="152">
        <v>54102782</v>
      </c>
      <c r="S25" s="152">
        <v>13682122</v>
      </c>
      <c r="T25" s="152">
        <v>0</v>
      </c>
    </row>
    <row r="26" spans="1:20" x14ac:dyDescent="0.25">
      <c r="A26" s="152" t="s">
        <v>283</v>
      </c>
      <c r="B26" s="152">
        <v>2017</v>
      </c>
      <c r="C26" s="152">
        <v>23456</v>
      </c>
      <c r="D26" s="152">
        <v>11112</v>
      </c>
      <c r="E26" s="152">
        <v>5</v>
      </c>
      <c r="F26" s="152">
        <v>1</v>
      </c>
      <c r="G26" s="152">
        <v>1</v>
      </c>
      <c r="H26" s="152">
        <v>5</v>
      </c>
      <c r="I26" s="152">
        <v>3</v>
      </c>
      <c r="J26" s="152">
        <v>1</v>
      </c>
      <c r="K26" s="152">
        <v>1</v>
      </c>
      <c r="L26" s="152">
        <v>4030</v>
      </c>
      <c r="M26" s="152">
        <v>5.73</v>
      </c>
      <c r="N26" s="152">
        <v>1646133</v>
      </c>
      <c r="O26" s="152">
        <v>1574370.06</v>
      </c>
      <c r="P26" s="152">
        <v>620887.46</v>
      </c>
      <c r="Q26" s="152">
        <v>103878.77</v>
      </c>
      <c r="R26" s="152">
        <v>2322837.02</v>
      </c>
      <c r="S26" s="152">
        <v>2863553.32</v>
      </c>
      <c r="T26" s="152">
        <v>0</v>
      </c>
    </row>
    <row r="27" spans="1:20" x14ac:dyDescent="0.25">
      <c r="A27" s="152" t="s">
        <v>283</v>
      </c>
      <c r="B27" s="152">
        <v>2017</v>
      </c>
      <c r="C27" s="152">
        <v>34567</v>
      </c>
      <c r="D27" s="152">
        <v>11113</v>
      </c>
      <c r="E27" s="152">
        <v>5</v>
      </c>
      <c r="F27" s="152">
        <v>1</v>
      </c>
      <c r="G27" s="152">
        <v>1</v>
      </c>
      <c r="H27" s="152" t="s">
        <v>87</v>
      </c>
      <c r="I27" s="152">
        <v>3</v>
      </c>
      <c r="J27" s="152">
        <v>0</v>
      </c>
      <c r="K27" s="152">
        <v>0</v>
      </c>
      <c r="L27" s="152">
        <v>192989</v>
      </c>
      <c r="M27" s="152">
        <v>1.21</v>
      </c>
      <c r="N27" s="152">
        <v>62415887</v>
      </c>
      <c r="O27" s="152">
        <v>42098912.280000001</v>
      </c>
      <c r="P27" s="152">
        <v>5223467.43</v>
      </c>
      <c r="Q27" s="152">
        <v>1867890.32</v>
      </c>
      <c r="R27" s="152">
        <v>86420522.700000003</v>
      </c>
      <c r="S27" s="152">
        <v>278468783.83999997</v>
      </c>
      <c r="T27" s="152">
        <v>58880670.579999998</v>
      </c>
    </row>
    <row r="28" spans="1:20" x14ac:dyDescent="0.25">
      <c r="A28" s="152" t="s">
        <v>283</v>
      </c>
      <c r="B28" s="152">
        <v>2017</v>
      </c>
      <c r="C28" s="152">
        <v>45678</v>
      </c>
      <c r="D28" s="152">
        <v>11114</v>
      </c>
      <c r="E28" s="152">
        <v>6</v>
      </c>
      <c r="F28" s="152">
        <v>2</v>
      </c>
      <c r="G28" s="152">
        <v>2</v>
      </c>
      <c r="H28" s="152">
        <v>2</v>
      </c>
      <c r="I28" s="152">
        <v>1</v>
      </c>
      <c r="J28" s="152">
        <v>1</v>
      </c>
      <c r="K28" s="152">
        <v>0</v>
      </c>
      <c r="L28" s="152">
        <v>38641</v>
      </c>
      <c r="M28" s="152">
        <v>1.7131481481481476</v>
      </c>
      <c r="N28" s="152">
        <v>19912561</v>
      </c>
      <c r="O28" s="152">
        <v>13212989.8299</v>
      </c>
      <c r="P28" s="152">
        <v>6425525.8632000005</v>
      </c>
      <c r="Q28" s="152">
        <v>3938421.2719999985</v>
      </c>
      <c r="R28" s="152">
        <v>23651298.479999997</v>
      </c>
      <c r="S28" s="152">
        <v>15984914.955499995</v>
      </c>
      <c r="T28" s="152">
        <v>0</v>
      </c>
    </row>
    <row r="29" spans="1:20" x14ac:dyDescent="0.25">
      <c r="A29" s="152" t="s">
        <v>292</v>
      </c>
      <c r="B29" s="152">
        <v>2018</v>
      </c>
      <c r="C29" s="152">
        <v>12345</v>
      </c>
      <c r="D29" s="152">
        <v>11111</v>
      </c>
      <c r="E29" s="152">
        <v>1</v>
      </c>
      <c r="F29" s="152">
        <v>1</v>
      </c>
      <c r="G29" s="152">
        <v>1</v>
      </c>
      <c r="H29" s="152">
        <v>5</v>
      </c>
      <c r="I29" s="152">
        <v>2</v>
      </c>
      <c r="J29" s="152">
        <v>0</v>
      </c>
      <c r="K29" s="152">
        <v>0</v>
      </c>
      <c r="L29" s="152">
        <v>21920.03</v>
      </c>
      <c r="M29" s="152">
        <v>0.47722500000000001</v>
      </c>
      <c r="N29" s="152">
        <v>6887739.4400000004</v>
      </c>
      <c r="O29" s="152">
        <v>2842572.6436000005</v>
      </c>
      <c r="P29" s="152">
        <v>4576988.3160000006</v>
      </c>
      <c r="Q29" s="152">
        <v>2686613.4632999999</v>
      </c>
      <c r="R29" s="152">
        <v>5226541.7784000002</v>
      </c>
      <c r="S29" s="152">
        <v>2127740.1743999999</v>
      </c>
      <c r="T29" s="152">
        <v>29740.874100000001</v>
      </c>
    </row>
    <row r="30" spans="1:20" x14ac:dyDescent="0.25">
      <c r="A30" s="152" t="s">
        <v>292</v>
      </c>
      <c r="B30" s="152">
        <v>2018</v>
      </c>
      <c r="C30" s="152">
        <v>23456</v>
      </c>
      <c r="D30" s="152">
        <v>11112</v>
      </c>
      <c r="E30" s="152">
        <v>2</v>
      </c>
      <c r="F30" s="152">
        <v>1</v>
      </c>
      <c r="G30" s="152">
        <v>1</v>
      </c>
      <c r="H30" s="152">
        <v>5</v>
      </c>
      <c r="I30" s="152">
        <v>1</v>
      </c>
      <c r="J30" s="152">
        <v>0</v>
      </c>
      <c r="K30" s="152">
        <v>1</v>
      </c>
      <c r="L30" s="152">
        <v>4235529.9000000004</v>
      </c>
      <c r="M30" s="152">
        <v>2.2974868104030284</v>
      </c>
      <c r="N30" s="152">
        <v>438186884.10000002</v>
      </c>
      <c r="O30" s="152">
        <v>439942903.51200008</v>
      </c>
      <c r="P30" s="152">
        <v>262643003.13300008</v>
      </c>
      <c r="Q30" s="152">
        <v>76988201.11500001</v>
      </c>
      <c r="R30" s="152">
        <v>554885033.72399986</v>
      </c>
      <c r="S30" s="152">
        <v>170426968.63500002</v>
      </c>
      <c r="T30" s="152">
        <v>250053962.046</v>
      </c>
    </row>
    <row r="31" spans="1:20" x14ac:dyDescent="0.25">
      <c r="A31" s="152" t="s">
        <v>292</v>
      </c>
      <c r="B31" s="152">
        <v>2018</v>
      </c>
      <c r="C31" s="152">
        <v>34567</v>
      </c>
      <c r="D31" s="152">
        <v>11113</v>
      </c>
      <c r="E31" s="152">
        <v>3</v>
      </c>
      <c r="F31" s="152">
        <v>1</v>
      </c>
      <c r="G31" s="152">
        <v>1</v>
      </c>
      <c r="H31" s="152" t="s">
        <v>87</v>
      </c>
      <c r="I31" s="152">
        <v>1</v>
      </c>
      <c r="J31" s="152">
        <v>0</v>
      </c>
      <c r="K31" s="152">
        <v>0</v>
      </c>
      <c r="L31" s="152">
        <v>1359436.05</v>
      </c>
      <c r="M31" s="152">
        <v>0.43049999999999999</v>
      </c>
      <c r="N31" s="152">
        <v>71820534.450000003</v>
      </c>
      <c r="O31" s="152">
        <v>72310844.991000012</v>
      </c>
      <c r="P31" s="152">
        <v>109584682.0425</v>
      </c>
      <c r="Q31" s="152">
        <v>32884888.029000003</v>
      </c>
      <c r="R31" s="152">
        <v>126834462.03750001</v>
      </c>
      <c r="S31" s="152">
        <v>102191318.45999999</v>
      </c>
      <c r="T31" s="152">
        <v>765355.75199999998</v>
      </c>
    </row>
    <row r="32" spans="1:20" x14ac:dyDescent="0.25">
      <c r="A32" s="152" t="s">
        <v>292</v>
      </c>
      <c r="B32" s="152">
        <v>2018</v>
      </c>
      <c r="C32" s="152">
        <v>45678</v>
      </c>
      <c r="D32" s="152">
        <v>11114</v>
      </c>
      <c r="E32" s="152">
        <v>3</v>
      </c>
      <c r="F32" s="152">
        <v>2</v>
      </c>
      <c r="G32" s="152">
        <v>2</v>
      </c>
      <c r="H32" s="152">
        <v>2</v>
      </c>
      <c r="I32" s="152">
        <v>1</v>
      </c>
      <c r="J32" s="152">
        <v>0</v>
      </c>
      <c r="K32" s="152">
        <v>0</v>
      </c>
      <c r="L32" s="152">
        <v>882379.05</v>
      </c>
      <c r="M32" s="152">
        <v>0.75869690506225251</v>
      </c>
      <c r="N32" s="152">
        <v>42578671.800000004</v>
      </c>
      <c r="O32" s="152">
        <v>82170938.766000003</v>
      </c>
      <c r="P32" s="152">
        <v>39052631.288999997</v>
      </c>
      <c r="Q32" s="152">
        <v>7001280.216</v>
      </c>
      <c r="R32" s="152">
        <v>64631408.782500006</v>
      </c>
      <c r="S32" s="152">
        <v>14706614.863500001</v>
      </c>
      <c r="T32" s="152">
        <v>9089906.3640000001</v>
      </c>
    </row>
    <row r="33" spans="1:20" x14ac:dyDescent="0.25">
      <c r="A33" s="152" t="s">
        <v>292</v>
      </c>
      <c r="B33" s="152">
        <v>2018</v>
      </c>
      <c r="C33" s="152">
        <v>12345</v>
      </c>
      <c r="D33" s="152">
        <v>11111</v>
      </c>
      <c r="E33" s="152">
        <v>3</v>
      </c>
      <c r="F33" s="152">
        <v>1</v>
      </c>
      <c r="G33" s="152">
        <v>1</v>
      </c>
      <c r="H33" s="152">
        <v>5</v>
      </c>
      <c r="I33" s="152">
        <v>1</v>
      </c>
      <c r="J33" s="152">
        <v>0</v>
      </c>
      <c r="K33" s="152">
        <v>0</v>
      </c>
      <c r="L33" s="152">
        <v>198552.9</v>
      </c>
      <c r="M33" s="152">
        <v>0.36119999999999997</v>
      </c>
      <c r="N33" s="152">
        <v>15305985.450000001</v>
      </c>
      <c r="O33" s="152">
        <v>23646636.436500002</v>
      </c>
      <c r="P33" s="152">
        <v>20043110.324999999</v>
      </c>
      <c r="Q33" s="152">
        <v>5166477.1095000003</v>
      </c>
      <c r="R33" s="152">
        <v>18298774.861499999</v>
      </c>
      <c r="S33" s="152">
        <v>3331849.7310000001</v>
      </c>
      <c r="T33" s="152">
        <v>0</v>
      </c>
    </row>
    <row r="34" spans="1:20" x14ac:dyDescent="0.25">
      <c r="A34" s="152" t="s">
        <v>292</v>
      </c>
      <c r="B34" s="152">
        <v>2018</v>
      </c>
      <c r="C34" s="152">
        <v>23456</v>
      </c>
      <c r="D34" s="152">
        <v>11112</v>
      </c>
      <c r="E34" s="152">
        <v>3</v>
      </c>
      <c r="F34" s="152">
        <v>1</v>
      </c>
      <c r="G34" s="152">
        <v>1</v>
      </c>
      <c r="H34" s="152">
        <v>5</v>
      </c>
      <c r="I34" s="152">
        <v>1</v>
      </c>
      <c r="J34" s="152">
        <v>0</v>
      </c>
      <c r="K34" s="152">
        <v>1</v>
      </c>
      <c r="L34" s="152">
        <v>6042659.7000000002</v>
      </c>
      <c r="M34" s="152">
        <v>0.88592913826425013</v>
      </c>
      <c r="N34" s="152">
        <v>576180368.39999998</v>
      </c>
      <c r="O34" s="152">
        <v>798794180.50950003</v>
      </c>
      <c r="P34" s="152">
        <v>1007280469.5974996</v>
      </c>
      <c r="Q34" s="152">
        <v>164809582.79100004</v>
      </c>
      <c r="R34" s="152">
        <v>536709590.51849997</v>
      </c>
      <c r="S34" s="152">
        <v>107666198.41950002</v>
      </c>
      <c r="T34" s="152">
        <v>129993558.54030004</v>
      </c>
    </row>
    <row r="35" spans="1:20" x14ac:dyDescent="0.25">
      <c r="A35" s="152" t="s">
        <v>292</v>
      </c>
      <c r="B35" s="152">
        <v>2018</v>
      </c>
      <c r="C35" s="152">
        <v>34567</v>
      </c>
      <c r="D35" s="152">
        <v>11113</v>
      </c>
      <c r="E35" s="152">
        <v>4</v>
      </c>
      <c r="F35" s="152">
        <v>1</v>
      </c>
      <c r="G35" s="152">
        <v>1</v>
      </c>
      <c r="H35" s="152" t="s">
        <v>87</v>
      </c>
      <c r="I35" s="152">
        <v>2</v>
      </c>
      <c r="J35" s="152">
        <v>0</v>
      </c>
      <c r="K35" s="152">
        <v>0</v>
      </c>
      <c r="L35" s="152">
        <v>1260457.1200000001</v>
      </c>
      <c r="M35" s="152">
        <v>0.52780000000000005</v>
      </c>
      <c r="N35" s="152">
        <v>66960078.640000001</v>
      </c>
      <c r="O35" s="152">
        <v>67779918.73120001</v>
      </c>
      <c r="P35" s="152">
        <v>96805497.349600002</v>
      </c>
      <c r="Q35" s="152">
        <v>28351023.251200002</v>
      </c>
      <c r="R35" s="152">
        <v>26899077.920000002</v>
      </c>
      <c r="S35" s="152">
        <v>76243339.182400003</v>
      </c>
      <c r="T35" s="152">
        <v>547252.33680000005</v>
      </c>
    </row>
    <row r="36" spans="1:20" x14ac:dyDescent="0.25">
      <c r="A36" s="152" t="s">
        <v>292</v>
      </c>
      <c r="B36" s="152">
        <v>2018</v>
      </c>
      <c r="C36" s="152">
        <v>45678</v>
      </c>
      <c r="D36" s="152">
        <v>11114</v>
      </c>
      <c r="E36" s="152">
        <v>4</v>
      </c>
      <c r="F36" s="152">
        <v>2</v>
      </c>
      <c r="G36" s="152">
        <v>2</v>
      </c>
      <c r="H36" s="152">
        <v>2</v>
      </c>
      <c r="I36" s="152">
        <v>2</v>
      </c>
      <c r="J36" s="152">
        <v>0</v>
      </c>
      <c r="K36" s="152">
        <v>0</v>
      </c>
      <c r="L36" s="152">
        <v>78</v>
      </c>
      <c r="M36" s="152">
        <v>1.0070666666666666</v>
      </c>
      <c r="N36" s="152">
        <v>24109.280000000002</v>
      </c>
      <c r="O36" s="152">
        <v>10420.342400000001</v>
      </c>
      <c r="P36" s="152">
        <v>13263.1096</v>
      </c>
      <c r="Q36" s="152">
        <v>393.38</v>
      </c>
      <c r="R36" s="152">
        <v>2310.5888000000004</v>
      </c>
      <c r="S36" s="152">
        <v>22.8904</v>
      </c>
      <c r="T36" s="152">
        <v>0</v>
      </c>
    </row>
    <row r="37" spans="1:20" x14ac:dyDescent="0.25">
      <c r="A37" s="152" t="s">
        <v>292</v>
      </c>
      <c r="B37" s="152">
        <v>2018</v>
      </c>
      <c r="C37" s="152">
        <v>12345</v>
      </c>
      <c r="D37" s="152">
        <v>11111</v>
      </c>
      <c r="E37" s="152">
        <v>4</v>
      </c>
      <c r="F37" s="152">
        <v>1</v>
      </c>
      <c r="G37" s="152">
        <v>1</v>
      </c>
      <c r="H37" s="152">
        <v>5</v>
      </c>
      <c r="I37" s="152">
        <v>2</v>
      </c>
      <c r="J37" s="152">
        <v>0</v>
      </c>
      <c r="K37" s="152">
        <v>0</v>
      </c>
      <c r="L37" s="152">
        <v>617658.08000000007</v>
      </c>
      <c r="M37" s="152">
        <v>0.52</v>
      </c>
      <c r="N37" s="152">
        <v>65291735.600000001</v>
      </c>
      <c r="O37" s="152">
        <v>86874534.24000001</v>
      </c>
      <c r="P37" s="152">
        <v>113508625.36</v>
      </c>
      <c r="Q37" s="152">
        <v>3882701.68</v>
      </c>
      <c r="R37" s="152">
        <v>56266893.280000001</v>
      </c>
      <c r="S37" s="152">
        <v>14229406.880000001</v>
      </c>
      <c r="T37" s="152">
        <v>0</v>
      </c>
    </row>
    <row r="38" spans="1:20" x14ac:dyDescent="0.25">
      <c r="A38" s="152" t="s">
        <v>292</v>
      </c>
      <c r="B38" s="152">
        <v>2018</v>
      </c>
      <c r="C38" s="152">
        <v>23456</v>
      </c>
      <c r="D38" s="152">
        <v>11112</v>
      </c>
      <c r="E38" s="152">
        <v>5</v>
      </c>
      <c r="F38" s="152">
        <v>1</v>
      </c>
      <c r="G38" s="152">
        <v>1</v>
      </c>
      <c r="H38" s="152">
        <v>5</v>
      </c>
      <c r="I38" s="152">
        <v>3</v>
      </c>
      <c r="J38" s="152">
        <v>1</v>
      </c>
      <c r="K38" s="152">
        <v>1</v>
      </c>
      <c r="L38" s="152">
        <v>664.8</v>
      </c>
      <c r="M38" s="152">
        <v>7.3199999999999994</v>
      </c>
      <c r="N38" s="152">
        <v>282109.2</v>
      </c>
      <c r="O38" s="152">
        <v>268879.47600000002</v>
      </c>
      <c r="P38" s="152">
        <v>110490.45600000001</v>
      </c>
      <c r="Q38" s="152">
        <v>20427.672000000002</v>
      </c>
      <c r="R38" s="152">
        <v>469129.75200000004</v>
      </c>
      <c r="S38" s="152">
        <v>567491.02799999993</v>
      </c>
      <c r="T38" s="152">
        <v>0</v>
      </c>
    </row>
    <row r="39" spans="1:20" x14ac:dyDescent="0.25">
      <c r="A39" s="152" t="s">
        <v>292</v>
      </c>
      <c r="B39" s="152">
        <v>2018</v>
      </c>
      <c r="C39" s="152">
        <v>34567</v>
      </c>
      <c r="D39" s="152">
        <v>11113</v>
      </c>
      <c r="E39" s="152">
        <v>5</v>
      </c>
      <c r="F39" s="152">
        <v>1</v>
      </c>
      <c r="G39" s="152">
        <v>1</v>
      </c>
      <c r="H39" s="152" t="s">
        <v>87</v>
      </c>
      <c r="I39" s="152">
        <v>3</v>
      </c>
      <c r="J39" s="152">
        <v>0</v>
      </c>
      <c r="K39" s="152">
        <v>0</v>
      </c>
      <c r="L39" s="152">
        <v>211630.8</v>
      </c>
      <c r="M39" s="152">
        <v>0.876</v>
      </c>
      <c r="N39" s="152">
        <v>67895004</v>
      </c>
      <c r="O39" s="152">
        <v>49624019.195999995</v>
      </c>
      <c r="P39" s="152">
        <v>6850908.4679999994</v>
      </c>
      <c r="Q39" s="152">
        <v>2699883.372</v>
      </c>
      <c r="R39" s="152">
        <v>90319143.023999989</v>
      </c>
      <c r="S39" s="152">
        <v>303587404.884</v>
      </c>
      <c r="T39" s="152">
        <v>73253212.535999998</v>
      </c>
    </row>
    <row r="40" spans="1:20" x14ac:dyDescent="0.25">
      <c r="A40" s="152" t="s">
        <v>292</v>
      </c>
      <c r="B40" s="152">
        <v>2018</v>
      </c>
      <c r="C40" s="152">
        <v>45678</v>
      </c>
      <c r="D40" s="152">
        <v>11114</v>
      </c>
      <c r="E40" s="152">
        <v>6</v>
      </c>
      <c r="F40" s="152">
        <v>2</v>
      </c>
      <c r="G40" s="152">
        <v>2</v>
      </c>
      <c r="H40" s="152">
        <v>2</v>
      </c>
      <c r="I40" s="152">
        <v>1</v>
      </c>
      <c r="J40" s="152">
        <v>1</v>
      </c>
      <c r="K40" s="152">
        <v>0</v>
      </c>
      <c r="L40" s="152">
        <v>46369.2</v>
      </c>
      <c r="M40" s="152">
        <v>2.0557777777777773</v>
      </c>
      <c r="N40" s="152">
        <v>23895073.199999999</v>
      </c>
      <c r="O40" s="152">
        <v>15855599.795879999</v>
      </c>
      <c r="P40" s="152">
        <v>7710631.03584</v>
      </c>
      <c r="Q40" s="152">
        <v>4726105.526399998</v>
      </c>
      <c r="R40" s="152">
        <v>28381558.175999995</v>
      </c>
      <c r="S40" s="152">
        <v>19181897.946599994</v>
      </c>
      <c r="T40" s="152">
        <v>0</v>
      </c>
    </row>
  </sheetData>
  <sheetProtection password="E222" sheet="1" objects="1" scenarios="1"/>
  <sortState ref="A4:AA39">
    <sortCondition ref="B4:B39"/>
    <sortCondition ref="E4:E39"/>
  </sortState>
  <pageMargins left="0.7" right="0.7" top="0.75" bottom="0.75" header="0.3" footer="0.3"/>
  <pageSetup paperSize="5" scale="44" fitToHeight="0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5" id="{4AC8DA52-D911-4405-A244-5D546A2562E2}">
            <xm:f>'System Data'!$A$33</xm:f>
            <x14:dxf>
              <font>
                <color theme="0"/>
              </font>
            </x14:dxf>
          </x14:cfRule>
          <xm:sqref>A3</xm:sqref>
        </x14:conditionalFormatting>
        <x14:conditionalFormatting xmlns:xm="http://schemas.microsoft.com/office/excel/2006/main">
          <x14:cfRule type="expression" priority="24" id="{65261721-F297-46E2-8051-373CCA59CB68}">
            <xm:f>'System Data'!$A$34</xm:f>
            <x14:dxf>
              <font>
                <color theme="0" tint="-0.14996795556505021"/>
              </font>
            </x14:dxf>
          </x14:cfRule>
          <xm:sqref>A4</xm:sqref>
        </x14:conditionalFormatting>
        <x14:conditionalFormatting xmlns:xm="http://schemas.microsoft.com/office/excel/2006/main">
          <x14:cfRule type="expression" priority="23" id="{DF5F4BF0-23A7-4F56-A04B-38C8BE76EB14}">
            <xm:f>'System Data'!$A$35</xm:f>
            <x14:dxf>
              <font>
                <color theme="0" tint="-0.14996795556505021"/>
              </font>
            </x14:dxf>
          </x14:cfRule>
          <xm:sqref>B4</xm:sqref>
        </x14:conditionalFormatting>
        <x14:conditionalFormatting xmlns:xm="http://schemas.microsoft.com/office/excel/2006/main">
          <x14:cfRule type="expression" priority="22" id="{D8AFBCAF-6AF0-487D-8452-777A79D1DC0D}">
            <xm:f>'System Data'!$A$36</xm:f>
            <x14:dxf>
              <font>
                <color theme="0" tint="-0.14996795556505021"/>
              </font>
            </x14:dxf>
          </x14:cfRule>
          <xm:sqref>C4</xm:sqref>
        </x14:conditionalFormatting>
        <x14:conditionalFormatting xmlns:xm="http://schemas.microsoft.com/office/excel/2006/main">
          <x14:cfRule type="expression" priority="21" id="{22D523A9-F81D-471D-A14C-2C2172847563}">
            <xm:f>'System Data'!$A$37</xm:f>
            <x14:dxf>
              <font>
                <color theme="0" tint="-0.14996795556505021"/>
              </font>
            </x14:dxf>
          </x14:cfRule>
          <xm:sqref>D4</xm:sqref>
        </x14:conditionalFormatting>
        <x14:conditionalFormatting xmlns:xm="http://schemas.microsoft.com/office/excel/2006/main">
          <x14:cfRule type="expression" priority="20" id="{688971B6-2FE2-454F-8C1A-E7703CD8B3FC}">
            <xm:f>'System Data'!$A$38</xm:f>
            <x14:dxf>
              <font>
                <color theme="0" tint="-0.14996795556505021"/>
              </font>
            </x14:dxf>
          </x14:cfRule>
          <xm:sqref>E4</xm:sqref>
        </x14:conditionalFormatting>
        <x14:conditionalFormatting xmlns:xm="http://schemas.microsoft.com/office/excel/2006/main">
          <x14:cfRule type="expression" priority="19" id="{F59DA2DF-E0BC-4442-85AB-250EAD97B4E6}">
            <xm:f>'System Data'!$A$39</xm:f>
            <x14:dxf>
              <font>
                <color theme="0" tint="-0.14996795556505021"/>
              </font>
            </x14:dxf>
          </x14:cfRule>
          <xm:sqref>F4</xm:sqref>
        </x14:conditionalFormatting>
        <x14:conditionalFormatting xmlns:xm="http://schemas.microsoft.com/office/excel/2006/main">
          <x14:cfRule type="expression" priority="18" id="{DE765ECA-7AB5-4C10-B73A-C0D71CC8C643}">
            <xm:f>'System Data'!$A$40</xm:f>
            <x14:dxf>
              <font>
                <color theme="0" tint="-0.14996795556505021"/>
              </font>
            </x14:dxf>
          </x14:cfRule>
          <xm:sqref>G4</xm:sqref>
        </x14:conditionalFormatting>
        <x14:conditionalFormatting xmlns:xm="http://schemas.microsoft.com/office/excel/2006/main">
          <x14:cfRule type="expression" priority="17" id="{E290E83C-10EF-4A82-BBD8-F8EF5354FA91}">
            <xm:f>'System Data'!$A$41</xm:f>
            <x14:dxf>
              <font>
                <color theme="0" tint="-0.14996795556505021"/>
              </font>
            </x14:dxf>
          </x14:cfRule>
          <xm:sqref>H4</xm:sqref>
        </x14:conditionalFormatting>
        <x14:conditionalFormatting xmlns:xm="http://schemas.microsoft.com/office/excel/2006/main">
          <x14:cfRule type="expression" priority="16" id="{F7FDAFE1-AAFE-48D3-8D8F-17410FDB66FE}">
            <xm:f>'System Data'!$A$42</xm:f>
            <x14:dxf>
              <font>
                <color theme="0" tint="-0.14996795556505021"/>
              </font>
            </x14:dxf>
          </x14:cfRule>
          <xm:sqref>I4</xm:sqref>
        </x14:conditionalFormatting>
        <x14:conditionalFormatting xmlns:xm="http://schemas.microsoft.com/office/excel/2006/main">
          <x14:cfRule type="expression" priority="15" id="{EB5E3EE0-FABA-4933-887F-A03D3D9B80CE}">
            <xm:f>'System Data'!$A$43</xm:f>
            <x14:dxf>
              <font>
                <color theme="0" tint="-0.14996795556505021"/>
              </font>
            </x14:dxf>
          </x14:cfRule>
          <xm:sqref>J4</xm:sqref>
        </x14:conditionalFormatting>
        <x14:conditionalFormatting xmlns:xm="http://schemas.microsoft.com/office/excel/2006/main">
          <x14:cfRule type="expression" priority="14" id="{CD572086-3665-472F-BE7D-795687F1C056}">
            <xm:f>'System Data'!$A$44</xm:f>
            <x14:dxf>
              <font>
                <color theme="0" tint="-0.14996795556505021"/>
              </font>
            </x14:dxf>
          </x14:cfRule>
          <xm:sqref>K4</xm:sqref>
        </x14:conditionalFormatting>
        <x14:conditionalFormatting xmlns:xm="http://schemas.microsoft.com/office/excel/2006/main">
          <x14:cfRule type="expression" priority="13" id="{7C5ED653-82FC-4DBA-9686-B3F956D39D5D}">
            <xm:f>'System Data'!$A$45</xm:f>
            <x14:dxf>
              <font>
                <color theme="0" tint="-0.14996795556505021"/>
              </font>
            </x14:dxf>
          </x14:cfRule>
          <xm:sqref>L4</xm:sqref>
        </x14:conditionalFormatting>
        <x14:conditionalFormatting xmlns:xm="http://schemas.microsoft.com/office/excel/2006/main">
          <x14:cfRule type="expression" priority="12" id="{34667FD1-CF49-44EC-BF14-7A0F2399EE17}">
            <xm:f>'System Data'!$A$46</xm:f>
            <x14:dxf>
              <font>
                <color theme="0" tint="-0.14996795556505021"/>
              </font>
            </x14:dxf>
          </x14:cfRule>
          <xm:sqref>M4</xm:sqref>
        </x14:conditionalFormatting>
        <x14:conditionalFormatting xmlns:xm="http://schemas.microsoft.com/office/excel/2006/main">
          <x14:cfRule type="expression" priority="11" id="{1728451F-5E65-4674-B21B-4F166F6C7030}">
            <xm:f>'System Data'!$A$47</xm:f>
            <x14:dxf>
              <font>
                <color theme="0" tint="-0.14996795556505021"/>
              </font>
            </x14:dxf>
          </x14:cfRule>
          <xm:sqref>N4</xm:sqref>
        </x14:conditionalFormatting>
        <x14:conditionalFormatting xmlns:xm="http://schemas.microsoft.com/office/excel/2006/main">
          <x14:cfRule type="expression" priority="10" id="{A78F492A-F713-4C50-B73D-E40656C922DB}">
            <xm:f>'System Data'!$A$48</xm:f>
            <x14:dxf>
              <font>
                <color theme="0" tint="-0.14996795556505021"/>
              </font>
            </x14:dxf>
          </x14:cfRule>
          <xm:sqref>O4</xm:sqref>
        </x14:conditionalFormatting>
        <x14:conditionalFormatting xmlns:xm="http://schemas.microsoft.com/office/excel/2006/main">
          <x14:cfRule type="expression" priority="9" id="{11BBA995-7B01-4414-8125-FB39EF25DE38}">
            <xm:f>'System Data'!$A$49</xm:f>
            <x14:dxf>
              <font>
                <color theme="0" tint="-0.14996795556505021"/>
              </font>
            </x14:dxf>
          </x14:cfRule>
          <xm:sqref>P4</xm:sqref>
        </x14:conditionalFormatting>
        <x14:conditionalFormatting xmlns:xm="http://schemas.microsoft.com/office/excel/2006/main">
          <x14:cfRule type="expression" priority="8" id="{BCD18815-9DE0-4130-A098-855607128B88}">
            <xm:f>'System Data'!$A$50</xm:f>
            <x14:dxf>
              <font>
                <color theme="0" tint="-0.14996795556505021"/>
              </font>
            </x14:dxf>
          </x14:cfRule>
          <xm:sqref>Q4</xm:sqref>
        </x14:conditionalFormatting>
        <x14:conditionalFormatting xmlns:xm="http://schemas.microsoft.com/office/excel/2006/main">
          <x14:cfRule type="expression" priority="7" id="{F6CCE8C5-E09F-4AF8-ACA8-743E5039C1C7}">
            <xm:f>'System Data'!$A$51</xm:f>
            <x14:dxf>
              <font>
                <color theme="0" tint="-0.14996795556505021"/>
              </font>
            </x14:dxf>
          </x14:cfRule>
          <xm:sqref>R4</xm:sqref>
        </x14:conditionalFormatting>
        <x14:conditionalFormatting xmlns:xm="http://schemas.microsoft.com/office/excel/2006/main">
          <x14:cfRule type="expression" priority="6" id="{AA9D3141-7BE3-4BB5-8944-68073E39D40C}">
            <xm:f>'System Data'!$A$52</xm:f>
            <x14:dxf>
              <font>
                <color theme="0" tint="-0.14996795556505021"/>
              </font>
            </x14:dxf>
          </x14:cfRule>
          <xm:sqref>S4</xm:sqref>
        </x14:conditionalFormatting>
        <x14:conditionalFormatting xmlns:xm="http://schemas.microsoft.com/office/excel/2006/main">
          <x14:cfRule type="expression" priority="5" id="{44656CF9-5C1A-4949-8F56-2C9BB03A329D}">
            <xm:f>'System Data'!$A$53</xm:f>
            <x14:dxf>
              <font>
                <color theme="4" tint="0.59996337778862885"/>
              </font>
            </x14:dxf>
          </x14:cfRule>
          <xm:sqref>T4</xm:sqref>
        </x14:conditionalFormatting>
        <x14:conditionalFormatting xmlns:xm="http://schemas.microsoft.com/office/excel/2006/main">
          <x14:cfRule type="expression" priority="4" id="{72AA8157-FBCE-42F2-8BA8-0C0ED8B246C1}">
            <xm:f>'System Data'!$A$54</xm:f>
            <x14:dxf>
              <font>
                <color theme="4" tint="0.59996337778862885"/>
              </font>
            </x14:dxf>
          </x14:cfRule>
          <xm:sqref>U4</xm:sqref>
        </x14:conditionalFormatting>
        <x14:conditionalFormatting xmlns:xm="http://schemas.microsoft.com/office/excel/2006/main">
          <x14:cfRule type="expression" priority="3" id="{B9169BBA-1F9E-4EEA-A001-E89C674E11A7}">
            <xm:f>'System Data'!$A$55</xm:f>
            <x14:dxf>
              <font>
                <color theme="4" tint="0.59996337778862885"/>
              </font>
            </x14:dxf>
          </x14:cfRule>
          <xm:sqref>V4</xm:sqref>
        </x14:conditionalFormatting>
        <x14:conditionalFormatting xmlns:xm="http://schemas.microsoft.com/office/excel/2006/main">
          <x14:cfRule type="expression" priority="2" id="{173A8836-5430-4104-89B0-035DCCE49E2E}">
            <xm:f>'System Data'!$A$56</xm:f>
            <x14:dxf>
              <font>
                <color theme="4" tint="0.59996337778862885"/>
              </font>
            </x14:dxf>
          </x14:cfRule>
          <xm:sqref>W4</xm:sqref>
        </x14:conditionalFormatting>
        <x14:conditionalFormatting xmlns:xm="http://schemas.microsoft.com/office/excel/2006/main">
          <x14:cfRule type="expression" priority="1" id="{7300FE5C-DBBC-4405-9C9F-C7C34E715B8E}">
            <xm:f>'System Data'!$A$57</xm:f>
            <x14:dxf>
              <font>
                <color theme="4" tint="0.59996337778862885"/>
              </font>
            </x14:dxf>
          </x14:cfRule>
          <xm:sqref>X4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M364"/>
  <sheetViews>
    <sheetView zoomScale="85" zoomScaleNormal="85" workbookViewId="0"/>
  </sheetViews>
  <sheetFormatPr defaultRowHeight="15" x14ac:dyDescent="0.25"/>
  <cols>
    <col min="1" max="1" width="9.140625" style="6"/>
    <col min="2" max="2" width="6.42578125" customWidth="1"/>
    <col min="3" max="3" width="47" customWidth="1"/>
    <col min="4" max="4" width="5.28515625" customWidth="1"/>
    <col min="5" max="5" width="11.42578125" customWidth="1"/>
    <col min="6" max="6" width="14.42578125" customWidth="1"/>
    <col min="7" max="7" width="11" customWidth="1"/>
    <col min="8" max="8" width="15.7109375" customWidth="1"/>
    <col min="9" max="9" width="10.28515625" customWidth="1"/>
    <col min="10" max="10" width="10.85546875" customWidth="1"/>
    <col min="11" max="11" width="15.42578125" customWidth="1"/>
    <col min="12" max="12" width="16.7109375" customWidth="1"/>
    <col min="13" max="13" width="15.42578125" customWidth="1"/>
    <col min="14" max="14" width="13.85546875" customWidth="1"/>
    <col min="15" max="15" width="14.28515625" customWidth="1"/>
    <col min="16" max="17" width="16.85546875" customWidth="1"/>
    <col min="18" max="18" width="9.140625" style="6"/>
    <col min="19" max="19" width="12.140625" style="6" customWidth="1"/>
    <col min="20" max="27" width="9.140625" style="6"/>
    <col min="28" max="29" width="13" style="6" bestFit="1" customWidth="1"/>
    <col min="30" max="34" width="9.140625" style="6"/>
  </cols>
  <sheetData>
    <row r="1" spans="1:34" s="44" customFormat="1" x14ac:dyDescent="0.25">
      <c r="A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4" s="6" customFormat="1" x14ac:dyDescent="0.25">
      <c r="A2" s="85" t="s">
        <v>47</v>
      </c>
    </row>
    <row r="3" spans="1:34" x14ac:dyDescent="0.25">
      <c r="B3" s="208" t="s">
        <v>17</v>
      </c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10"/>
    </row>
    <row r="4" spans="1:34" s="4" customFormat="1" ht="30" x14ac:dyDescent="0.25">
      <c r="A4" s="7"/>
      <c r="B4" s="2" t="s">
        <v>10</v>
      </c>
      <c r="C4" s="2" t="s">
        <v>11</v>
      </c>
      <c r="D4" s="2" t="s">
        <v>23</v>
      </c>
      <c r="E4" s="2" t="s">
        <v>13</v>
      </c>
      <c r="F4" s="2" t="s">
        <v>14</v>
      </c>
      <c r="G4" s="2" t="s">
        <v>54</v>
      </c>
      <c r="H4" s="2" t="s">
        <v>12</v>
      </c>
      <c r="I4" s="2" t="s">
        <v>15</v>
      </c>
      <c r="J4" s="2" t="s">
        <v>16</v>
      </c>
      <c r="K4" s="2" t="s">
        <v>24</v>
      </c>
      <c r="L4" s="3" t="s">
        <v>25</v>
      </c>
      <c r="M4" s="2" t="s">
        <v>29</v>
      </c>
      <c r="N4" s="2" t="s">
        <v>30</v>
      </c>
      <c r="O4" s="2" t="s">
        <v>26</v>
      </c>
      <c r="P4" s="2" t="s">
        <v>27</v>
      </c>
      <c r="Q4" s="2" t="s">
        <v>28</v>
      </c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</row>
    <row r="5" spans="1:34" s="6" customFormat="1" x14ac:dyDescent="0.25">
      <c r="B5" s="8">
        <v>2016</v>
      </c>
      <c r="C5" s="9" t="s">
        <v>18</v>
      </c>
      <c r="D5" s="10">
        <v>1</v>
      </c>
      <c r="E5" s="11">
        <f>SUMIFS('B. Zip Code'!H:H,'B. Zip Code'!B:B,'D.1 Summary'!B5,'B. Zip Code'!D:D,D5)</f>
        <v>20740</v>
      </c>
      <c r="F5" s="178">
        <f>IFERROR((SUMIFS('B. Zip Code'!H:H,'B. Zip Code'!B:B,'D.1 Summary'!B5,'B. Zip Code'!D:D,D5)*AVERAGEIFS('B. Zip Code'!I:I,'B. Zip Code'!B:B,'D.1 Summary'!B5,'B. Zip Code'!D:D,D5)),"0")</f>
        <v>10421.849999999999</v>
      </c>
      <c r="G5" s="12">
        <f>IFERROR(F5/E5,"0")</f>
        <v>0.50249999999999995</v>
      </c>
      <c r="H5" s="13">
        <f>(SUMIFS('B. Zip Code'!J:J,'B. Zip Code'!B:B,'D.1 Summary'!B5,'B. Zip Code'!D:D,'D.1 Summary'!D5)+SUMIFS('B. Zip Code'!K:K,'B. Zip Code'!B:B,'D.1 Summary'!B5,'B. Zip Code'!D:D,'D.1 Summary'!D5)+SUMIFS('B. Zip Code'!L:L,'B. Zip Code'!B:B,'D.1 Summary'!B5,'B. Zip Code'!D:D,'D.1 Summary'!D5)+SUMIFS('B. Zip Code'!M:M,'B. Zip Code'!B:B,'D.1 Summary'!B5,'B. Zip Code'!D:D,'D.1 Summary'!D5)+SUMIFS('B. Zip Code'!N:N,'B. Zip Code'!B:B,'D.1 Summary'!B5,'B. Zip Code'!D:D,'D.1 Summary'!D5)+SUMIFS('B. Zip Code'!O:O,'B. Zip Code'!B:B,'D.1 Summary'!B5,'B. Zip Code'!D:D,'D.1 Summary'!D5)+SUMIFS('B. Zip Code'!P:P,'B. Zip Code'!B:B,'D.1 Summary'!B5,'B. Zip Code'!D:D,'D.1 Summary'!D5))</f>
        <v>22083277.780000001</v>
      </c>
      <c r="I5" s="14">
        <f>IFERROR(H5/E5,"0")</f>
        <v>1064.7674918032787</v>
      </c>
      <c r="J5" s="15">
        <f>IFERROR(H5/F5,"0")</f>
        <v>2118.94028219558</v>
      </c>
      <c r="K5" s="13">
        <f>SUMIFS('B. Zip Code'!J:J,'B. Zip Code'!B:B,'D.1 Summary'!B5,'B. Zip Code'!D:D,D5)</f>
        <v>6156550</v>
      </c>
      <c r="L5" s="13">
        <f>SUMIFS('B. Zip Code'!K:K,'B. Zip Code'!B:B,'D.1 Summary'!B5,'B. Zip Code'!D:D,D5)</f>
        <v>2826744.1199999996</v>
      </c>
      <c r="M5" s="13">
        <f>SUMIFS('B. Zip Code'!L:L,'B. Zip Code'!B:B,'D.1 Summary'!B5,'B. Zip Code'!D:D,D5)</f>
        <v>4411205.79</v>
      </c>
      <c r="N5" s="13">
        <f>SUMIFS('B. Zip Code'!M:M,'B. Zip Code'!B:B,'D.1 Summary'!B5,'B. Zip Code'!D:D,D5)</f>
        <v>2310470.37</v>
      </c>
      <c r="O5" s="33">
        <f>SUMIFS('B. Zip Code'!N:N,'B. Zip Code'!B:B,'D.1 Summary'!B5,'B. Zip Code'!D:D,D5)</f>
        <v>4370704.75</v>
      </c>
      <c r="P5" s="13">
        <f>SUMIFS('B. Zip Code'!O:O,'B. Zip Code'!B:B,'D.1 Summary'!B5,'B. Zip Code'!D:D,D5)</f>
        <v>1981872.76</v>
      </c>
      <c r="Q5" s="40">
        <f>SUMIFS('B. Zip Code'!P:P,'B. Zip Code'!B:B,'D.1 Summary'!B5,'B. Zip Code'!D:D,D5)</f>
        <v>25729.99</v>
      </c>
      <c r="S5" s="104"/>
    </row>
    <row r="6" spans="1:34" s="6" customFormat="1" x14ac:dyDescent="0.25">
      <c r="B6" s="16">
        <v>2016</v>
      </c>
      <c r="C6" s="17" t="s">
        <v>19</v>
      </c>
      <c r="D6" s="18">
        <v>2</v>
      </c>
      <c r="E6" s="19">
        <f>SUMIFS('B. Zip Code'!H:H,'B. Zip Code'!B:B,'D.1 Summary'!B6,'B. Zip Code'!D:D,D6)</f>
        <v>4515340</v>
      </c>
      <c r="F6" s="177">
        <f>IFERROR((SUMIFS('B. Zip Code'!H:H,'B. Zip Code'!B:B,'D.1 Summary'!B6,'B. Zip Code'!D:D,D6)*AVERAGEIFS('B. Zip Code'!I:I,'B. Zip Code'!B:B,'D.1 Summary'!B6,'B. Zip Code'!D:D,D6)),"0")</f>
        <v>9535132.6796240937</v>
      </c>
      <c r="G6" s="12">
        <f t="shared" ref="G6:G25" si="0">IFERROR(F6/E6,"0")</f>
        <v>2.1117197552397147</v>
      </c>
      <c r="H6" s="20">
        <f>(SUMIFS('B. Zip Code'!J:J,'B. Zip Code'!B:B,'D.1 Summary'!B6,'B. Zip Code'!D:D,'D.1 Summary'!D6)+SUMIFS('B. Zip Code'!K:K,'B. Zip Code'!B:B,'D.1 Summary'!B6,'B. Zip Code'!D:D,'D.1 Summary'!D6)+SUMIFS('B. Zip Code'!L:L,'B. Zip Code'!B:B,'D.1 Summary'!B6,'B. Zip Code'!D:D,'D.1 Summary'!D6)+SUMIFS('B. Zip Code'!M:M,'B. Zip Code'!B:B,'D.1 Summary'!B6,'B. Zip Code'!D:D,'D.1 Summary'!D6)+SUMIFS('B. Zip Code'!N:N,'B. Zip Code'!B:B,'D.1 Summary'!B6,'B. Zip Code'!D:D,'D.1 Summary'!D6)+SUMIFS('B. Zip Code'!O:O,'B. Zip Code'!B:B,'D.1 Summary'!B6,'B. Zip Code'!D:D,'D.1 Summary'!D6)+SUMIFS('B. Zip Code'!P:P,'B. Zip Code'!B:B,'D.1 Summary'!B6,'B. Zip Code'!P:P,'D.1 Summary'!D6))</f>
        <v>1921873656.2600002</v>
      </c>
      <c r="I6" s="21">
        <f t="shared" ref="I6:I25" si="1">IFERROR(H6/E6,"0")</f>
        <v>425.63210218056673</v>
      </c>
      <c r="J6" s="22">
        <f t="shared" ref="J6:J25" si="2">IFERROR(H6/F6,"0")</f>
        <v>201.55709635450683</v>
      </c>
      <c r="K6" s="20">
        <f>SUMIFS('B. Zip Code'!J:J,'B. Zip Code'!B:B,'D.1 Summary'!B6,'B. Zip Code'!D:D,D6)</f>
        <v>459129198</v>
      </c>
      <c r="L6" s="20">
        <f>SUMIFS('B. Zip Code'!K:K,'B. Zip Code'!B:B,'D.1 Summary'!B6,'B. Zip Code'!D:D,D6)</f>
        <v>428304598.18000001</v>
      </c>
      <c r="M6" s="20">
        <f>SUMIFS('B. Zip Code'!L:L,'B. Zip Code'!B:B,'D.1 Summary'!B6,'B. Zip Code'!D:D,D6)</f>
        <v>282237759.61999995</v>
      </c>
      <c r="N6" s="20">
        <f>SUMIFS('B. Zip Code'!M:M,'B. Zip Code'!B:B,'D.1 Summary'!B6,'B. Zip Code'!D:D,D6)</f>
        <v>75536873.020000011</v>
      </c>
      <c r="O6" s="35">
        <f>SUMIFS('B. Zip Code'!N:N,'B. Zip Code'!B:B,'D.1 Summary'!B6,'B. Zip Code'!D:D,D6)</f>
        <v>507273864.62000006</v>
      </c>
      <c r="P6" s="20">
        <f>SUMIFS('B. Zip Code'!O:O,'B. Zip Code'!B:B,'D.1 Summary'!B6,'B. Zip Code'!D:D,D6)</f>
        <v>169391362.82000005</v>
      </c>
      <c r="Q6" s="41">
        <f>SUMIFS('B. Zip Code'!P:P,'B. Zip Code'!B:B,'D.1 Summary'!B6,'B. Zip Code'!D:D,D6)</f>
        <v>225225369.97999993</v>
      </c>
    </row>
    <row r="7" spans="1:34" s="6" customFormat="1" x14ac:dyDescent="0.25">
      <c r="B7" s="16">
        <v>2016</v>
      </c>
      <c r="C7" s="17" t="s">
        <v>20</v>
      </c>
      <c r="D7" s="18">
        <v>3</v>
      </c>
      <c r="E7" s="19">
        <f>SUMIFS('B. Zip Code'!H:H,'B. Zip Code'!B:B,'D.1 Summary'!B7,'B. Zip Code'!D:D,D7)</f>
        <v>8574966</v>
      </c>
      <c r="F7" s="177">
        <f>IFERROR((SUMIFS('B. Zip Code'!H:H,'B. Zip Code'!B:B,'D.1 Summary'!B7,'B. Zip Code'!D:D,D7)*AVERAGEIFS('B. Zip Code'!I:I,'B. Zip Code'!B:B,'D.1 Summary'!B7,'B. Zip Code'!D:D,D7)),"0")</f>
        <v>4703673.4174797777</v>
      </c>
      <c r="G7" s="12">
        <f t="shared" si="0"/>
        <v>0.54853551809765522</v>
      </c>
      <c r="H7" s="20">
        <f>(SUMIFS('B. Zip Code'!J:J,'B. Zip Code'!B:B,'D.1 Summary'!B7,'B. Zip Code'!D:D,'D.1 Summary'!D7)+SUMIFS('B. Zip Code'!K:K,'B. Zip Code'!B:B,'D.1 Summary'!B7,'B. Zip Code'!D:D,'D.1 Summary'!D7)+SUMIFS('B. Zip Code'!L:L,'B. Zip Code'!B:B,'D.1 Summary'!B7,'B. Zip Code'!D:D,'D.1 Summary'!D7)+SUMIFS('B. Zip Code'!M:M,'B. Zip Code'!B:B,'D.1 Summary'!B7,'B. Zip Code'!D:D,'D.1 Summary'!D7)+SUMIFS('B. Zip Code'!N:N,'B. Zip Code'!B:B,'D.1 Summary'!B7,'B. Zip Code'!D:D,'D.1 Summary'!D7)+SUMIFS('B. Zip Code'!O:O,'B. Zip Code'!B:B,'D.1 Summary'!B7,'B. Zip Code'!D:D,'D.1 Summary'!D7)+SUMIFS('B. Zip Code'!P:P,'B. Zip Code'!B:B,'D.1 Summary'!B7,'B. Zip Code'!P:P,'D.1 Summary'!D7))</f>
        <v>4085330974.8700004</v>
      </c>
      <c r="I7" s="21">
        <f t="shared" si="1"/>
        <v>476.42532633598785</v>
      </c>
      <c r="J7" s="22">
        <f t="shared" si="2"/>
        <v>868.5405240270519</v>
      </c>
      <c r="K7" s="20">
        <f>SUMIFS('B. Zip Code'!J:J,'B. Zip Code'!B:B,'D.1 Summary'!B7,'B. Zip Code'!D:D,D7)</f>
        <v>716590315</v>
      </c>
      <c r="L7" s="20">
        <f>SUMIFS('B. Zip Code'!K:K,'B. Zip Code'!B:B,'D.1 Summary'!B7,'B. Zip Code'!D:D,D7)</f>
        <v>949272699.59999979</v>
      </c>
      <c r="M7" s="20">
        <f>SUMIFS('B. Zip Code'!L:L,'B. Zip Code'!B:B,'D.1 Summary'!B7,'B. Zip Code'!D:D,D7)</f>
        <v>1221871869.99</v>
      </c>
      <c r="N7" s="20">
        <f>SUMIFS('B. Zip Code'!M:M,'B. Zip Code'!B:B,'D.1 Summary'!B7,'B. Zip Code'!D:D,D7)</f>
        <v>205562153.86999997</v>
      </c>
      <c r="O7" s="35">
        <f>SUMIFS('B. Zip Code'!N:N,'B. Zip Code'!B:B,'D.1 Summary'!B7,'B. Zip Code'!D:D,D7)</f>
        <v>754651425.18000007</v>
      </c>
      <c r="P7" s="20">
        <f>SUMIFS('B. Zip Code'!O:O,'B. Zip Code'!B:B,'D.1 Summary'!B7,'B. Zip Code'!D:D,D7)</f>
        <v>237382511.23000002</v>
      </c>
      <c r="Q7" s="41">
        <f>SUMIFS('B. Zip Code'!P:P,'B. Zip Code'!B:B,'D.1 Summary'!B7,'B. Zip Code'!D:D,D7)</f>
        <v>92553275.253700003</v>
      </c>
    </row>
    <row r="8" spans="1:34" s="6" customFormat="1" x14ac:dyDescent="0.25">
      <c r="B8" s="16">
        <v>2016</v>
      </c>
      <c r="C8" s="17" t="s">
        <v>21</v>
      </c>
      <c r="D8" s="18">
        <v>4</v>
      </c>
      <c r="E8" s="19">
        <f>SUMIFS('B. Zip Code'!H:H,'B. Zip Code'!B:B,'D.1 Summary'!B8,'B. Zip Code'!D:D,D8)</f>
        <v>1723762</v>
      </c>
      <c r="F8" s="177">
        <f>IFERROR((SUMIFS('B. Zip Code'!H:H,'B. Zip Code'!B:B,'D.1 Summary'!B8,'B. Zip Code'!D:D,D8)*AVERAGEIFS('B. Zip Code'!I:I,'B. Zip Code'!B:B,'D.1 Summary'!B8,'B. Zip Code'!D:D,D8)),"0")</f>
        <v>1529838.7749999997</v>
      </c>
      <c r="G8" s="12">
        <f t="shared" si="0"/>
        <v>0.88749999999999984</v>
      </c>
      <c r="H8" s="20">
        <f>(SUMIFS('B. Zip Code'!J:J,'B. Zip Code'!B:B,'D.1 Summary'!B8,'B. Zip Code'!D:D,'D.1 Summary'!D8)+SUMIFS('B. Zip Code'!K:K,'B. Zip Code'!B:B,'D.1 Summary'!B8,'B. Zip Code'!D:D,'D.1 Summary'!D8)+SUMIFS('B. Zip Code'!L:L,'B. Zip Code'!B:B,'D.1 Summary'!B8,'B. Zip Code'!D:D,'D.1 Summary'!D8)+SUMIFS('B. Zip Code'!M:M,'B. Zip Code'!B:B,'D.1 Summary'!B8,'B. Zip Code'!D:D,'D.1 Summary'!D8)+SUMIFS('B. Zip Code'!N:N,'B. Zip Code'!B:B,'D.1 Summary'!B8,'B. Zip Code'!D:D,'D.1 Summary'!D8)+SUMIFS('B. Zip Code'!O:O,'B. Zip Code'!B:B,'D.1 Summary'!B8,'B. Zip Code'!D:D,'D.1 Summary'!D8)+SUMIFS('B. Zip Code'!P:P,'B. Zip Code'!B:B,'D.1 Summary'!B8,'B. Zip Code'!P:P,'D.1 Summary'!D8))</f>
        <v>616176943.21000004</v>
      </c>
      <c r="I8" s="21">
        <f t="shared" si="1"/>
        <v>357.4605677639953</v>
      </c>
      <c r="J8" s="22">
        <f t="shared" si="2"/>
        <v>402.77247071999477</v>
      </c>
      <c r="K8" s="20">
        <f>SUMIFS('B. Zip Code'!J:J,'B. Zip Code'!B:B,'D.1 Summary'!B8,'B. Zip Code'!D:D,D8)</f>
        <v>119380734</v>
      </c>
      <c r="L8" s="20">
        <f>SUMIFS('B. Zip Code'!K:K,'B. Zip Code'!B:B,'D.1 Summary'!B8,'B. Zip Code'!D:D,D8)</f>
        <v>134471593.5</v>
      </c>
      <c r="M8" s="20">
        <f>SUMIFS('B. Zip Code'!L:L,'B. Zip Code'!B:B,'D.1 Summary'!B8,'B. Zip Code'!D:D,D8)</f>
        <v>183904156.17000002</v>
      </c>
      <c r="N8" s="20">
        <f>SUMIFS('B. Zip Code'!M:M,'B. Zip Code'!B:B,'D.1 Summary'!B8,'B. Zip Code'!D:D,D8)</f>
        <v>28387520.120000001</v>
      </c>
      <c r="O8" s="35">
        <f>SUMIFS('B. Zip Code'!N:N,'B. Zip Code'!B:B,'D.1 Summary'!B8,'B. Zip Code'!D:D,D8)</f>
        <v>71538834.319999993</v>
      </c>
      <c r="P8" s="20">
        <f>SUMIFS('B. Zip Code'!O:O,'B. Zip Code'!B:B,'D.1 Summary'!B8,'B. Zip Code'!D:D,D8)</f>
        <v>78494105.099999994</v>
      </c>
      <c r="Q8" s="41">
        <f>SUMIFS('B. Zip Code'!P:P,'B. Zip Code'!B:B,'D.1 Summary'!B8,'B. Zip Code'!D:D,D8)</f>
        <v>436988.56</v>
      </c>
    </row>
    <row r="9" spans="1:34" s="6" customFormat="1" x14ac:dyDescent="0.25">
      <c r="B9" s="16">
        <v>2016</v>
      </c>
      <c r="C9" s="17" t="s">
        <v>31</v>
      </c>
      <c r="D9" s="18">
        <v>5</v>
      </c>
      <c r="E9" s="19">
        <f>SUMIFS('B. Zip Code'!H:H,'B. Zip Code'!B:B,'D.1 Summary'!B9,'B. Zip Code'!D:D,D9)</f>
        <v>176913</v>
      </c>
      <c r="F9" s="177">
        <f>IFERROR((SUMIFS('B. Zip Code'!H:H,'B. Zip Code'!B:B,'D.1 Summary'!B9,'B. Zip Code'!D:D,D9)*AVERAGEIFS('B. Zip Code'!I:I,'B. Zip Code'!B:B,'D.1 Summary'!B9,'B. Zip Code'!D:D,D9)),"0")</f>
        <v>604157.89500000002</v>
      </c>
      <c r="G9" s="12">
        <f t="shared" si="0"/>
        <v>3.415</v>
      </c>
      <c r="H9" s="20">
        <f>(SUMIFS('B. Zip Code'!J:J,'B. Zip Code'!B:B,'D.1 Summary'!B9,'B. Zip Code'!D:D,'D.1 Summary'!D9)+SUMIFS('B. Zip Code'!K:K,'B. Zip Code'!B:B,'D.1 Summary'!B9,'B. Zip Code'!D:D,'D.1 Summary'!D9)+SUMIFS('B. Zip Code'!L:L,'B. Zip Code'!B:B,'D.1 Summary'!B9,'B. Zip Code'!D:D,'D.1 Summary'!D9)+SUMIFS('B. Zip Code'!M:M,'B. Zip Code'!B:B,'D.1 Summary'!B9,'B. Zip Code'!D:D,'D.1 Summary'!D9)+SUMIFS('B. Zip Code'!N:N,'B. Zip Code'!B:B,'D.1 Summary'!B9,'B. Zip Code'!D:D,'D.1 Summary'!D9)+SUMIFS('B. Zip Code'!O:O,'B. Zip Code'!B:B,'D.1 Summary'!B9,'B. Zip Code'!D:D,'D.1 Summary'!D9)+SUMIFS('B. Zip Code'!P:P,'B. Zip Code'!B:B,'D.1 Summary'!B9,'B. Zip Code'!P:P,'D.1 Summary'!D9))</f>
        <v>435579075.44</v>
      </c>
      <c r="I9" s="21">
        <f t="shared" si="1"/>
        <v>2462.108920429816</v>
      </c>
      <c r="J9" s="22">
        <f t="shared" si="2"/>
        <v>720.96893716832085</v>
      </c>
      <c r="K9" s="20">
        <f>SUMIFS('B. Zip Code'!J:J,'B. Zip Code'!B:B,'D.1 Summary'!B9,'B. Zip Code'!D:D,D9)</f>
        <v>56814261</v>
      </c>
      <c r="L9" s="20">
        <f>SUMIFS('B. Zip Code'!K:K,'B. Zip Code'!B:B,'D.1 Summary'!B9,'B. Zip Code'!D:D,D9)</f>
        <v>41577415.559999995</v>
      </c>
      <c r="M9" s="20">
        <f>SUMIFS('B. Zip Code'!L:L,'B. Zip Code'!B:B,'D.1 Summary'!B9,'B. Zip Code'!D:D,D9)</f>
        <v>5801165.7699999996</v>
      </c>
      <c r="N9" s="20">
        <f>SUMIFS('B. Zip Code'!M:M,'B. Zip Code'!B:B,'D.1 Summary'!B9,'B. Zip Code'!D:D,D9)</f>
        <v>2266925.87</v>
      </c>
      <c r="O9" s="35">
        <f>SUMIFS('B. Zip Code'!N:N,'B. Zip Code'!B:B,'D.1 Summary'!B9,'B. Zip Code'!D:D,D9)</f>
        <v>75656893.979999989</v>
      </c>
      <c r="P9" s="20">
        <f>SUMIFS('B. Zip Code'!O:O,'B. Zip Code'!B:B,'D.1 Summary'!B9,'B. Zip Code'!D:D,D9)</f>
        <v>253462413.25999999</v>
      </c>
      <c r="Q9" s="41">
        <f>SUMIFS('B. Zip Code'!P:P,'B. Zip Code'!B:B,'D.1 Summary'!B9,'B. Zip Code'!D:D,D9)</f>
        <v>61044343.780000001</v>
      </c>
    </row>
    <row r="10" spans="1:34" s="6" customFormat="1" x14ac:dyDescent="0.25">
      <c r="B10" s="16">
        <v>2016</v>
      </c>
      <c r="C10" s="17" t="s">
        <v>32</v>
      </c>
      <c r="D10" s="18">
        <v>6</v>
      </c>
      <c r="E10" s="19">
        <f>SUMIFS('B. Zip Code'!H:H,'B. Zip Code'!B:B,'D.1 Summary'!B10,'B. Zip Code'!D:D,D10)</f>
        <v>32422</v>
      </c>
      <c r="F10" s="177">
        <f>IFERROR((SUMIFS('B. Zip Code'!H:H,'B. Zip Code'!B:B,'D.1 Summary'!B10,'B. Zip Code'!D:D,D10)*AVERAGEIFS('B. Zip Code'!I:I,'B. Zip Code'!B:B,'D.1 Summary'!B10,'B. Zip Code'!D:D,D10)),"0")</f>
        <v>53973.623888888898</v>
      </c>
      <c r="G10" s="12">
        <f t="shared" si="0"/>
        <v>1.6647222222222224</v>
      </c>
      <c r="H10" s="20">
        <f>(SUMIFS('B. Zip Code'!J:J,'B. Zip Code'!B:B,'D.1 Summary'!B10,'B. Zip Code'!D:D,'D.1 Summary'!D10)+SUMIFS('B. Zip Code'!K:K,'B. Zip Code'!B:B,'D.1 Summary'!B10,'B. Zip Code'!D:D,'D.1 Summary'!D10)+SUMIFS('B. Zip Code'!L:L,'B. Zip Code'!B:B,'D.1 Summary'!B10,'B. Zip Code'!D:D,'D.1 Summary'!D10)+SUMIFS('B. Zip Code'!M:M,'B. Zip Code'!B:B,'D.1 Summary'!B10,'B. Zip Code'!D:D,'D.1 Summary'!D10)+SUMIFS('B. Zip Code'!N:N,'B. Zip Code'!B:B,'D.1 Summary'!B10,'B. Zip Code'!D:D,'D.1 Summary'!D10)+SUMIFS('B. Zip Code'!O:O,'B. Zip Code'!B:B,'D.1 Summary'!B10,'B. Zip Code'!D:D,'D.1 Summary'!D10)+SUMIFS('B. Zip Code'!P:P,'B. Zip Code'!B:B,'D.1 Summary'!B10,'B. Zip Code'!P:P,'D.1 Summary'!D10))</f>
        <v>72958713.059599996</v>
      </c>
      <c r="I10" s="21">
        <f t="shared" si="1"/>
        <v>2250.2841607427054</v>
      </c>
      <c r="J10" s="22">
        <f t="shared" si="2"/>
        <v>1351.7475352367326</v>
      </c>
      <c r="K10" s="20">
        <f>SUMIFS('B. Zip Code'!J:J,'B. Zip Code'!B:B,'D.1 Summary'!B10,'B. Zip Code'!D:D,D10)</f>
        <v>19504180</v>
      </c>
      <c r="L10" s="20">
        <f>SUMIFS('B. Zip Code'!K:K,'B. Zip Code'!B:B,'D.1 Summary'!B10,'B. Zip Code'!D:D,D10)</f>
        <v>12027162.459799999</v>
      </c>
      <c r="M10" s="20">
        <f>SUMIFS('B. Zip Code'!L:L,'B. Zip Code'!B:B,'D.1 Summary'!B10,'B. Zip Code'!D:D,D10)</f>
        <v>5228848.3101000004</v>
      </c>
      <c r="N10" s="20">
        <f>SUMIFS('B. Zip Code'!M:M,'B. Zip Code'!B:B,'D.1 Summary'!B10,'B. Zip Code'!D:D,D10)</f>
        <v>3118472.1498999996</v>
      </c>
      <c r="O10" s="35">
        <f>SUMIFS('B. Zip Code'!N:N,'B. Zip Code'!B:B,'D.1 Summary'!B10,'B. Zip Code'!D:D,D10)</f>
        <v>20527641.6899</v>
      </c>
      <c r="P10" s="20">
        <f>SUMIFS('B. Zip Code'!O:O,'B. Zip Code'!B:B,'D.1 Summary'!B10,'B. Zip Code'!D:D,D10)</f>
        <v>12552408.449899999</v>
      </c>
      <c r="Q10" s="41">
        <f>SUMIFS('B. Zip Code'!P:P,'B. Zip Code'!B:B,'D.1 Summary'!B10,'B. Zip Code'!D:D,D10)</f>
        <v>0</v>
      </c>
    </row>
    <row r="11" spans="1:34" s="6" customFormat="1" x14ac:dyDescent="0.25">
      <c r="B11" s="23">
        <v>2016</v>
      </c>
      <c r="C11" s="24" t="s">
        <v>27</v>
      </c>
      <c r="D11" s="25">
        <v>7</v>
      </c>
      <c r="E11" s="26">
        <f>SUMIFS('B. Zip Code'!H:H,'B. Zip Code'!B:B,'D.1 Summary'!B11,'B. Zip Code'!D:D,D11)</f>
        <v>0</v>
      </c>
      <c r="F11" s="179" t="str">
        <f>IFERROR((SUMIFS('B. Zip Code'!H:H,'B. Zip Code'!B:B,'D.1 Summary'!B11,'B. Zip Code'!D:D,D11)*AVERAGEIFS('B. Zip Code'!I:I,'B. Zip Code'!B:B,'D.1 Summary'!B11,'B. Zip Code'!D:D,D11)),"0")</f>
        <v>0</v>
      </c>
      <c r="G11" s="27" t="str">
        <f t="shared" si="0"/>
        <v>0</v>
      </c>
      <c r="H11" s="28">
        <f>(SUMIFS('B. Zip Code'!J:J,'B. Zip Code'!B:B,'D.1 Summary'!B11,'B. Zip Code'!D:D,'D.1 Summary'!D11)+SUMIFS('B. Zip Code'!K:K,'B. Zip Code'!B:B,'D.1 Summary'!B11,'B. Zip Code'!D:D,'D.1 Summary'!D11)+SUMIFS('B. Zip Code'!L:L,'B. Zip Code'!B:B,'D.1 Summary'!B11,'B. Zip Code'!D:D,'D.1 Summary'!D11)+SUMIFS('B. Zip Code'!M:M,'B. Zip Code'!B:B,'D.1 Summary'!B11,'B. Zip Code'!D:D,'D.1 Summary'!D11)+SUMIFS('B. Zip Code'!N:N,'B. Zip Code'!B:B,'D.1 Summary'!B11,'B. Zip Code'!D:D,'D.1 Summary'!D11)+SUMIFS('B. Zip Code'!O:O,'B. Zip Code'!B:B,'D.1 Summary'!B11,'B. Zip Code'!D:D,'D.1 Summary'!D11)+SUMIFS('B. Zip Code'!P:P,'B. Zip Code'!B:B,'D.1 Summary'!B11,'B. Zip Code'!P:P,'D.1 Summary'!D11))</f>
        <v>0</v>
      </c>
      <c r="I11" s="29" t="str">
        <f t="shared" si="1"/>
        <v>0</v>
      </c>
      <c r="J11" s="30" t="str">
        <f t="shared" si="2"/>
        <v>0</v>
      </c>
      <c r="K11" s="28">
        <f>SUMIFS('B. Zip Code'!J:J,'B. Zip Code'!B:B,'D.1 Summary'!B11,'B. Zip Code'!D:D,D11)</f>
        <v>0</v>
      </c>
      <c r="L11" s="28">
        <f>SUMIFS('B. Zip Code'!K:K,'B. Zip Code'!B:B,'D.1 Summary'!B11,'B. Zip Code'!D:D,D11)</f>
        <v>0</v>
      </c>
      <c r="M11" s="28">
        <f>SUMIFS('B. Zip Code'!L:L,'B. Zip Code'!B:B,'D.1 Summary'!B11,'B. Zip Code'!D:D,D11)</f>
        <v>0</v>
      </c>
      <c r="N11" s="28">
        <f>SUMIFS('B. Zip Code'!M:M,'B. Zip Code'!B:B,'D.1 Summary'!B11,'B. Zip Code'!D:D,D11)</f>
        <v>0</v>
      </c>
      <c r="O11" s="38">
        <f>SUMIFS('B. Zip Code'!N:N,'B. Zip Code'!B:B,'D.1 Summary'!B11,'B. Zip Code'!D:D,D11)</f>
        <v>0</v>
      </c>
      <c r="P11" s="28">
        <f>SUMIFS('B. Zip Code'!O:O,'B. Zip Code'!B:B,'D.1 Summary'!B11,'B. Zip Code'!D:D,D11)</f>
        <v>0</v>
      </c>
      <c r="Q11" s="42">
        <f>SUMIFS('B. Zip Code'!P:P,'B. Zip Code'!B:B,'D.1 Summary'!B11,'B. Zip Code'!D:D,D11)</f>
        <v>0</v>
      </c>
    </row>
    <row r="12" spans="1:34" s="6" customFormat="1" x14ac:dyDescent="0.25">
      <c r="B12" s="8">
        <v>2017</v>
      </c>
      <c r="C12" s="9" t="s">
        <v>18</v>
      </c>
      <c r="D12" s="10">
        <v>1</v>
      </c>
      <c r="E12" s="11">
        <f>SUMIFS('B. Zip Code'!H:H,'B. Zip Code'!B:B,'D.1 Summary'!B12,'B. Zip Code'!D:D,D12)</f>
        <v>21703</v>
      </c>
      <c r="F12" s="178">
        <f>IFERROR((SUMIFS('B. Zip Code'!H:H,'B. Zip Code'!B:B,'D.1 Summary'!B12,'B. Zip Code'!D:D,D12)*AVERAGEIFS('B. Zip Code'!I:I,'B. Zip Code'!B:B,'D.1 Summary'!B12,'B. Zip Code'!D:D,D12)),"0")</f>
        <v>10254.667500000001</v>
      </c>
      <c r="G12" s="31">
        <f t="shared" si="0"/>
        <v>0.47250000000000009</v>
      </c>
      <c r="H12" s="13">
        <f>(SUMIFS('B. Zip Code'!J:J,'B. Zip Code'!B:B,'D.1 Summary'!B12,'B. Zip Code'!D:D,'D.1 Summary'!D12)+SUMIFS('B. Zip Code'!K:K,'B. Zip Code'!B:B,'D.1 Summary'!B12,'B. Zip Code'!D:D,'D.1 Summary'!D12)+SUMIFS('B. Zip Code'!L:L,'B. Zip Code'!B:B,'D.1 Summary'!B12,'B. Zip Code'!D:D,'D.1 Summary'!D12)+SUMIFS('B. Zip Code'!M:M,'B. Zip Code'!B:B,'D.1 Summary'!B12,'B. Zip Code'!D:D,'D.1 Summary'!D12)+SUMIFS('B. Zip Code'!N:N,'B. Zip Code'!B:B,'D.1 Summary'!B12,'B. Zip Code'!D:D,'D.1 Summary'!D12)+SUMIFS('B. Zip Code'!O:O,'B. Zip Code'!B:B,'D.1 Summary'!B12,'B. Zip Code'!D:D,'D.1 Summary'!D12)+SUMIFS('B. Zip Code'!P:P,'B. Zip Code'!B:B,'D.1 Summary'!B12,'B. Zip Code'!P:P,'D.1 Summary'!D12))</f>
        <v>24107124.57</v>
      </c>
      <c r="I12" s="14">
        <f t="shared" si="1"/>
        <v>1110.7738363359904</v>
      </c>
      <c r="J12" s="15">
        <f t="shared" si="2"/>
        <v>2350.8440980655878</v>
      </c>
      <c r="K12" s="20">
        <f>SUMIFS('B. Zip Code'!J:J,'B. Zip Code'!B:B,'D.1 Summary'!B12,'B. Zip Code'!D:D,D12)</f>
        <v>6819544</v>
      </c>
      <c r="L12" s="13">
        <f>SUMIFS('B. Zip Code'!K:K,'B. Zip Code'!B:B,'D.1 Summary'!B12,'B. Zip Code'!D:D,D12)</f>
        <v>2814428.3600000003</v>
      </c>
      <c r="M12" s="13">
        <f>SUMIFS('B. Zip Code'!L:L,'B. Zip Code'!B:B,'D.1 Summary'!B12,'B. Zip Code'!D:D,D12)</f>
        <v>4531671.6000000006</v>
      </c>
      <c r="N12" s="13">
        <f>SUMIFS('B. Zip Code'!M:M,'B. Zip Code'!B:B,'D.1 Summary'!B12,'B. Zip Code'!D:D,D12)</f>
        <v>2660013.33</v>
      </c>
      <c r="O12" s="33">
        <f>SUMIFS('B. Zip Code'!N:N,'B. Zip Code'!B:B,'D.1 Summary'!B12,'B. Zip Code'!D:D,D12)</f>
        <v>5174793.84</v>
      </c>
      <c r="P12" s="13">
        <f>SUMIFS('B. Zip Code'!O:O,'B. Zip Code'!B:B,'D.1 Summary'!B12,'B. Zip Code'!D:D,D12)</f>
        <v>2106673.44</v>
      </c>
      <c r="Q12" s="40">
        <f>SUMIFS('B. Zip Code'!P:P,'B. Zip Code'!B:B,'D.1 Summary'!B12,'B. Zip Code'!D:D,D12)</f>
        <v>29446.41</v>
      </c>
    </row>
    <row r="13" spans="1:34" s="6" customFormat="1" x14ac:dyDescent="0.25">
      <c r="B13" s="16">
        <v>2017</v>
      </c>
      <c r="C13" s="17" t="s">
        <v>19</v>
      </c>
      <c r="D13" s="18">
        <v>2</v>
      </c>
      <c r="E13" s="19">
        <f>SUMIFS('B. Zip Code'!H:H,'B. Zip Code'!B:B,'D.1 Summary'!B13,'B. Zip Code'!D:D,D13)</f>
        <v>4033838</v>
      </c>
      <c r="F13" s="177">
        <f>IFERROR((SUMIFS('B. Zip Code'!H:H,'B. Zip Code'!B:B,'D.1 Summary'!B13,'B. Zip Code'!D:D,D13)*AVERAGEIFS('B. Zip Code'!I:I,'B. Zip Code'!B:B,'D.1 Summary'!B13,'B. Zip Code'!D:D,D13)),"0")</f>
        <v>8826371.0479071718</v>
      </c>
      <c r="G13" s="12">
        <f t="shared" si="0"/>
        <v>2.1880826765743127</v>
      </c>
      <c r="H13" s="20">
        <f>(SUMIFS('B. Zip Code'!J:J,'B. Zip Code'!B:B,'D.1 Summary'!B13,'B. Zip Code'!D:D,'D.1 Summary'!D13)+SUMIFS('B. Zip Code'!K:K,'B. Zip Code'!B:B,'D.1 Summary'!B13,'B. Zip Code'!D:D,'D.1 Summary'!D13)+SUMIFS('B. Zip Code'!L:L,'B. Zip Code'!B:B,'D.1 Summary'!B13,'B. Zip Code'!D:D,'D.1 Summary'!D13)+SUMIFS('B. Zip Code'!M:M,'B. Zip Code'!B:B,'D.1 Summary'!B13,'B. Zip Code'!D:D,'D.1 Summary'!D13)+SUMIFS('B. Zip Code'!N:N,'B. Zip Code'!B:B,'D.1 Summary'!B13,'B. Zip Code'!D:D,'D.1 Summary'!D13)+SUMIFS('B. Zip Code'!O:O,'B. Zip Code'!B:B,'D.1 Summary'!B13,'B. Zip Code'!D:D,'D.1 Summary'!D13)+SUMIFS('B. Zip Code'!P:P,'B. Zip Code'!B:B,'D.1 Summary'!B13,'B. Zip Code'!P:P,'D.1 Summary'!D13))</f>
        <v>1855960487.5</v>
      </c>
      <c r="I13" s="21">
        <f t="shared" si="1"/>
        <v>460.09792349122597</v>
      </c>
      <c r="J13" s="22">
        <f t="shared" si="2"/>
        <v>210.27446924974544</v>
      </c>
      <c r="K13" s="20">
        <f>SUMIFS('B. Zip Code'!J:J,'B. Zip Code'!B:B,'D.1 Summary'!B13,'B. Zip Code'!D:D,D13)</f>
        <v>417320842</v>
      </c>
      <c r="L13" s="20">
        <f>SUMIFS('B. Zip Code'!K:K,'B. Zip Code'!B:B,'D.1 Summary'!B13,'B. Zip Code'!D:D,D13)</f>
        <v>418993241.44000006</v>
      </c>
      <c r="M13" s="20">
        <f>SUMIFS('B. Zip Code'!L:L,'B. Zip Code'!B:B,'D.1 Summary'!B13,'B. Zip Code'!D:D,D13)</f>
        <v>253336193.46000001</v>
      </c>
      <c r="N13" s="20">
        <f>SUMIFS('B. Zip Code'!M:M,'B. Zip Code'!B:B,'D.1 Summary'!B13,'B. Zip Code'!D:D,D13)</f>
        <v>75536875.019999996</v>
      </c>
      <c r="O13" s="35">
        <f>SUMIFS('B. Zip Code'!N:N,'B. Zip Code'!B:B,'D.1 Summary'!B13,'B. Zip Code'!D:D,D13)</f>
        <v>528461936.87999988</v>
      </c>
      <c r="P13" s="20">
        <f>SUMIFS('B. Zip Code'!O:O,'B. Zip Code'!B:B,'D.1 Summary'!B13,'B. Zip Code'!D:D,D13)</f>
        <v>162311398.70000002</v>
      </c>
      <c r="Q13" s="41">
        <f>SUMIFS('B. Zip Code'!P:P,'B. Zip Code'!B:B,'D.1 Summary'!B13,'B. Zip Code'!D:D,D13)</f>
        <v>238146630.51999998</v>
      </c>
    </row>
    <row r="14" spans="1:34" s="6" customFormat="1" x14ac:dyDescent="0.25">
      <c r="B14" s="16">
        <v>2017</v>
      </c>
      <c r="C14" s="17" t="s">
        <v>20</v>
      </c>
      <c r="D14" s="18">
        <v>3</v>
      </c>
      <c r="E14" s="19">
        <f>SUMIFS('B. Zip Code'!H:H,'B. Zip Code'!B:B,'D.1 Summary'!B14,'B. Zip Code'!D:D,D14)</f>
        <v>8079074</v>
      </c>
      <c r="F14" s="177">
        <f>IFERROR((SUMIFS('B. Zip Code'!H:H,'B. Zip Code'!B:B,'D.1 Summary'!B14,'B. Zip Code'!D:D,D14)*AVERAGEIFS('B. Zip Code'!I:I,'B. Zip Code'!B:B,'D.1 Summary'!B14,'B. Zip Code'!D:D,D14)),"0")</f>
        <v>4686490.0933719091</v>
      </c>
      <c r="G14" s="12">
        <f t="shared" si="0"/>
        <v>0.58007762936345297</v>
      </c>
      <c r="H14" s="20">
        <f>(SUMIFS('B. Zip Code'!J:J,'B. Zip Code'!B:B,'D.1 Summary'!B14,'B. Zip Code'!D:D,'D.1 Summary'!D14)+SUMIFS('B. Zip Code'!K:K,'B. Zip Code'!B:B,'D.1 Summary'!B14,'B. Zip Code'!D:D,'D.1 Summary'!D14)+SUMIFS('B. Zip Code'!L:L,'B. Zip Code'!B:B,'D.1 Summary'!B14,'B. Zip Code'!D:D,'D.1 Summary'!D14)+SUMIFS('B. Zip Code'!M:M,'B. Zip Code'!B:B,'D.1 Summary'!B14,'B. Zip Code'!D:D,'D.1 Summary'!D14)+SUMIFS('B. Zip Code'!N:N,'B. Zip Code'!B:B,'D.1 Summary'!B14,'B. Zip Code'!D:D,'D.1 Summary'!D14)+SUMIFS('B. Zip Code'!O:O,'B. Zip Code'!B:B,'D.1 Summary'!B14,'B. Zip Code'!D:D,'D.1 Summary'!D14)+SUMIFS('B. Zip Code'!P:P,'B. Zip Code'!B:B,'D.1 Summary'!B14,'B. Zip Code'!P:P,'D.1 Summary'!D14))</f>
        <v>3850477628.9299998</v>
      </c>
      <c r="I14" s="21">
        <f t="shared" si="1"/>
        <v>476.59888112548538</v>
      </c>
      <c r="J14" s="22">
        <f t="shared" si="2"/>
        <v>821.61224118999428</v>
      </c>
      <c r="K14" s="20">
        <f>SUMIFS('B. Zip Code'!J:J,'B. Zip Code'!B:B,'D.1 Summary'!B14,'B. Zip Code'!D:D,D14)</f>
        <v>672271962</v>
      </c>
      <c r="L14" s="20">
        <f>SUMIFS('B. Zip Code'!K:K,'B. Zip Code'!B:B,'D.1 Summary'!B14,'B. Zip Code'!D:D,D14)</f>
        <v>930402476.86000001</v>
      </c>
      <c r="M14" s="20">
        <f>SUMIFS('B. Zip Code'!L:L,'B. Zip Code'!B:B,'D.1 Summary'!B14,'B. Zip Code'!D:D,D14)</f>
        <v>1119962755.4799995</v>
      </c>
      <c r="N14" s="20">
        <f>SUMIFS('B. Zip Code'!M:M,'B. Zip Code'!B:B,'D.1 Summary'!B14,'B. Zip Code'!D:D,D14)</f>
        <v>199868788.71000001</v>
      </c>
      <c r="O14" s="35">
        <f>SUMIFS('B. Zip Code'!N:N,'B. Zip Code'!B:B,'D.1 Summary'!B14,'B. Zip Code'!D:D,D14)</f>
        <v>710927854</v>
      </c>
      <c r="P14" s="20">
        <f>SUMIFS('B. Zip Code'!O:O,'B. Zip Code'!B:B,'D.1 Summary'!B14,'B. Zip Code'!D:D,D14)</f>
        <v>217043791.88</v>
      </c>
      <c r="Q14" s="41">
        <f>SUMIFS('B. Zip Code'!P:P,'B. Zip Code'!B:B,'D.1 Summary'!B14,'B. Zip Code'!D:D,D14)</f>
        <v>133189353.00600004</v>
      </c>
    </row>
    <row r="15" spans="1:34" s="6" customFormat="1" x14ac:dyDescent="0.25">
      <c r="B15" s="16">
        <v>2017</v>
      </c>
      <c r="C15" s="17" t="s">
        <v>21</v>
      </c>
      <c r="D15" s="18">
        <v>4</v>
      </c>
      <c r="E15" s="19">
        <f>SUMIFS('B. Zip Code'!H:H,'B. Zip Code'!B:B,'D.1 Summary'!B15,'B. Zip Code'!D:D,D15)</f>
        <v>1805955</v>
      </c>
      <c r="F15" s="177">
        <f>IFERROR((SUMIFS('B. Zip Code'!H:H,'B. Zip Code'!B:B,'D.1 Summary'!B15,'B. Zip Code'!D:D,D15)*AVERAGEIFS('B. Zip Code'!I:I,'B. Zip Code'!B:B,'D.1 Summary'!B15,'B. Zip Code'!D:D,D15)),"0")</f>
        <v>1189422.0291666668</v>
      </c>
      <c r="G15" s="12">
        <f t="shared" si="0"/>
        <v>0.65861111111111115</v>
      </c>
      <c r="H15" s="20">
        <f>(SUMIFS('B. Zip Code'!J:J,'B. Zip Code'!B:B,'D.1 Summary'!B15,'B. Zip Code'!D:D,'D.1 Summary'!D15)+SUMIFS('B. Zip Code'!K:K,'B. Zip Code'!B:B,'D.1 Summary'!B15,'B. Zip Code'!D:D,'D.1 Summary'!D15)+SUMIFS('B. Zip Code'!L:L,'B. Zip Code'!B:B,'D.1 Summary'!B15,'B. Zip Code'!D:D,'D.1 Summary'!D15)+SUMIFS('B. Zip Code'!M:M,'B. Zip Code'!B:B,'D.1 Summary'!B15,'B. Zip Code'!D:D,'D.1 Summary'!D15)+SUMIFS('B. Zip Code'!N:N,'B. Zip Code'!B:B,'D.1 Summary'!B15,'B. Zip Code'!D:D,'D.1 Summary'!D15)+SUMIFS('B. Zip Code'!O:O,'B. Zip Code'!B:B,'D.1 Summary'!B15,'B. Zip Code'!D:D,'D.1 Summary'!D15)+SUMIFS('B. Zip Code'!P:P,'B. Zip Code'!B:B,'D.1 Summary'!B15,'B. Zip Code'!P:P,'D.1 Summary'!D15))</f>
        <v>676100557.6400001</v>
      </c>
      <c r="I15" s="21">
        <f t="shared" si="1"/>
        <v>374.37287066399779</v>
      </c>
      <c r="J15" s="22">
        <f t="shared" si="2"/>
        <v>568.42780868426485</v>
      </c>
      <c r="K15" s="20">
        <f>SUMIFS('B. Zip Code'!J:J,'B. Zip Code'!B:B,'D.1 Summary'!B15,'B. Zip Code'!D:D,D15)</f>
        <v>127189388</v>
      </c>
      <c r="L15" s="20">
        <f>SUMIFS('B. Zip Code'!K:K,'B. Zip Code'!B:B,'D.1 Summary'!B15,'B. Zip Code'!D:D,D15)</f>
        <v>148716405.34</v>
      </c>
      <c r="M15" s="20">
        <f>SUMIFS('B. Zip Code'!L:L,'B. Zip Code'!B:B,'D.1 Summary'!B15,'B. Zip Code'!D:D,D15)</f>
        <v>202237870.97999999</v>
      </c>
      <c r="N15" s="20">
        <f>SUMIFS('B. Zip Code'!M:M,'B. Zip Code'!B:B,'D.1 Summary'!B15,'B. Zip Code'!D:D,D15)</f>
        <v>30994344.530000001</v>
      </c>
      <c r="O15" s="35">
        <f>SUMIFS('B. Zip Code'!N:N,'B. Zip Code'!B:B,'D.1 Summary'!B15,'B. Zip Code'!D:D,D15)</f>
        <v>79969501.719999999</v>
      </c>
      <c r="P15" s="20">
        <f>SUMIFS('B. Zip Code'!O:O,'B. Zip Code'!B:B,'D.1 Summary'!B15,'B. Zip Code'!D:D,D15)</f>
        <v>86993047.070000008</v>
      </c>
      <c r="Q15" s="41">
        <f>SUMIFS('B. Zip Code'!P:P,'B. Zip Code'!B:B,'D.1 Summary'!B15,'B. Zip Code'!D:D,D15)</f>
        <v>526204.17000000004</v>
      </c>
    </row>
    <row r="16" spans="1:34" s="6" customFormat="1" x14ac:dyDescent="0.25">
      <c r="B16" s="16">
        <v>2017</v>
      </c>
      <c r="C16" s="17" t="s">
        <v>31</v>
      </c>
      <c r="D16" s="18">
        <v>5</v>
      </c>
      <c r="E16" s="19">
        <f>SUMIFS('B. Zip Code'!H:H,'B. Zip Code'!B:B,'D.1 Summary'!B16,'B. Zip Code'!D:D,D16)</f>
        <v>197019</v>
      </c>
      <c r="F16" s="177">
        <f>IFERROR((SUMIFS('B. Zip Code'!H:H,'B. Zip Code'!B:B,'D.1 Summary'!B16,'B. Zip Code'!D:D,D16)*AVERAGEIFS('B. Zip Code'!I:I,'B. Zip Code'!B:B,'D.1 Summary'!B16,'B. Zip Code'!D:D,D16)),"0")</f>
        <v>683655.93</v>
      </c>
      <c r="G16" s="12">
        <f t="shared" si="0"/>
        <v>3.47</v>
      </c>
      <c r="H16" s="20">
        <f>(SUMIFS('B. Zip Code'!J:J,'B. Zip Code'!B:B,'D.1 Summary'!B16,'B. Zip Code'!D:D,'D.1 Summary'!D16)+SUMIFS('B. Zip Code'!K:K,'B. Zip Code'!B:B,'D.1 Summary'!B16,'B. Zip Code'!D:D,'D.1 Summary'!D16)+SUMIFS('B. Zip Code'!L:L,'B. Zip Code'!B:B,'D.1 Summary'!B16,'B. Zip Code'!D:D,'D.1 Summary'!D16)+SUMIFS('B. Zip Code'!M:M,'B. Zip Code'!B:B,'D.1 Summary'!B16,'B. Zip Code'!D:D,'D.1 Summary'!D16)+SUMIFS('B. Zip Code'!N:N,'B. Zip Code'!B:B,'D.1 Summary'!B16,'B. Zip Code'!D:D,'D.1 Summary'!D16)+SUMIFS('B. Zip Code'!O:O,'B. Zip Code'!B:B,'D.1 Summary'!B16,'B. Zip Code'!D:D,'D.1 Summary'!D16)+SUMIFS('B. Zip Code'!P:P,'B. Zip Code'!B:B,'D.1 Summary'!B16,'B. Zip Code'!P:P,'D.1 Summary'!D16))</f>
        <v>485627132.19999999</v>
      </c>
      <c r="I16" s="21">
        <f t="shared" si="1"/>
        <v>2464.8746171689022</v>
      </c>
      <c r="J16" s="22">
        <f t="shared" si="2"/>
        <v>710.33850638873264</v>
      </c>
      <c r="K16" s="20">
        <f>SUMIFS('B. Zip Code'!J:J,'B. Zip Code'!B:B,'D.1 Summary'!B16,'B. Zip Code'!D:D,D16)</f>
        <v>64062020</v>
      </c>
      <c r="L16" s="20">
        <f>SUMIFS('B. Zip Code'!K:K,'B. Zip Code'!B:B,'D.1 Summary'!B16,'B. Zip Code'!D:D,D16)</f>
        <v>43673282.340000004</v>
      </c>
      <c r="M16" s="20">
        <f>SUMIFS('B. Zip Code'!L:L,'B. Zip Code'!B:B,'D.1 Summary'!B16,'B. Zip Code'!D:D,D16)</f>
        <v>5844364.8899999997</v>
      </c>
      <c r="N16" s="20">
        <f>SUMIFS('B. Zip Code'!M:M,'B. Zip Code'!B:B,'D.1 Summary'!B16,'B. Zip Code'!D:D,D16)</f>
        <v>1971769.09</v>
      </c>
      <c r="O16" s="35">
        <f>SUMIFS('B. Zip Code'!N:N,'B. Zip Code'!B:B,'D.1 Summary'!B16,'B. Zip Code'!D:D,D16)</f>
        <v>88743359.719999999</v>
      </c>
      <c r="P16" s="20">
        <f>SUMIFS('B. Zip Code'!O:O,'B. Zip Code'!B:B,'D.1 Summary'!B16,'B. Zip Code'!D:D,D16)</f>
        <v>281332336.15999997</v>
      </c>
      <c r="Q16" s="41">
        <f>SUMIFS('B. Zip Code'!P:P,'B. Zip Code'!B:B,'D.1 Summary'!B16,'B. Zip Code'!D:D,D16)</f>
        <v>58880670.579999998</v>
      </c>
    </row>
    <row r="17" spans="1:65" s="6" customFormat="1" x14ac:dyDescent="0.25">
      <c r="B17" s="16">
        <v>2017</v>
      </c>
      <c r="C17" s="17" t="s">
        <v>32</v>
      </c>
      <c r="D17" s="18">
        <v>6</v>
      </c>
      <c r="E17" s="19">
        <f>SUMIFS('B. Zip Code'!H:H,'B. Zip Code'!B:B,'D.1 Summary'!B17,'B. Zip Code'!D:D,D17)</f>
        <v>38641</v>
      </c>
      <c r="F17" s="177">
        <f>IFERROR((SUMIFS('B. Zip Code'!H:H,'B. Zip Code'!B:B,'D.1 Summary'!B17,'B. Zip Code'!D:D,D17)*AVERAGEIFS('B. Zip Code'!I:I,'B. Zip Code'!B:B,'D.1 Summary'!B17,'B. Zip Code'!D:D,D17)),"0")</f>
        <v>66197.757592592578</v>
      </c>
      <c r="G17" s="12">
        <f t="shared" si="0"/>
        <v>1.7131481481481479</v>
      </c>
      <c r="H17" s="20">
        <f>(SUMIFS('B. Zip Code'!J:J,'B. Zip Code'!B:B,'D.1 Summary'!B17,'B. Zip Code'!D:D,'D.1 Summary'!D17)+SUMIFS('B. Zip Code'!K:K,'B. Zip Code'!B:B,'D.1 Summary'!B17,'B. Zip Code'!D:D,'D.1 Summary'!D17)+SUMIFS('B. Zip Code'!L:L,'B. Zip Code'!B:B,'D.1 Summary'!B17,'B. Zip Code'!D:D,'D.1 Summary'!D17)+SUMIFS('B. Zip Code'!M:M,'B. Zip Code'!B:B,'D.1 Summary'!B17,'B. Zip Code'!D:D,'D.1 Summary'!D17)+SUMIFS('B. Zip Code'!N:N,'B. Zip Code'!B:B,'D.1 Summary'!B17,'B. Zip Code'!D:D,'D.1 Summary'!D17)+SUMIFS('B. Zip Code'!O:O,'B. Zip Code'!B:B,'D.1 Summary'!B17,'B. Zip Code'!D:D,'D.1 Summary'!D17)+SUMIFS('B. Zip Code'!P:P,'B. Zip Code'!B:B,'D.1 Summary'!B17,'B. Zip Code'!P:P,'D.1 Summary'!D17))</f>
        <v>83125760.400599986</v>
      </c>
      <c r="I17" s="21">
        <f t="shared" si="1"/>
        <v>2151.2321213374394</v>
      </c>
      <c r="J17" s="22">
        <f t="shared" si="2"/>
        <v>1255.7186742214003</v>
      </c>
      <c r="K17" s="20">
        <f>SUMIFS('B. Zip Code'!J:J,'B. Zip Code'!B:B,'D.1 Summary'!B17,'B. Zip Code'!D:D,D17)</f>
        <v>19912600</v>
      </c>
      <c r="L17" s="20">
        <f>SUMIFS('B. Zip Code'!K:K,'B. Zip Code'!B:B,'D.1 Summary'!B17,'B. Zip Code'!D:D,D17)</f>
        <v>13212999.8299</v>
      </c>
      <c r="M17" s="20">
        <f>SUMIFS('B. Zip Code'!L:L,'B. Zip Code'!B:B,'D.1 Summary'!B17,'B. Zip Code'!D:D,D17)</f>
        <v>6425525.8632000005</v>
      </c>
      <c r="N17" s="20">
        <f>SUMIFS('B. Zip Code'!M:M,'B. Zip Code'!B:B,'D.1 Summary'!B17,'B. Zip Code'!D:D,D17)</f>
        <v>3938421.2719999985</v>
      </c>
      <c r="O17" s="35">
        <f>SUMIFS('B. Zip Code'!N:N,'B. Zip Code'!B:B,'D.1 Summary'!B17,'B. Zip Code'!D:D,D17)</f>
        <v>23651298.479999997</v>
      </c>
      <c r="P17" s="20">
        <f>SUMIFS('B. Zip Code'!O:O,'B. Zip Code'!B:B,'D.1 Summary'!B17,'B. Zip Code'!D:D,D17)</f>
        <v>15984914.955499995</v>
      </c>
      <c r="Q17" s="41">
        <f>SUMIFS('B. Zip Code'!P:P,'B. Zip Code'!B:B,'D.1 Summary'!B17,'B. Zip Code'!D:D,D17)</f>
        <v>0</v>
      </c>
    </row>
    <row r="18" spans="1:65" s="6" customFormat="1" x14ac:dyDescent="0.25">
      <c r="B18" s="23">
        <v>2017</v>
      </c>
      <c r="C18" s="24" t="s">
        <v>27</v>
      </c>
      <c r="D18" s="25">
        <v>7</v>
      </c>
      <c r="E18" s="26">
        <f>SUMIFS('B. Zip Code'!H:H,'B. Zip Code'!B:B,'D.1 Summary'!B18,'B. Zip Code'!D:D,D18)</f>
        <v>0</v>
      </c>
      <c r="F18" s="179" t="str">
        <f>IFERROR((SUMIFS('B. Zip Code'!H:H,'B. Zip Code'!B:B,'D.1 Summary'!B18,'B. Zip Code'!D:D,D18)*AVERAGEIFS('B. Zip Code'!I:I,'B. Zip Code'!B:B,'D.1 Summary'!B18,'B. Zip Code'!D:D,D18)),"0")</f>
        <v>0</v>
      </c>
      <c r="G18" s="27" t="str">
        <f t="shared" si="0"/>
        <v>0</v>
      </c>
      <c r="H18" s="28">
        <f>(SUMIFS('B. Zip Code'!J:J,'B. Zip Code'!B:B,'D.1 Summary'!B18,'B. Zip Code'!D:D,'D.1 Summary'!D18)+SUMIFS('B. Zip Code'!K:K,'B. Zip Code'!B:B,'D.1 Summary'!B18,'B. Zip Code'!D:D,'D.1 Summary'!D18)+SUMIFS('B. Zip Code'!L:L,'B. Zip Code'!B:B,'D.1 Summary'!B18,'B. Zip Code'!D:D,'D.1 Summary'!D18)+SUMIFS('B. Zip Code'!M:M,'B. Zip Code'!B:B,'D.1 Summary'!B18,'B. Zip Code'!D:D,'D.1 Summary'!D18)+SUMIFS('B. Zip Code'!N:N,'B. Zip Code'!B:B,'D.1 Summary'!B18,'B. Zip Code'!D:D,'D.1 Summary'!D18)+SUMIFS('B. Zip Code'!O:O,'B. Zip Code'!B:B,'D.1 Summary'!B18,'B. Zip Code'!D:D,'D.1 Summary'!D18)+SUMIFS('B. Zip Code'!P:P,'B. Zip Code'!B:B,'D.1 Summary'!B18,'B. Zip Code'!P:P,'D.1 Summary'!D18))</f>
        <v>0</v>
      </c>
      <c r="I18" s="29" t="str">
        <f t="shared" si="1"/>
        <v>0</v>
      </c>
      <c r="J18" s="30" t="str">
        <f t="shared" si="2"/>
        <v>0</v>
      </c>
      <c r="K18" s="20">
        <f>SUMIFS('B. Zip Code'!J:J,'B. Zip Code'!B:B,'D.1 Summary'!B18,'B. Zip Code'!D:D,D18)</f>
        <v>0</v>
      </c>
      <c r="L18" s="28">
        <f>SUMIFS('B. Zip Code'!K:K,'B. Zip Code'!B:B,'D.1 Summary'!B18,'B. Zip Code'!D:D,D18)</f>
        <v>0</v>
      </c>
      <c r="M18" s="28">
        <f>SUMIFS('B. Zip Code'!L:L,'B. Zip Code'!B:B,'D.1 Summary'!B18,'B. Zip Code'!D:D,D18)</f>
        <v>0</v>
      </c>
      <c r="N18" s="28">
        <f>SUMIFS('B. Zip Code'!M:M,'B. Zip Code'!B:B,'D.1 Summary'!B18,'B. Zip Code'!D:D,D18)</f>
        <v>0</v>
      </c>
      <c r="O18" s="38">
        <f>SUMIFS('B. Zip Code'!N:N,'B. Zip Code'!B:B,'D.1 Summary'!B18,'B. Zip Code'!D:D,D18)</f>
        <v>0</v>
      </c>
      <c r="P18" s="28">
        <f>SUMIFS('B. Zip Code'!O:O,'B. Zip Code'!B:B,'D.1 Summary'!B18,'B. Zip Code'!D:D,D18)</f>
        <v>0</v>
      </c>
      <c r="Q18" s="42">
        <f>SUMIFS('B. Zip Code'!P:P,'B. Zip Code'!B:B,'D.1 Summary'!B18,'B. Zip Code'!D:D,D18)</f>
        <v>0</v>
      </c>
    </row>
    <row r="19" spans="1:65" s="6" customFormat="1" x14ac:dyDescent="0.25">
      <c r="B19" s="8">
        <v>2018</v>
      </c>
      <c r="C19" s="9" t="s">
        <v>18</v>
      </c>
      <c r="D19" s="10">
        <v>1</v>
      </c>
      <c r="E19" s="11">
        <f>SUMIFS('B. Zip Code'!H:H,'B. Zip Code'!B:B,'D.1 Summary'!B19,'B. Zip Code'!D:D,D19)</f>
        <v>21920.03</v>
      </c>
      <c r="F19" s="178">
        <f>IFERROR((SUMIFS('B. Zip Code'!H:H,'B. Zip Code'!B:B,'D.1 Summary'!B19,'B. Zip Code'!D:D,D19)*AVERAGEIFS('B. Zip Code'!I:I,'B. Zip Code'!B:B,'D.1 Summary'!B19,'B. Zip Code'!D:D,D19)),"0")</f>
        <v>10460.78631675</v>
      </c>
      <c r="G19" s="31">
        <f t="shared" si="0"/>
        <v>0.47722500000000001</v>
      </c>
      <c r="H19" s="13">
        <f>(SUMIFS('B. Zip Code'!J:J,'B. Zip Code'!B:B,'D.1 Summary'!B19,'B. Zip Code'!D:D,'D.1 Summary'!D19)+SUMIFS('B. Zip Code'!K:K,'B. Zip Code'!B:B,'D.1 Summary'!B19,'B. Zip Code'!D:D,'D.1 Summary'!D19)+SUMIFS('B. Zip Code'!L:L,'B. Zip Code'!B:B,'D.1 Summary'!B19,'B. Zip Code'!D:D,'D.1 Summary'!D19)+SUMIFS('B. Zip Code'!M:M,'B. Zip Code'!B:B,'D.1 Summary'!B19,'B. Zip Code'!D:D,'D.1 Summary'!D19)+SUMIFS('B. Zip Code'!N:N,'B. Zip Code'!B:B,'D.1 Summary'!B19,'B. Zip Code'!D:D,'D.1 Summary'!D19)+SUMIFS('B. Zip Code'!O:O,'B. Zip Code'!B:B,'D.1 Summary'!B19,'B. Zip Code'!D:D,'D.1 Summary'!D19)+SUMIFS('B. Zip Code'!P:P,'B. Zip Code'!B:B,'D.1 Summary'!B19,'B. Zip Code'!P:P,'D.1 Summary'!D19))</f>
        <v>24348195.815700002</v>
      </c>
      <c r="I19" s="14">
        <f t="shared" si="1"/>
        <v>1110.7738363359906</v>
      </c>
      <c r="J19" s="15">
        <f t="shared" si="2"/>
        <v>2327.5684139263253</v>
      </c>
      <c r="K19" s="13">
        <f>SUMIFS('B. Zip Code'!J:J,'B. Zip Code'!B:B,'D.1 Summary'!B19,'B. Zip Code'!D:D,D19)</f>
        <v>6887739.4400000004</v>
      </c>
      <c r="L19" s="20">
        <f>SUMIFS('B. Zip Code'!K:K,'B. Zip Code'!B:B,'D.1 Summary'!B19,'B. Zip Code'!D:D,D19)</f>
        <v>2842572.6436000005</v>
      </c>
      <c r="M19" s="13">
        <f>SUMIFS('B. Zip Code'!L:L,'B. Zip Code'!B:B,'D.1 Summary'!B19,'B. Zip Code'!D:D,D19)</f>
        <v>4576988.3160000006</v>
      </c>
      <c r="N19" s="13">
        <f>SUMIFS('B. Zip Code'!M:M,'B. Zip Code'!B:B,'D.1 Summary'!B19,'B. Zip Code'!D:D,D19)</f>
        <v>2686613.4632999999</v>
      </c>
      <c r="O19" s="33">
        <f>SUMIFS('B. Zip Code'!N:N,'B. Zip Code'!B:B,'D.1 Summary'!B19,'B. Zip Code'!D:D,D19)</f>
        <v>5226541.7784000002</v>
      </c>
      <c r="P19" s="13">
        <f>SUMIFS('B. Zip Code'!O:O,'B. Zip Code'!B:B,'D.1 Summary'!B19,'B. Zip Code'!D:D,D19)</f>
        <v>2127740.1743999999</v>
      </c>
      <c r="Q19" s="40">
        <f>SUMIFS('B. Zip Code'!P:P,'B. Zip Code'!B:B,'D.1 Summary'!B19,'B. Zip Code'!D:D,D19)</f>
        <v>29740.874100000001</v>
      </c>
    </row>
    <row r="20" spans="1:65" s="6" customFormat="1" x14ac:dyDescent="0.25">
      <c r="B20" s="16">
        <v>2018</v>
      </c>
      <c r="C20" s="17" t="s">
        <v>19</v>
      </c>
      <c r="D20" s="18">
        <v>2</v>
      </c>
      <c r="E20" s="19">
        <f>SUMIFS('B. Zip Code'!H:H,'B. Zip Code'!B:B,'D.1 Summary'!B20,'B. Zip Code'!D:D,D20)</f>
        <v>4235529.9000000004</v>
      </c>
      <c r="F20" s="177">
        <f>IFERROR((SUMIFS('B. Zip Code'!H:H,'B. Zip Code'!B:B,'D.1 Summary'!B20,'B. Zip Code'!D:D,D20)*AVERAGEIFS('B. Zip Code'!I:I,'B. Zip Code'!B:B,'D.1 Summary'!B20,'B. Zip Code'!D:D,D20)),"0")</f>
        <v>9731074.0803176593</v>
      </c>
      <c r="G20" s="12">
        <f t="shared" si="0"/>
        <v>2.2974868104030284</v>
      </c>
      <c r="H20" s="20">
        <f>(SUMIFS('B. Zip Code'!J:J,'B. Zip Code'!B:B,'D.1 Summary'!B20,'B. Zip Code'!D:D,'D.1 Summary'!D20)+SUMIFS('B. Zip Code'!K:K,'B. Zip Code'!B:B,'D.1 Summary'!B20,'B. Zip Code'!D:D,'D.1 Summary'!D20)+SUMIFS('B. Zip Code'!L:L,'B. Zip Code'!B:B,'D.1 Summary'!B20,'B. Zip Code'!D:D,'D.1 Summary'!D20)+SUMIFS('B. Zip Code'!M:M,'B. Zip Code'!B:B,'D.1 Summary'!B20,'B. Zip Code'!D:D,'D.1 Summary'!D20)+SUMIFS('B. Zip Code'!N:N,'B. Zip Code'!B:B,'D.1 Summary'!B20,'B. Zip Code'!D:D,'D.1 Summary'!D20)+SUMIFS('B. Zip Code'!O:O,'B. Zip Code'!B:B,'D.1 Summary'!B20,'B. Zip Code'!D:D,'D.1 Summary'!D20)+SUMIFS('B. Zip Code'!P:P,'B. Zip Code'!B:B,'D.1 Summary'!B20,'B. Zip Code'!P:P,'D.1 Summary'!D20))</f>
        <v>1943072994.2190001</v>
      </c>
      <c r="I20" s="21">
        <f t="shared" si="1"/>
        <v>458.75558432936572</v>
      </c>
      <c r="J20" s="22">
        <f t="shared" si="2"/>
        <v>199.67713514267797</v>
      </c>
      <c r="K20" s="20">
        <f>SUMIFS('B. Zip Code'!J:J,'B. Zip Code'!B:B,'D.1 Summary'!B20,'B. Zip Code'!D:D,D20)</f>
        <v>438186884.10000002</v>
      </c>
      <c r="L20" s="20">
        <f>SUMIFS('B. Zip Code'!K:K,'B. Zip Code'!B:B,'D.1 Summary'!B20,'B. Zip Code'!D:D,D20)</f>
        <v>439942903.51200008</v>
      </c>
      <c r="M20" s="20">
        <f>SUMIFS('B. Zip Code'!L:L,'B. Zip Code'!B:B,'D.1 Summary'!B20,'B. Zip Code'!D:D,D20)</f>
        <v>262643003.13300008</v>
      </c>
      <c r="N20" s="20">
        <f>SUMIFS('B. Zip Code'!M:M,'B. Zip Code'!B:B,'D.1 Summary'!B20,'B. Zip Code'!D:D,D20)</f>
        <v>76988201.11500001</v>
      </c>
      <c r="O20" s="35">
        <f>SUMIFS('B. Zip Code'!N:N,'B. Zip Code'!B:B,'D.1 Summary'!B20,'B. Zip Code'!D:D,D20)</f>
        <v>554885033.72399986</v>
      </c>
      <c r="P20" s="20">
        <f>SUMIFS('B. Zip Code'!O:O,'B. Zip Code'!B:B,'D.1 Summary'!B20,'B. Zip Code'!D:D,D20)</f>
        <v>170426968.63500002</v>
      </c>
      <c r="Q20" s="41">
        <f>SUMIFS('B. Zip Code'!P:P,'B. Zip Code'!B:B,'D.1 Summary'!B20,'B. Zip Code'!D:D,D20)</f>
        <v>250053962.046</v>
      </c>
    </row>
    <row r="21" spans="1:65" s="6" customFormat="1" x14ac:dyDescent="0.25">
      <c r="B21" s="16">
        <v>2018</v>
      </c>
      <c r="C21" s="17" t="s">
        <v>20</v>
      </c>
      <c r="D21" s="18">
        <v>3</v>
      </c>
      <c r="E21" s="19">
        <f>SUMIFS('B. Zip Code'!H:H,'B. Zip Code'!B:B,'D.1 Summary'!B21,'B. Zip Code'!D:D,D21)</f>
        <v>8483027.6999999993</v>
      </c>
      <c r="F21" s="177">
        <f>IFERROR((SUMIFS('B. Zip Code'!H:H,'B. Zip Code'!B:B,'D.1 Summary'!B21,'B. Zip Code'!D:D,D21)*AVERAGEIFS('B. Zip Code'!I:I,'B. Zip Code'!B:B,'D.1 Summary'!B21,'B. Zip Code'!D:D,D21)),"0")</f>
        <v>5166855.3279425297</v>
      </c>
      <c r="G21" s="12">
        <f t="shared" si="0"/>
        <v>0.60908151083162565</v>
      </c>
      <c r="H21" s="20">
        <f>(SUMIFS('B. Zip Code'!J:J,'B. Zip Code'!B:B,'D.1 Summary'!B21,'B. Zip Code'!D:D,'D.1 Summary'!D21)+SUMIFS('B. Zip Code'!K:K,'B. Zip Code'!B:B,'D.1 Summary'!B21,'B. Zip Code'!D:D,'D.1 Summary'!D21)+SUMIFS('B. Zip Code'!L:L,'B. Zip Code'!B:B,'D.1 Summary'!B21,'B. Zip Code'!D:D,'D.1 Summary'!D21)+SUMIFS('B. Zip Code'!M:M,'B. Zip Code'!B:B,'D.1 Summary'!B21,'B. Zip Code'!D:D,'D.1 Summary'!D21)+SUMIFS('B. Zip Code'!N:N,'B. Zip Code'!B:B,'D.1 Summary'!B21,'B. Zip Code'!D:D,'D.1 Summary'!D21)+SUMIFS('B. Zip Code'!O:O,'B. Zip Code'!B:B,'D.1 Summary'!B21,'B. Zip Code'!D:D,'D.1 Summary'!D21)+SUMIFS('B. Zip Code'!P:P,'B. Zip Code'!B:B,'D.1 Summary'!B21,'B. Zip Code'!P:P,'D.1 Summary'!D21))</f>
        <v>4043001499.8765001</v>
      </c>
      <c r="I21" s="21">
        <f t="shared" si="1"/>
        <v>476.59887988771987</v>
      </c>
      <c r="J21" s="22">
        <f t="shared" si="2"/>
        <v>782.48784672019178</v>
      </c>
      <c r="K21" s="20">
        <f>SUMIFS('B. Zip Code'!J:J,'B. Zip Code'!B:B,'D.1 Summary'!B21,'B. Zip Code'!D:D,D21)</f>
        <v>705885560.10000002</v>
      </c>
      <c r="L21" s="20">
        <f>SUMIFS('B. Zip Code'!K:K,'B. Zip Code'!B:B,'D.1 Summary'!B21,'B. Zip Code'!D:D,D21)</f>
        <v>976922600.70300007</v>
      </c>
      <c r="M21" s="20">
        <f>SUMIFS('B. Zip Code'!L:L,'B. Zip Code'!B:B,'D.1 Summary'!B21,'B. Zip Code'!D:D,D21)</f>
        <v>1175960893.2539997</v>
      </c>
      <c r="N21" s="20">
        <f>SUMIFS('B. Zip Code'!M:M,'B. Zip Code'!B:B,'D.1 Summary'!B21,'B. Zip Code'!D:D,D21)</f>
        <v>209862228.14550003</v>
      </c>
      <c r="O21" s="35">
        <f>SUMIFS('B. Zip Code'!N:N,'B. Zip Code'!B:B,'D.1 Summary'!B21,'B. Zip Code'!D:D,D21)</f>
        <v>746474236.20000005</v>
      </c>
      <c r="P21" s="20">
        <f>SUMIFS('B. Zip Code'!O:O,'B. Zip Code'!B:B,'D.1 Summary'!B21,'B. Zip Code'!D:D,D21)</f>
        <v>227895981.47400004</v>
      </c>
      <c r="Q21" s="41">
        <f>SUMIFS('B. Zip Code'!P:P,'B. Zip Code'!B:B,'D.1 Summary'!B21,'B. Zip Code'!D:D,D21)</f>
        <v>139848820.65630004</v>
      </c>
    </row>
    <row r="22" spans="1:65" s="6" customFormat="1" x14ac:dyDescent="0.25">
      <c r="B22" s="16">
        <v>2018</v>
      </c>
      <c r="C22" s="17" t="s">
        <v>21</v>
      </c>
      <c r="D22" s="18">
        <v>4</v>
      </c>
      <c r="E22" s="19">
        <f>SUMIFS('B. Zip Code'!H:H,'B. Zip Code'!B:B,'D.1 Summary'!B22,'B. Zip Code'!D:D,D22)</f>
        <v>1878193.2000000002</v>
      </c>
      <c r="F22" s="177">
        <f>IFERROR((SUMIFS('B. Zip Code'!H:H,'B. Zip Code'!B:B,'D.1 Summary'!B22,'B. Zip Code'!D:D,D22)*AVERAGEIFS('B. Zip Code'!I:I,'B. Zip Code'!B:B,'D.1 Summary'!B22,'B. Zip Code'!D:D,D22)),"0")</f>
        <v>1286478.8667466666</v>
      </c>
      <c r="G22" s="12">
        <f t="shared" si="0"/>
        <v>0.68495555555555543</v>
      </c>
      <c r="H22" s="20">
        <f>(SUMIFS('B. Zip Code'!J:J,'B. Zip Code'!B:B,'D.1 Summary'!B22,'B. Zip Code'!D:D,'D.1 Summary'!D22)+SUMIFS('B. Zip Code'!K:K,'B. Zip Code'!B:B,'D.1 Summary'!B22,'B. Zip Code'!D:D,'D.1 Summary'!D22)+SUMIFS('B. Zip Code'!L:L,'B. Zip Code'!B:B,'D.1 Summary'!B22,'B. Zip Code'!D:D,'D.1 Summary'!D22)+SUMIFS('B. Zip Code'!M:M,'B. Zip Code'!B:B,'D.1 Summary'!B22,'B. Zip Code'!D:D,'D.1 Summary'!D22)+SUMIFS('B. Zip Code'!N:N,'B. Zip Code'!B:B,'D.1 Summary'!B22,'B. Zip Code'!D:D,'D.1 Summary'!D22)+SUMIFS('B. Zip Code'!O:O,'B. Zip Code'!B:B,'D.1 Summary'!B22,'B. Zip Code'!D:D,'D.1 Summary'!D22)+SUMIFS('B. Zip Code'!P:P,'B. Zip Code'!B:B,'D.1 Summary'!B22,'B. Zip Code'!P:P,'D.1 Summary'!D22))</f>
        <v>703143351.70560002</v>
      </c>
      <c r="I22" s="21">
        <f t="shared" si="1"/>
        <v>374.37221671636331</v>
      </c>
      <c r="J22" s="22">
        <f t="shared" si="2"/>
        <v>546.56424592792246</v>
      </c>
      <c r="K22" s="20">
        <f>SUMIFS('B. Zip Code'!J:J,'B. Zip Code'!B:B,'D.1 Summary'!B22,'B. Zip Code'!D:D,D22)</f>
        <v>132275923.52000001</v>
      </c>
      <c r="L22" s="20">
        <f>SUMIFS('B. Zip Code'!K:K,'B. Zip Code'!B:B,'D.1 Summary'!B22,'B. Zip Code'!D:D,D22)</f>
        <v>154664873.3136</v>
      </c>
      <c r="M22" s="20">
        <f>SUMIFS('B. Zip Code'!L:L,'B. Zip Code'!B:B,'D.1 Summary'!B22,'B. Zip Code'!D:D,D22)</f>
        <v>210327385.81919998</v>
      </c>
      <c r="N22" s="20">
        <f>SUMIFS('B. Zip Code'!M:M,'B. Zip Code'!B:B,'D.1 Summary'!B22,'B. Zip Code'!D:D,D22)</f>
        <v>32234118.3112</v>
      </c>
      <c r="O22" s="35">
        <f>SUMIFS('B. Zip Code'!N:N,'B. Zip Code'!B:B,'D.1 Summary'!B22,'B. Zip Code'!D:D,D22)</f>
        <v>83168281.788800001</v>
      </c>
      <c r="P22" s="20">
        <f>SUMIFS('B. Zip Code'!O:O,'B. Zip Code'!B:B,'D.1 Summary'!B22,'B. Zip Code'!D:D,D22)</f>
        <v>90472768.952800006</v>
      </c>
      <c r="Q22" s="41">
        <f>SUMIFS('B. Zip Code'!P:P,'B. Zip Code'!B:B,'D.1 Summary'!B22,'B. Zip Code'!D:D,D22)</f>
        <v>547252.33680000005</v>
      </c>
    </row>
    <row r="23" spans="1:65" s="6" customFormat="1" x14ac:dyDescent="0.25">
      <c r="B23" s="16">
        <v>2018</v>
      </c>
      <c r="C23" s="17" t="s">
        <v>31</v>
      </c>
      <c r="D23" s="18">
        <v>5</v>
      </c>
      <c r="E23" s="19">
        <f>SUMIFS('B. Zip Code'!H:H,'B. Zip Code'!B:B,'D.1 Summary'!B23,'B. Zip Code'!D:D,D23)</f>
        <v>212295.59999999998</v>
      </c>
      <c r="F23" s="177">
        <f>IFERROR((SUMIFS('B. Zip Code'!H:H,'B. Zip Code'!B:B,'D.1 Summary'!B23,'B. Zip Code'!D:D,D23)*AVERAGEIFS('B. Zip Code'!I:I,'B. Zip Code'!B:B,'D.1 Summary'!B23,'B. Zip Code'!D:D,D23)),"0")</f>
        <v>869987.36879999982</v>
      </c>
      <c r="G23" s="12">
        <f t="shared" si="0"/>
        <v>4.0979999999999999</v>
      </c>
      <c r="H23" s="20">
        <f>(SUMIFS('B. Zip Code'!J:J,'B. Zip Code'!B:B,'D.1 Summary'!B23,'B. Zip Code'!D:D,'D.1 Summary'!D23)+SUMIFS('B. Zip Code'!K:K,'B. Zip Code'!B:B,'D.1 Summary'!B23,'B. Zip Code'!D:D,'D.1 Summary'!D23)+SUMIFS('B. Zip Code'!L:L,'B. Zip Code'!B:B,'D.1 Summary'!B23,'B. Zip Code'!D:D,'D.1 Summary'!D23)+SUMIFS('B. Zip Code'!M:M,'B. Zip Code'!B:B,'D.1 Summary'!B23,'B. Zip Code'!D:D,'D.1 Summary'!D23)+SUMIFS('B. Zip Code'!N:N,'B. Zip Code'!B:B,'D.1 Summary'!B23,'B. Zip Code'!D:D,'D.1 Summary'!D23)+SUMIFS('B. Zip Code'!O:O,'B. Zip Code'!B:B,'D.1 Summary'!B23,'B. Zip Code'!D:D,'D.1 Summary'!D23)+SUMIFS('B. Zip Code'!P:P,'B. Zip Code'!B:B,'D.1 Summary'!B23,'B. Zip Code'!P:P,'D.1 Summary'!D23))</f>
        <v>522694890.528</v>
      </c>
      <c r="I23" s="21">
        <f t="shared" si="1"/>
        <v>2462.108920429816</v>
      </c>
      <c r="J23" s="22">
        <f t="shared" si="2"/>
        <v>600.80744764026747</v>
      </c>
      <c r="K23" s="20">
        <f>SUMIFS('B. Zip Code'!J:J,'B. Zip Code'!B:B,'D.1 Summary'!B23,'B. Zip Code'!D:D,D23)</f>
        <v>68177113.200000003</v>
      </c>
      <c r="L23" s="20">
        <f>SUMIFS('B. Zip Code'!K:K,'B. Zip Code'!B:B,'D.1 Summary'!B23,'B. Zip Code'!D:D,D23)</f>
        <v>49892898.671999998</v>
      </c>
      <c r="M23" s="20">
        <f>SUMIFS('B. Zip Code'!L:L,'B. Zip Code'!B:B,'D.1 Summary'!B23,'B. Zip Code'!D:D,D23)</f>
        <v>6961398.9239999996</v>
      </c>
      <c r="N23" s="20">
        <f>SUMIFS('B. Zip Code'!M:M,'B. Zip Code'!B:B,'D.1 Summary'!B23,'B. Zip Code'!D:D,D23)</f>
        <v>2720311.0439999998</v>
      </c>
      <c r="O23" s="35">
        <f>SUMIFS('B. Zip Code'!N:N,'B. Zip Code'!B:B,'D.1 Summary'!B23,'B. Zip Code'!D:D,D23)</f>
        <v>90788272.775999993</v>
      </c>
      <c r="P23" s="20">
        <f>SUMIFS('B. Zip Code'!O:O,'B. Zip Code'!B:B,'D.1 Summary'!B23,'B. Zip Code'!D:D,D23)</f>
        <v>304154895.912</v>
      </c>
      <c r="Q23" s="41">
        <f>SUMIFS('B. Zip Code'!P:P,'B. Zip Code'!B:B,'D.1 Summary'!B23,'B. Zip Code'!D:D,D23)</f>
        <v>73253212.535999998</v>
      </c>
    </row>
    <row r="24" spans="1:65" s="6" customFormat="1" x14ac:dyDescent="0.25">
      <c r="B24" s="16">
        <v>2018</v>
      </c>
      <c r="C24" s="17" t="s">
        <v>32</v>
      </c>
      <c r="D24" s="18">
        <v>6</v>
      </c>
      <c r="E24" s="19">
        <f>SUMIFS('B. Zip Code'!H:H,'B. Zip Code'!B:B,'D.1 Summary'!B24,'B. Zip Code'!D:D,D24)</f>
        <v>46372.2</v>
      </c>
      <c r="F24" s="177">
        <f>IFERROR((SUMIFS('B. Zip Code'!H:H,'B. Zip Code'!B:B,'D.1 Summary'!B24,'B. Zip Code'!D:D,D24)*AVERAGEIFS('B. Zip Code'!I:I,'B. Zip Code'!B:B,'D.1 Summary'!B24,'B. Zip Code'!D:D,D24)),"0")</f>
        <v>95330.938266666635</v>
      </c>
      <c r="G24" s="12">
        <f t="shared" si="0"/>
        <v>2.0557777777777773</v>
      </c>
      <c r="H24" s="20">
        <f>(SUMIFS('B. Zip Code'!J:J,'B. Zip Code'!B:B,'D.1 Summary'!B24,'B. Zip Code'!D:D,'D.1 Summary'!D24)+SUMIFS('B. Zip Code'!K:K,'B. Zip Code'!B:B,'D.1 Summary'!B24,'B. Zip Code'!D:D,'D.1 Summary'!D24)+SUMIFS('B. Zip Code'!L:L,'B. Zip Code'!B:B,'D.1 Summary'!B24,'B. Zip Code'!D:D,'D.1 Summary'!D24)+SUMIFS('B. Zip Code'!M:M,'B. Zip Code'!B:B,'D.1 Summary'!B24,'B. Zip Code'!D:D,'D.1 Summary'!D24)+SUMIFS('B. Zip Code'!N:N,'B. Zip Code'!B:B,'D.1 Summary'!B24,'B. Zip Code'!D:D,'D.1 Summary'!D24)+SUMIFS('B. Zip Code'!O:O,'B. Zip Code'!B:B,'D.1 Summary'!B24,'B. Zip Code'!D:D,'D.1 Summary'!D24)+SUMIFS('B. Zip Code'!P:P,'B. Zip Code'!B:B,'D.1 Summary'!B24,'B. Zip Code'!P:P,'D.1 Summary'!D24))</f>
        <v>99750865.680719987</v>
      </c>
      <c r="I24" s="21">
        <f t="shared" si="1"/>
        <v>2151.091940445353</v>
      </c>
      <c r="J24" s="22">
        <f t="shared" si="2"/>
        <v>1046.3640397799254</v>
      </c>
      <c r="K24" s="20">
        <f>SUMIFS('B. Zip Code'!J:J,'B. Zip Code'!B:B,'D.1 Summary'!B24,'B. Zip Code'!D:D,D24)</f>
        <v>23895073.199999999</v>
      </c>
      <c r="L24" s="20">
        <f>SUMIFS('B. Zip Code'!K:K,'B. Zip Code'!B:B,'D.1 Summary'!B24,'B. Zip Code'!D:D,D24)</f>
        <v>15855599.795879999</v>
      </c>
      <c r="M24" s="20">
        <f>SUMIFS('B. Zip Code'!L:L,'B. Zip Code'!B:B,'D.1 Summary'!B24,'B. Zip Code'!D:D,D24)</f>
        <v>7710631.03584</v>
      </c>
      <c r="N24" s="20">
        <f>SUMIFS('B. Zip Code'!M:M,'B. Zip Code'!B:B,'D.1 Summary'!B24,'B. Zip Code'!D:D,D24)</f>
        <v>4726105.526399998</v>
      </c>
      <c r="O24" s="35">
        <f>SUMIFS('B. Zip Code'!N:N,'B. Zip Code'!B:B,'D.1 Summary'!B24,'B. Zip Code'!D:D,D24)</f>
        <v>28381558.175999995</v>
      </c>
      <c r="P24" s="20">
        <f>SUMIFS('B. Zip Code'!O:O,'B. Zip Code'!B:B,'D.1 Summary'!B24,'B. Zip Code'!D:D,D24)</f>
        <v>19181897.946599994</v>
      </c>
      <c r="Q24" s="41">
        <f>SUMIFS('B. Zip Code'!P:P,'B. Zip Code'!B:B,'D.1 Summary'!B24,'B. Zip Code'!D:D,D24)</f>
        <v>0</v>
      </c>
    </row>
    <row r="25" spans="1:65" s="6" customFormat="1" x14ac:dyDescent="0.25">
      <c r="B25" s="23">
        <v>2018</v>
      </c>
      <c r="C25" s="24" t="s">
        <v>27</v>
      </c>
      <c r="D25" s="25">
        <v>7</v>
      </c>
      <c r="E25" s="26">
        <f>SUMIFS('B. Zip Code'!H:H,'B. Zip Code'!B:B,'D.1 Summary'!B25,'B. Zip Code'!D:D,D25)</f>
        <v>0</v>
      </c>
      <c r="F25" s="179" t="str">
        <f>IFERROR((SUMIFS('B. Zip Code'!H:H,'B. Zip Code'!B:B,'D.1 Summary'!B25,'B. Zip Code'!D:D,D25)*AVERAGEIFS('B. Zip Code'!I:I,'B. Zip Code'!B:B,'D.1 Summary'!B25,'B. Zip Code'!D:D,D25)),"0")</f>
        <v>0</v>
      </c>
      <c r="G25" s="27" t="str">
        <f t="shared" si="0"/>
        <v>0</v>
      </c>
      <c r="H25" s="28">
        <f>(SUMIFS('B. Zip Code'!J:J,'B. Zip Code'!B:B,'D.1 Summary'!B25,'B. Zip Code'!D:D,'D.1 Summary'!D25)+SUMIFS('B. Zip Code'!K:K,'B. Zip Code'!B:B,'D.1 Summary'!B25,'B. Zip Code'!D:D,'D.1 Summary'!D25)+SUMIFS('B. Zip Code'!L:L,'B. Zip Code'!B:B,'D.1 Summary'!B25,'B. Zip Code'!D:D,'D.1 Summary'!D25)+SUMIFS('B. Zip Code'!M:M,'B. Zip Code'!B:B,'D.1 Summary'!B25,'B. Zip Code'!D:D,'D.1 Summary'!D25)+SUMIFS('B. Zip Code'!N:N,'B. Zip Code'!B:B,'D.1 Summary'!B25,'B. Zip Code'!D:D,'D.1 Summary'!D25)+SUMIFS('B. Zip Code'!O:O,'B. Zip Code'!B:B,'D.1 Summary'!B25,'B. Zip Code'!D:D,'D.1 Summary'!D25)+SUMIFS('B. Zip Code'!P:P,'B. Zip Code'!B:B,'D.1 Summary'!B25,'B. Zip Code'!P:P,'D.1 Summary'!D25))</f>
        <v>0</v>
      </c>
      <c r="I25" s="29" t="str">
        <f t="shared" si="1"/>
        <v>0</v>
      </c>
      <c r="J25" s="30" t="str">
        <f t="shared" si="2"/>
        <v>0</v>
      </c>
      <c r="K25" s="28">
        <f>SUMIFS('B. Zip Code'!J:J,'B. Zip Code'!B:B,'D.1 Summary'!B25,'B. Zip Code'!D:D,D25)</f>
        <v>0</v>
      </c>
      <c r="L25" s="28">
        <f>SUMIFS('B. Zip Code'!K:K,'B. Zip Code'!B:B,'D.1 Summary'!B25,'B. Zip Code'!D:D,D25)</f>
        <v>0</v>
      </c>
      <c r="M25" s="28">
        <f>SUMIFS('B. Zip Code'!L:L,'B. Zip Code'!B:B,'D.1 Summary'!B25,'B. Zip Code'!D:D,D25)</f>
        <v>0</v>
      </c>
      <c r="N25" s="28">
        <f>SUMIFS('B. Zip Code'!M:M,'B. Zip Code'!B:B,'D.1 Summary'!B25,'B. Zip Code'!D:D,D25)</f>
        <v>0</v>
      </c>
      <c r="O25" s="38">
        <f>SUMIFS('B. Zip Code'!N:N,'B. Zip Code'!B:B,'D.1 Summary'!B25,'B. Zip Code'!D:D,D25)</f>
        <v>0</v>
      </c>
      <c r="P25" s="28">
        <f>SUMIFS('B. Zip Code'!O:O,'B. Zip Code'!B:B,'D.1 Summary'!B25,'B. Zip Code'!D:D,D25)</f>
        <v>0</v>
      </c>
      <c r="Q25" s="42">
        <f>SUMIFS('B. Zip Code'!P:P,'B. Zip Code'!B:B,'D.1 Summary'!B25,'B. Zip Code'!D:D,D25)</f>
        <v>0</v>
      </c>
    </row>
    <row r="26" spans="1:65" s="6" customFormat="1" x14ac:dyDescent="0.25"/>
    <row r="27" spans="1:65" s="6" customFormat="1" x14ac:dyDescent="0.25">
      <c r="A27" s="85" t="s">
        <v>48</v>
      </c>
    </row>
    <row r="28" spans="1:65" x14ac:dyDescent="0.25">
      <c r="B28" s="208" t="s">
        <v>22</v>
      </c>
      <c r="C28" s="209"/>
      <c r="D28" s="209"/>
      <c r="E28" s="209"/>
      <c r="F28" s="209"/>
      <c r="G28" s="209"/>
      <c r="H28" s="209"/>
      <c r="I28" s="209"/>
      <c r="J28" s="209"/>
      <c r="K28" s="209"/>
      <c r="L28" s="209"/>
      <c r="M28" s="209"/>
      <c r="N28" s="209"/>
      <c r="O28" s="209"/>
      <c r="P28" s="209"/>
      <c r="Q28" s="210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</row>
    <row r="29" spans="1:65" s="1" customFormat="1" ht="30" x14ac:dyDescent="0.25">
      <c r="A29" s="32"/>
      <c r="B29" s="2" t="s">
        <v>10</v>
      </c>
      <c r="C29" s="2" t="s">
        <v>11</v>
      </c>
      <c r="D29" s="2" t="s">
        <v>23</v>
      </c>
      <c r="E29" s="2" t="s">
        <v>13</v>
      </c>
      <c r="F29" s="2" t="s">
        <v>14</v>
      </c>
      <c r="G29" s="2" t="s">
        <v>54</v>
      </c>
      <c r="H29" s="47" t="s">
        <v>12</v>
      </c>
      <c r="I29" s="2" t="s">
        <v>15</v>
      </c>
      <c r="J29" s="47" t="s">
        <v>16</v>
      </c>
      <c r="K29" s="2" t="s">
        <v>24</v>
      </c>
      <c r="L29" s="47" t="s">
        <v>25</v>
      </c>
      <c r="M29" s="2" t="s">
        <v>29</v>
      </c>
      <c r="N29" s="47" t="s">
        <v>30</v>
      </c>
      <c r="O29" s="2" t="s">
        <v>26</v>
      </c>
      <c r="P29" s="47" t="s">
        <v>27</v>
      </c>
      <c r="Q29" s="2" t="s">
        <v>28</v>
      </c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</row>
    <row r="30" spans="1:65" s="6" customFormat="1" x14ac:dyDescent="0.25">
      <c r="B30" s="8">
        <v>2016</v>
      </c>
      <c r="C30" s="9" t="s">
        <v>18</v>
      </c>
      <c r="D30" s="10">
        <v>1</v>
      </c>
      <c r="E30" s="11">
        <f>SUMIFS('C. Physician Group'!L:L,'C. Physician Group'!B:B,'D.1 Summary'!B30,'C. Physician Group'!E:E,'D.1 Summary'!D30)</f>
        <v>20740</v>
      </c>
      <c r="F30" s="178">
        <f>IFERROR((SUMIFS('C. Physician Group'!L:L,'C. Physician Group'!B:B,'D.1 Summary'!B30,'C. Physician Group'!E:E,'D.1 Summary'!D30)*AVERAGEIFS('C. Physician Group'!M:M,'C. Physician Group'!B:B,'D.1 Summary'!B30,'C. Physician Group'!E:E,'D.1 Summary'!D30)),"0")</f>
        <v>10421.849999999999</v>
      </c>
      <c r="G30" s="31">
        <f>IFERROR(F30/E30,"0")</f>
        <v>0.50249999999999995</v>
      </c>
      <c r="H30" s="14">
        <f>(SUMIFS('C. Physician Group'!N:N,'C. Physician Group'!B:B,'D.1 Summary'!B30,'C. Physician Group'!E:E,'D.1 Summary'!D30)+SUMIFS('C. Physician Group'!O:O,'C. Physician Group'!B:B,'D.1 Summary'!B30,'C. Physician Group'!E:E,'D.1 Summary'!D30)+SUMIFS('C. Physician Group'!P:P,'C. Physician Group'!B:B,'D.1 Summary'!B30,'C. Physician Group'!E:E,'D.1 Summary'!D30)+SUMIFS('C. Physician Group'!Q:Q,'C. Physician Group'!B:B,'D.1 Summary'!B30,'C. Physician Group'!E:E,'D.1 Summary'!D30)+SUMIFS('C. Physician Group'!R:R,'C. Physician Group'!B:B,'D.1 Summary'!B30,'C. Physician Group'!E:E,'D.1 Summary'!D30)+SUMIFS('C. Physician Group'!S:S,'C. Physician Group'!B:B,'D.1 Summary'!B30,'C. Physician Group'!E:E,'D.1 Summary'!D30)+SUMIFS('C. Physician Group'!T:T,'C. Physician Group'!B:B,'D.1 Summary'!B30,'C. Physician Group'!E:E,'D.1 Summary'!D30)+SUMIFS('C. Physician Group'!U:U,'C. Physician Group'!B:B,'D.1 Summary'!B30,'C. Physician Group'!E:E,'D.1 Summary'!D30)+SUMIFS('C. Physician Group'!V:V,'C. Physician Group'!B:B,'D.1 Summary'!B30,'C. Physician Group'!E:E,'D.1 Summary'!D30)+SUMIFS('C. Physician Group'!W:W,'C. Physician Group'!B:B,'D.1 Summary'!B30,'C. Physician Group'!E:E,'D.1 Summary'!D30)+SUMIFS('C. Physician Group'!X:X,'C. Physician Group'!B:B,'D.1 Summary'!B30,'C. Physician Group'!E:E,'D.1 Summary'!D30))</f>
        <v>22083293.780000001</v>
      </c>
      <c r="I30" s="15">
        <f>IFERROR(H30/E30,"0")</f>
        <v>1064.7682632594021</v>
      </c>
      <c r="J30" s="48">
        <f>IFERROR(H30/F30,"0")</f>
        <v>2118.9418174316465</v>
      </c>
      <c r="K30" s="15">
        <f>SUMIFS('C. Physician Group'!N:N,'C. Physician Group'!B:B,'D.1 Summary'!B30,'C. Physician Group'!E:E,'D.1 Summary'!D30)</f>
        <v>6156550</v>
      </c>
      <c r="L30" s="14">
        <f>SUMIFS('C. Physician Group'!O:O,'C. Physician Group'!B:B,'D.1 Summary'!B30,'C. Physician Group'!E:E,'D.1 Summary'!D30)</f>
        <v>2826744.1199999996</v>
      </c>
      <c r="M30" s="15">
        <f>SUMIFS('C. Physician Group'!P:P,'C. Physician Group'!B:B,'D.1 Summary'!B30,'C. Physician Group'!E:E,'D.1 Summary'!D30)</f>
        <v>4411205.79</v>
      </c>
      <c r="N30" s="14">
        <f>SUMIFS('C. Physician Group'!Q:Q,'C. Physician Group'!B:B,'D.1 Summary'!B30,'C. Physician Group'!E:E,'D.1 Summary'!D30)</f>
        <v>2310470.37</v>
      </c>
      <c r="O30" s="15">
        <f>SUMIFS('C. Physician Group'!R:R,'C. Physician Group'!B:B,'D.1 Summary'!B30,'C. Physician Group'!E:E,'D.1 Summary'!D30)</f>
        <v>4370704.75</v>
      </c>
      <c r="P30" s="14">
        <f>SUMIFS('C. Physician Group'!S:S,'C. Physician Group'!B:B,'D.1 Summary'!B30,'C. Physician Group'!E:E,'D.1 Summary'!D30)</f>
        <v>1981888.76</v>
      </c>
      <c r="Q30" s="13">
        <f>(SUMIFS('C. Physician Group'!T:T,'C. Physician Group'!B:B,'D.1 Summary'!B30,'C. Physician Group'!E:E,'D.1 Summary'!D30)+SUMIFS('C. Physician Group'!U:U,'C. Physician Group'!B:B,'D.1 Summary'!B30,'C. Physician Group'!E:E,'D.1 Summary'!D30)+SUMIFS('C. Physician Group'!V:V,'C. Physician Group'!B:B,'D.1 Summary'!B30,'C. Physician Group'!E:E,'D.1 Summary'!D30)+SUMIFS('C. Physician Group'!W:W,'C. Physician Group'!B:B,'D.1 Summary'!B30,'C. Physician Group'!E:E,'D.1 Summary'!D30)+SUMIFS('C. Physician Group'!X:X,'C. Physician Group'!B:B,'D.1 Summary'!B30,'C. Physician Group'!E:E,'D.1 Summary'!D30))</f>
        <v>25729.99</v>
      </c>
    </row>
    <row r="31" spans="1:65" s="6" customFormat="1" x14ac:dyDescent="0.25">
      <c r="B31" s="16">
        <v>2016</v>
      </c>
      <c r="C31" s="17" t="s">
        <v>19</v>
      </c>
      <c r="D31" s="18">
        <v>2</v>
      </c>
      <c r="E31" s="19">
        <f>SUMIFS('C. Physician Group'!L:L,'C. Physician Group'!B:B,'D.1 Summary'!B31,'C. Physician Group'!E:E,'D.1 Summary'!D31)</f>
        <v>4515450</v>
      </c>
      <c r="F31" s="177">
        <f>IFERROR((SUMIFS('C. Physician Group'!L:L,'C. Physician Group'!B:B,'D.1 Summary'!B31,'C. Physician Group'!E:E,'D.1 Summary'!D31)*AVERAGEIFS('C. Physician Group'!M:M,'C. Physician Group'!B:B,'D.1 Summary'!B31,'C. Physician Group'!E:E,'D.1 Summary'!D31)),"0")</f>
        <v>9535364.9687971696</v>
      </c>
      <c r="G31" s="12">
        <f t="shared" ref="G31:G50" si="3">IFERROR(F31/E31,"0")</f>
        <v>2.1117197552397147</v>
      </c>
      <c r="H31" s="21">
        <f>(SUMIFS('C. Physician Group'!N:N,'C. Physician Group'!B:B,'D.1 Summary'!B31,'C. Physician Group'!E:E,'D.1 Summary'!D31)+SUMIFS('C. Physician Group'!O:O,'C. Physician Group'!B:B,'D.1 Summary'!B31,'C. Physician Group'!E:E,'D.1 Summary'!D31)+SUMIFS('C. Physician Group'!P:P,'C. Physician Group'!B:B,'D.1 Summary'!B31,'C. Physician Group'!E:E,'D.1 Summary'!D31)+SUMIFS('C. Physician Group'!Q:Q,'C. Physician Group'!B:B,'D.1 Summary'!B31,'C. Physician Group'!E:E,'D.1 Summary'!D31)+SUMIFS('C. Physician Group'!R:R,'C. Physician Group'!B:B,'D.1 Summary'!B31,'C. Physician Group'!E:E,'D.1 Summary'!D31)+SUMIFS('C. Physician Group'!S:S,'C. Physician Group'!B:B,'D.1 Summary'!B31,'C. Physician Group'!E:E,'D.1 Summary'!D31)+SUMIFS('C. Physician Group'!T:T,'C. Physician Group'!B:B,'D.1 Summary'!B31,'C. Physician Group'!E:E,'D.1 Summary'!D31)+SUMIFS('C. Physician Group'!U:U,'C. Physician Group'!B:B,'D.1 Summary'!B31,'C. Physician Group'!E:E,'D.1 Summary'!D31)+SUMIFS('C. Physician Group'!V:V,'C. Physician Group'!B:B,'D.1 Summary'!B31,'C. Physician Group'!E:E,'D.1 Summary'!D31)+SUMIFS('C. Physician Group'!W:W,'C. Physician Group'!B:B,'D.1 Summary'!B31,'C. Physician Group'!E:E,'D.1 Summary'!D31)+SUMIFS('C. Physician Group'!X:X,'C. Physician Group'!B:B,'D.1 Summary'!B31,'C. Physician Group'!E:E,'D.1 Summary'!D31))</f>
        <v>2147099026.2400002</v>
      </c>
      <c r="I31" s="22">
        <f t="shared" ref="I31:I50" si="4">IFERROR(H31/E31,"0")</f>
        <v>475.50056500238077</v>
      </c>
      <c r="J31" s="49">
        <f t="shared" ref="J31:J50" si="5">IFERROR(H31/F31,"0")</f>
        <v>225.17219144374755</v>
      </c>
      <c r="K31" s="22">
        <f>SUMIFS('C. Physician Group'!N:N,'C. Physician Group'!B:B,'D.1 Summary'!B31,'C. Physician Group'!E:E,'D.1 Summary'!D31)</f>
        <v>459129198</v>
      </c>
      <c r="L31" s="21">
        <f>SUMIFS('C. Physician Group'!O:O,'C. Physician Group'!B:B,'D.1 Summary'!B31,'C. Physician Group'!E:E,'D.1 Summary'!D31)</f>
        <v>428304598.18000001</v>
      </c>
      <c r="M31" s="22">
        <f>SUMIFS('C. Physician Group'!P:P,'C. Physician Group'!B:B,'D.1 Summary'!B31,'C. Physician Group'!E:E,'D.1 Summary'!D31)</f>
        <v>282237759.61999995</v>
      </c>
      <c r="N31" s="21">
        <f>SUMIFS('C. Physician Group'!Q:Q,'C. Physician Group'!B:B,'D.1 Summary'!B31,'C. Physician Group'!E:E,'D.1 Summary'!D31)</f>
        <v>75536873.020000011</v>
      </c>
      <c r="O31" s="22">
        <f>SUMIFS('C. Physician Group'!R:R,'C. Physician Group'!B:B,'D.1 Summary'!B31,'C. Physician Group'!E:E,'D.1 Summary'!D31)</f>
        <v>507273864.62000006</v>
      </c>
      <c r="P31" s="21">
        <f>SUMIFS('C. Physician Group'!S:S,'C. Physician Group'!B:B,'D.1 Summary'!B31,'C. Physician Group'!E:E,'D.1 Summary'!D31)</f>
        <v>169391362.82000005</v>
      </c>
      <c r="Q31" s="20">
        <f>(SUMIFS('C. Physician Group'!T:T,'C. Physician Group'!B:B,'D.1 Summary'!B31,'C. Physician Group'!E:E,'D.1 Summary'!D31)+SUMIFS('C. Physician Group'!U:U,'C. Physician Group'!B:B,'D.1 Summary'!B31,'C. Physician Group'!E:E,'D.1 Summary'!D31)+SUMIFS('C. Physician Group'!V:V,'C. Physician Group'!B:B,'D.1 Summary'!B31,'C. Physician Group'!E:E,'D.1 Summary'!D31)+SUMIFS('C. Physician Group'!W:W,'C. Physician Group'!B:B,'D.1 Summary'!B31,'C. Physician Group'!E:E,'D.1 Summary'!D31)+SUMIFS('C. Physician Group'!X:X,'C. Physician Group'!B:B,'D.1 Summary'!B31,'C. Physician Group'!E:E,'D.1 Summary'!D31))</f>
        <v>225225369.97999993</v>
      </c>
    </row>
    <row r="32" spans="1:65" s="6" customFormat="1" x14ac:dyDescent="0.25">
      <c r="B32" s="16">
        <v>2016</v>
      </c>
      <c r="C32" s="17" t="s">
        <v>20</v>
      </c>
      <c r="D32" s="18">
        <v>3</v>
      </c>
      <c r="E32" s="19">
        <f>SUMIFS('C. Physician Group'!L:L,'C. Physician Group'!B:B,'D.1 Summary'!B32,'C. Physician Group'!E:E,'D.1 Summary'!D32)</f>
        <v>8574966</v>
      </c>
      <c r="F32" s="177">
        <f>IFERROR((SUMIFS('C. Physician Group'!L:L,'C. Physician Group'!B:B,'D.1 Summary'!B32,'C. Physician Group'!E:E,'D.1 Summary'!D32)*AVERAGEIFS('C. Physician Group'!M:M,'C. Physician Group'!B:B,'D.1 Summary'!B32,'C. Physician Group'!E:E,'D.1 Summary'!D32)),"0")</f>
        <v>4703673.4174797777</v>
      </c>
      <c r="G32" s="12">
        <f t="shared" si="3"/>
        <v>0.54853551809765522</v>
      </c>
      <c r="H32" s="21">
        <f>(SUMIFS('C. Physician Group'!N:N,'C. Physician Group'!B:B,'D.1 Summary'!B32,'C. Physician Group'!E:E,'D.1 Summary'!D32)+SUMIFS('C. Physician Group'!O:O,'C. Physician Group'!B:B,'D.1 Summary'!B32,'C. Physician Group'!E:E,'D.1 Summary'!D32)+SUMIFS('C. Physician Group'!P:P,'C. Physician Group'!B:B,'D.1 Summary'!B32,'C. Physician Group'!E:E,'D.1 Summary'!D32)+SUMIFS('C. Physician Group'!Q:Q,'C. Physician Group'!B:B,'D.1 Summary'!B32,'C. Physician Group'!E:E,'D.1 Summary'!D32)+SUMIFS('C. Physician Group'!R:R,'C. Physician Group'!B:B,'D.1 Summary'!B32,'C. Physician Group'!E:E,'D.1 Summary'!D32)+SUMIFS('C. Physician Group'!S:S,'C. Physician Group'!B:B,'D.1 Summary'!B32,'C. Physician Group'!E:E,'D.1 Summary'!D32)+SUMIFS('C. Physician Group'!T:T,'C. Physician Group'!B:B,'D.1 Summary'!B32,'C. Physician Group'!E:E,'D.1 Summary'!D32)+SUMIFS('C. Physician Group'!U:U,'C. Physician Group'!B:B,'D.1 Summary'!B32,'C. Physician Group'!E:E,'D.1 Summary'!D32)+SUMIFS('C. Physician Group'!V:V,'C. Physician Group'!B:B,'D.1 Summary'!B32,'C. Physician Group'!E:E,'D.1 Summary'!D32)+SUMIFS('C. Physician Group'!W:W,'C. Physician Group'!B:B,'D.1 Summary'!B32,'C. Physician Group'!E:E,'D.1 Summary'!D32)+SUMIFS('C. Physician Group'!X:X,'C. Physician Group'!B:B,'D.1 Summary'!B32,'C. Physician Group'!E:E,'D.1 Summary'!D32))</f>
        <v>4177884240.1237001</v>
      </c>
      <c r="I32" s="22">
        <f t="shared" si="4"/>
        <v>487.21875283513663</v>
      </c>
      <c r="J32" s="21">
        <f t="shared" si="5"/>
        <v>888.21732916189694</v>
      </c>
      <c r="K32" s="22">
        <f>SUMIFS('C. Physician Group'!N:N,'C. Physician Group'!B:B,'D.1 Summary'!B32,'C. Physician Group'!E:E,'D.1 Summary'!D32)</f>
        <v>716590315</v>
      </c>
      <c r="L32" s="21">
        <f>SUMIFS('C. Physician Group'!O:O,'C. Physician Group'!B:B,'D.1 Summary'!B32,'C. Physician Group'!E:E,'D.1 Summary'!D32)</f>
        <v>949272699.59999979</v>
      </c>
      <c r="M32" s="22">
        <f>SUMIFS('C. Physician Group'!P:P,'C. Physician Group'!B:B,'D.1 Summary'!B32,'C. Physician Group'!E:E,'D.1 Summary'!D32)</f>
        <v>1221871869.99</v>
      </c>
      <c r="N32" s="21">
        <f>SUMIFS('C. Physician Group'!Q:Q,'C. Physician Group'!B:B,'D.1 Summary'!B32,'C. Physician Group'!E:E,'D.1 Summary'!D32)</f>
        <v>205562152.86999997</v>
      </c>
      <c r="O32" s="22">
        <f>SUMIFS('C. Physician Group'!R:R,'C. Physician Group'!B:B,'D.1 Summary'!B32,'C. Physician Group'!E:E,'D.1 Summary'!D32)</f>
        <v>754651425.18000007</v>
      </c>
      <c r="P32" s="21">
        <f>SUMIFS('C. Physician Group'!S:S,'C. Physician Group'!B:B,'D.1 Summary'!B32,'C. Physician Group'!E:E,'D.1 Summary'!D32)</f>
        <v>237382511.23000002</v>
      </c>
      <c r="Q32" s="20">
        <f>(SUMIFS('C. Physician Group'!T:T,'C. Physician Group'!B:B,'D.1 Summary'!B32,'C. Physician Group'!E:E,'D.1 Summary'!D32)+SUMIFS('C. Physician Group'!U:U,'C. Physician Group'!B:B,'D.1 Summary'!B32,'C. Physician Group'!E:E,'D.1 Summary'!D32)+SUMIFS('C. Physician Group'!V:V,'C. Physician Group'!B:B,'D.1 Summary'!B32,'C. Physician Group'!E:E,'D.1 Summary'!D32)+SUMIFS('C. Physician Group'!W:W,'C. Physician Group'!B:B,'D.1 Summary'!B32,'C. Physician Group'!E:E,'D.1 Summary'!D32)+SUMIFS('C. Physician Group'!X:X,'C. Physician Group'!B:B,'D.1 Summary'!B32,'C. Physician Group'!E:E,'D.1 Summary'!D32))</f>
        <v>92553266.253700003</v>
      </c>
    </row>
    <row r="33" spans="2:17" s="6" customFormat="1" x14ac:dyDescent="0.25">
      <c r="B33" s="16">
        <v>2016</v>
      </c>
      <c r="C33" s="17" t="s">
        <v>21</v>
      </c>
      <c r="D33" s="18">
        <v>4</v>
      </c>
      <c r="E33" s="19">
        <f>SUMIFS('C. Physician Group'!L:L,'C. Physician Group'!B:B,'D.1 Summary'!B33,'C. Physician Group'!E:E,'D.1 Summary'!D33)</f>
        <v>1723758</v>
      </c>
      <c r="F33" s="177">
        <f>IFERROR((SUMIFS('C. Physician Group'!L:L,'C. Physician Group'!B:B,'D.1 Summary'!B33,'C. Physician Group'!E:E,'D.1 Summary'!D33)*AVERAGEIFS('C. Physician Group'!M:M,'C. Physician Group'!B:B,'D.1 Summary'!B33,'C. Physician Group'!E:E,'D.1 Summary'!D33)),"0")</f>
        <v>1529835.2249999996</v>
      </c>
      <c r="G33" s="12">
        <f t="shared" si="3"/>
        <v>0.88749999999999973</v>
      </c>
      <c r="H33" s="21">
        <f>(SUMIFS('C. Physician Group'!N:N,'C. Physician Group'!B:B,'D.1 Summary'!B33,'C. Physician Group'!E:E,'D.1 Summary'!D33)+SUMIFS('C. Physician Group'!O:O,'C. Physician Group'!B:B,'D.1 Summary'!B33,'C. Physician Group'!E:E,'D.1 Summary'!D33)+SUMIFS('C. Physician Group'!P:P,'C. Physician Group'!B:B,'D.1 Summary'!B33,'C. Physician Group'!E:E,'D.1 Summary'!D33)+SUMIFS('C. Physician Group'!Q:Q,'C. Physician Group'!B:B,'D.1 Summary'!B33,'C. Physician Group'!E:E,'D.1 Summary'!D33)+SUMIFS('C. Physician Group'!R:R,'C. Physician Group'!B:B,'D.1 Summary'!B33,'C. Physician Group'!E:E,'D.1 Summary'!D33)+SUMIFS('C. Physician Group'!S:S,'C. Physician Group'!B:B,'D.1 Summary'!B33,'C. Physician Group'!E:E,'D.1 Summary'!D33)+SUMIFS('C. Physician Group'!T:T,'C. Physician Group'!B:B,'D.1 Summary'!B33,'C. Physician Group'!E:E,'D.1 Summary'!D33)+SUMIFS('C. Physician Group'!U:U,'C. Physician Group'!B:B,'D.1 Summary'!B33,'C. Physician Group'!E:E,'D.1 Summary'!D33)+SUMIFS('C. Physician Group'!V:V,'C. Physician Group'!B:B,'D.1 Summary'!B33,'C. Physician Group'!E:E,'D.1 Summary'!D33)+SUMIFS('C. Physician Group'!W:W,'C. Physician Group'!B:B,'D.1 Summary'!B33,'C. Physician Group'!E:E,'D.1 Summary'!D33)+SUMIFS('C. Physician Group'!X:X,'C. Physician Group'!B:B,'D.1 Summary'!B33,'C. Physician Group'!E:E,'D.1 Summary'!D33))</f>
        <v>616614006.76999998</v>
      </c>
      <c r="I33" s="22">
        <f t="shared" si="4"/>
        <v>357.71494999298045</v>
      </c>
      <c r="J33" s="21">
        <f t="shared" si="5"/>
        <v>403.05909858364004</v>
      </c>
      <c r="K33" s="22">
        <f>SUMIFS('C. Physician Group'!N:N,'C. Physician Group'!B:B,'D.1 Summary'!B33,'C. Physician Group'!E:E,'D.1 Summary'!D33)</f>
        <v>119380734</v>
      </c>
      <c r="L33" s="21">
        <f>SUMIFS('C. Physician Group'!O:O,'C. Physician Group'!B:B,'D.1 Summary'!B33,'C. Physician Group'!E:E,'D.1 Summary'!D33)</f>
        <v>134471668.5</v>
      </c>
      <c r="M33" s="22">
        <f>SUMIFS('C. Physician Group'!P:P,'C. Physician Group'!B:B,'D.1 Summary'!B33,'C. Physician Group'!E:E,'D.1 Summary'!D33)</f>
        <v>183904156.17000002</v>
      </c>
      <c r="N33" s="21">
        <f>SUMIFS('C. Physician Group'!Q:Q,'C. Physician Group'!B:B,'D.1 Summary'!B33,'C. Physician Group'!E:E,'D.1 Summary'!D33)</f>
        <v>28387520.120000001</v>
      </c>
      <c r="O33" s="22">
        <f>SUMIFS('C. Physician Group'!R:R,'C. Physician Group'!B:B,'D.1 Summary'!B33,'C. Physician Group'!E:E,'D.1 Summary'!D33)</f>
        <v>71538834.319999993</v>
      </c>
      <c r="P33" s="21">
        <f>SUMIFS('C. Physician Group'!S:S,'C. Physician Group'!B:B,'D.1 Summary'!B33,'C. Physician Group'!E:E,'D.1 Summary'!D33)</f>
        <v>78494105.099999994</v>
      </c>
      <c r="Q33" s="20">
        <f>(SUMIFS('C. Physician Group'!T:T,'C. Physician Group'!B:B,'D.1 Summary'!B33,'C. Physician Group'!E:E,'D.1 Summary'!D33)+SUMIFS('C. Physician Group'!U:U,'C. Physician Group'!B:B,'D.1 Summary'!B33,'C. Physician Group'!E:E,'D.1 Summary'!D33)+SUMIFS('C. Physician Group'!V:V,'C. Physician Group'!B:B,'D.1 Summary'!B33,'C. Physician Group'!E:E,'D.1 Summary'!D33)+SUMIFS('C. Physician Group'!W:W,'C. Physician Group'!B:B,'D.1 Summary'!B33,'C. Physician Group'!E:E,'D.1 Summary'!D33)+SUMIFS('C. Physician Group'!X:X,'C. Physician Group'!B:B,'D.1 Summary'!B33,'C. Physician Group'!E:E,'D.1 Summary'!D33))</f>
        <v>436988.56</v>
      </c>
    </row>
    <row r="34" spans="2:17" s="6" customFormat="1" x14ac:dyDescent="0.25">
      <c r="B34" s="16">
        <v>2016</v>
      </c>
      <c r="C34" s="17" t="s">
        <v>31</v>
      </c>
      <c r="D34" s="18">
        <v>5</v>
      </c>
      <c r="E34" s="19">
        <f>SUMIFS('C. Physician Group'!L:L,'C. Physician Group'!B:B,'D.1 Summary'!B34,'C. Physician Group'!E:E,'D.1 Summary'!D34)</f>
        <v>176913</v>
      </c>
      <c r="F34" s="177">
        <f>IFERROR((SUMIFS('C. Physician Group'!L:L,'C. Physician Group'!B:B,'D.1 Summary'!B34,'C. Physician Group'!E:E,'D.1 Summary'!D34)*AVERAGEIFS('C. Physician Group'!M:M,'C. Physician Group'!B:B,'D.1 Summary'!B34,'C. Physician Group'!E:E,'D.1 Summary'!D34)),"0")</f>
        <v>604157.89500000002</v>
      </c>
      <c r="G34" s="12">
        <f t="shared" si="3"/>
        <v>3.415</v>
      </c>
      <c r="H34" s="21">
        <f>(SUMIFS('C. Physician Group'!N:N,'C. Physician Group'!B:B,'D.1 Summary'!B34,'C. Physician Group'!E:E,'D.1 Summary'!D34)+SUMIFS('C. Physician Group'!O:O,'C. Physician Group'!B:B,'D.1 Summary'!B34,'C. Physician Group'!E:E,'D.1 Summary'!D34)+SUMIFS('C. Physician Group'!P:P,'C. Physician Group'!B:B,'D.1 Summary'!B34,'C. Physician Group'!E:E,'D.1 Summary'!D34)+SUMIFS('C. Physician Group'!Q:Q,'C. Physician Group'!B:B,'D.1 Summary'!B34,'C. Physician Group'!E:E,'D.1 Summary'!D34)+SUMIFS('C. Physician Group'!R:R,'C. Physician Group'!B:B,'D.1 Summary'!B34,'C. Physician Group'!E:E,'D.1 Summary'!D34)+SUMIFS('C. Physician Group'!S:S,'C. Physician Group'!B:B,'D.1 Summary'!B34,'C. Physician Group'!E:E,'D.1 Summary'!D34)+SUMIFS('C. Physician Group'!T:T,'C. Physician Group'!B:B,'D.1 Summary'!B34,'C. Physician Group'!E:E,'D.1 Summary'!D34)+SUMIFS('C. Physician Group'!U:U,'C. Physician Group'!B:B,'D.1 Summary'!B34,'C. Physician Group'!E:E,'D.1 Summary'!D34)+SUMIFS('C. Physician Group'!V:V,'C. Physician Group'!B:B,'D.1 Summary'!B34,'C. Physician Group'!E:E,'D.1 Summary'!D34)+SUMIFS('C. Physician Group'!W:W,'C. Physician Group'!B:B,'D.1 Summary'!B34,'C. Physician Group'!E:E,'D.1 Summary'!D34)+SUMIFS('C. Physician Group'!X:X,'C. Physician Group'!B:B,'D.1 Summary'!B34,'C. Physician Group'!E:E,'D.1 Summary'!D34))</f>
        <v>496623419.22000003</v>
      </c>
      <c r="I34" s="22">
        <f t="shared" si="4"/>
        <v>2807.1618208950163</v>
      </c>
      <c r="J34" s="21">
        <f t="shared" si="5"/>
        <v>822.00931797804287</v>
      </c>
      <c r="K34" s="22">
        <f>SUMIFS('C. Physician Group'!N:N,'C. Physician Group'!B:B,'D.1 Summary'!B34,'C. Physician Group'!E:E,'D.1 Summary'!D34)</f>
        <v>56814261</v>
      </c>
      <c r="L34" s="21">
        <f>SUMIFS('C. Physician Group'!O:O,'C. Physician Group'!B:B,'D.1 Summary'!B34,'C. Physician Group'!E:E,'D.1 Summary'!D34)</f>
        <v>41577415.559999995</v>
      </c>
      <c r="M34" s="22">
        <f>SUMIFS('C. Physician Group'!P:P,'C. Physician Group'!B:B,'D.1 Summary'!B34,'C. Physician Group'!E:E,'D.1 Summary'!D34)</f>
        <v>5801165.7699999996</v>
      </c>
      <c r="N34" s="21">
        <f>SUMIFS('C. Physician Group'!Q:Q,'C. Physician Group'!B:B,'D.1 Summary'!B34,'C. Physician Group'!E:E,'D.1 Summary'!D34)</f>
        <v>2266925.87</v>
      </c>
      <c r="O34" s="22">
        <f>SUMIFS('C. Physician Group'!R:R,'C. Physician Group'!B:B,'D.1 Summary'!B34,'C. Physician Group'!E:E,'D.1 Summary'!D34)</f>
        <v>75656893.979999989</v>
      </c>
      <c r="P34" s="21">
        <f>SUMIFS('C. Physician Group'!S:S,'C. Physician Group'!B:B,'D.1 Summary'!B34,'C. Physician Group'!E:E,'D.1 Summary'!D34)</f>
        <v>253462413.25999999</v>
      </c>
      <c r="Q34" s="20">
        <f>(SUMIFS('C. Physician Group'!T:T,'C. Physician Group'!B:B,'D.1 Summary'!B34,'C. Physician Group'!E:E,'D.1 Summary'!D34)+SUMIFS('C. Physician Group'!U:U,'C. Physician Group'!B:B,'D.1 Summary'!B34,'C. Physician Group'!E:E,'D.1 Summary'!D34)+SUMIFS('C. Physician Group'!V:V,'C. Physician Group'!B:B,'D.1 Summary'!B34,'C. Physician Group'!E:E,'D.1 Summary'!D34)+SUMIFS('C. Physician Group'!W:W,'C. Physician Group'!B:B,'D.1 Summary'!B34,'C. Physician Group'!E:E,'D.1 Summary'!D34)+SUMIFS('C. Physician Group'!X:X,'C. Physician Group'!B:B,'D.1 Summary'!B34,'C. Physician Group'!E:E,'D.1 Summary'!D34))</f>
        <v>61044343.780000001</v>
      </c>
    </row>
    <row r="35" spans="2:17" s="6" customFormat="1" x14ac:dyDescent="0.25">
      <c r="B35" s="16">
        <v>2016</v>
      </c>
      <c r="C35" s="17" t="s">
        <v>32</v>
      </c>
      <c r="D35" s="18">
        <v>6</v>
      </c>
      <c r="E35" s="19">
        <f>SUMIFS('C. Physician Group'!L:L,'C. Physician Group'!B:B,'D.1 Summary'!B35,'C. Physician Group'!E:E,'D.1 Summary'!D35)</f>
        <v>32422</v>
      </c>
      <c r="F35" s="177">
        <f>IFERROR((SUMIFS('C. Physician Group'!L:L,'C. Physician Group'!B:B,'D.1 Summary'!B35,'C. Physician Group'!E:E,'D.1 Summary'!D35)*AVERAGEIFS('C. Physician Group'!M:M,'C. Physician Group'!B:B,'D.1 Summary'!B35,'C. Physician Group'!E:E,'D.1 Summary'!D35)),"0")</f>
        <v>53973.623888888898</v>
      </c>
      <c r="G35" s="12">
        <f t="shared" si="3"/>
        <v>1.6647222222222224</v>
      </c>
      <c r="H35" s="21">
        <f>(SUMIFS('C. Physician Group'!N:N,'C. Physician Group'!B:B,'D.1 Summary'!B35,'C. Physician Group'!E:E,'D.1 Summary'!D35)+SUMIFS('C. Physician Group'!O:O,'C. Physician Group'!B:B,'D.1 Summary'!B35,'C. Physician Group'!E:E,'D.1 Summary'!D35)+SUMIFS('C. Physician Group'!P:P,'C. Physician Group'!B:B,'D.1 Summary'!B35,'C. Physician Group'!E:E,'D.1 Summary'!D35)+SUMIFS('C. Physician Group'!Q:Q,'C. Physician Group'!B:B,'D.1 Summary'!B35,'C. Physician Group'!E:E,'D.1 Summary'!D35)+SUMIFS('C. Physician Group'!R:R,'C. Physician Group'!B:B,'D.1 Summary'!B35,'C. Physician Group'!E:E,'D.1 Summary'!D35)+SUMIFS('C. Physician Group'!S:S,'C. Physician Group'!B:B,'D.1 Summary'!B35,'C. Physician Group'!E:E,'D.1 Summary'!D35)+SUMIFS('C. Physician Group'!T:T,'C. Physician Group'!B:B,'D.1 Summary'!B35,'C. Physician Group'!E:E,'D.1 Summary'!D35)+SUMIFS('C. Physician Group'!U:U,'C. Physician Group'!B:B,'D.1 Summary'!B35,'C. Physician Group'!E:E,'D.1 Summary'!D35)+SUMIFS('C. Physician Group'!V:V,'C. Physician Group'!B:B,'D.1 Summary'!B35,'C. Physician Group'!E:E,'D.1 Summary'!D35)+SUMIFS('C. Physician Group'!W:W,'C. Physician Group'!B:B,'D.1 Summary'!B35,'C. Physician Group'!E:E,'D.1 Summary'!D35)+SUMIFS('C. Physician Group'!X:X,'C. Physician Group'!B:B,'D.1 Summary'!B35,'C. Physician Group'!E:E,'D.1 Summary'!D35))</f>
        <v>72958713.059599996</v>
      </c>
      <c r="I35" s="22">
        <f t="shared" si="4"/>
        <v>2250.2841607427054</v>
      </c>
      <c r="J35" s="21">
        <f t="shared" si="5"/>
        <v>1351.7475352367326</v>
      </c>
      <c r="K35" s="22">
        <f>SUMIFS('C. Physician Group'!N:N,'C. Physician Group'!B:B,'D.1 Summary'!B35,'C. Physician Group'!E:E,'D.1 Summary'!D35)</f>
        <v>19504180</v>
      </c>
      <c r="L35" s="21">
        <f>SUMIFS('C. Physician Group'!O:O,'C. Physician Group'!B:B,'D.1 Summary'!B35,'C. Physician Group'!E:E,'D.1 Summary'!D35)</f>
        <v>12027162.459799999</v>
      </c>
      <c r="M35" s="22">
        <f>SUMIFS('C. Physician Group'!P:P,'C. Physician Group'!B:B,'D.1 Summary'!B35,'C. Physician Group'!E:E,'D.1 Summary'!D35)</f>
        <v>5228848.3101000004</v>
      </c>
      <c r="N35" s="21">
        <f>SUMIFS('C. Physician Group'!Q:Q,'C. Physician Group'!B:B,'D.1 Summary'!B35,'C. Physician Group'!E:E,'D.1 Summary'!D35)</f>
        <v>3118472.1498999996</v>
      </c>
      <c r="O35" s="22">
        <f>SUMIFS('C. Physician Group'!R:R,'C. Physician Group'!B:B,'D.1 Summary'!B35,'C. Physician Group'!E:E,'D.1 Summary'!D35)</f>
        <v>20527641.6899</v>
      </c>
      <c r="P35" s="21">
        <f>SUMIFS('C. Physician Group'!S:S,'C. Physician Group'!B:B,'D.1 Summary'!B35,'C. Physician Group'!E:E,'D.1 Summary'!D35)</f>
        <v>12552408.449899999</v>
      </c>
      <c r="Q35" s="20">
        <f>(SUMIFS('C. Physician Group'!T:T,'C. Physician Group'!B:B,'D.1 Summary'!B35,'C. Physician Group'!E:E,'D.1 Summary'!D35)+SUMIFS('C. Physician Group'!U:U,'C. Physician Group'!B:B,'D.1 Summary'!B35,'C. Physician Group'!E:E,'D.1 Summary'!D35)+SUMIFS('C. Physician Group'!V:V,'C. Physician Group'!B:B,'D.1 Summary'!B35,'C. Physician Group'!E:E,'D.1 Summary'!D35)+SUMIFS('C. Physician Group'!W:W,'C. Physician Group'!B:B,'D.1 Summary'!B35,'C. Physician Group'!E:E,'D.1 Summary'!D35)+SUMIFS('C. Physician Group'!X:X,'C. Physician Group'!B:B,'D.1 Summary'!B35,'C. Physician Group'!E:E,'D.1 Summary'!D35))</f>
        <v>0</v>
      </c>
    </row>
    <row r="36" spans="2:17" s="6" customFormat="1" x14ac:dyDescent="0.25">
      <c r="B36" s="23">
        <v>2016</v>
      </c>
      <c r="C36" s="24" t="s">
        <v>27</v>
      </c>
      <c r="D36" s="25">
        <v>7</v>
      </c>
      <c r="E36" s="26">
        <f>SUMIFS('C. Physician Group'!L:L,'C. Physician Group'!B:B,'D.1 Summary'!B36,'C. Physician Group'!E:E,'D.1 Summary'!D36)</f>
        <v>0</v>
      </c>
      <c r="F36" s="179" t="str">
        <f>IFERROR((SUMIFS('C. Physician Group'!L:L,'C. Physician Group'!B:B,'D.1 Summary'!B36,'C. Physician Group'!E:E,'D.1 Summary'!D36)*AVERAGEIFS('C. Physician Group'!M:M,'C. Physician Group'!B:B,'D.1 Summary'!B36,'C. Physician Group'!E:E,'D.1 Summary'!D36)),"0")</f>
        <v>0</v>
      </c>
      <c r="G36" s="27" t="str">
        <f t="shared" si="3"/>
        <v>0</v>
      </c>
      <c r="H36" s="29">
        <f>(SUMIFS('C. Physician Group'!N:N,'C. Physician Group'!B:B,'D.1 Summary'!B36,'C. Physician Group'!E:E,'D.1 Summary'!D36)+SUMIFS('C. Physician Group'!O:O,'C. Physician Group'!B:B,'D.1 Summary'!B36,'C. Physician Group'!E:E,'D.1 Summary'!D36)+SUMIFS('C. Physician Group'!P:P,'C. Physician Group'!B:B,'D.1 Summary'!B36,'C. Physician Group'!E:E,'D.1 Summary'!D36)+SUMIFS('C. Physician Group'!Q:Q,'C. Physician Group'!B:B,'D.1 Summary'!B36,'C. Physician Group'!E:E,'D.1 Summary'!D36)+SUMIFS('C. Physician Group'!R:R,'C. Physician Group'!B:B,'D.1 Summary'!B36,'C. Physician Group'!E:E,'D.1 Summary'!D36)+SUMIFS('C. Physician Group'!S:S,'C. Physician Group'!B:B,'D.1 Summary'!B36,'C. Physician Group'!E:E,'D.1 Summary'!D36)+SUMIFS('C. Physician Group'!T:T,'C. Physician Group'!B:B,'D.1 Summary'!B36,'C. Physician Group'!E:E,'D.1 Summary'!D36)+SUMIFS('C. Physician Group'!U:U,'C. Physician Group'!B:B,'D.1 Summary'!B36,'C. Physician Group'!E:E,'D.1 Summary'!D36)+SUMIFS('C. Physician Group'!V:V,'C. Physician Group'!B:B,'D.1 Summary'!B36,'C. Physician Group'!E:E,'D.1 Summary'!D36)+SUMIFS('C. Physician Group'!W:W,'C. Physician Group'!B:B,'D.1 Summary'!B36,'C. Physician Group'!E:E,'D.1 Summary'!D36)+SUMIFS('C. Physician Group'!X:X,'C. Physician Group'!B:B,'D.1 Summary'!B36,'C. Physician Group'!E:E,'D.1 Summary'!D36))</f>
        <v>0</v>
      </c>
      <c r="I36" s="30" t="str">
        <f t="shared" si="4"/>
        <v>0</v>
      </c>
      <c r="J36" s="29" t="str">
        <f>IFERROR(H36/F36,"0")</f>
        <v>0</v>
      </c>
      <c r="K36" s="30">
        <f>SUMIFS('C. Physician Group'!N:N,'C. Physician Group'!B:B,'D.1 Summary'!B36,'C. Physician Group'!E:E,'D.1 Summary'!D36)</f>
        <v>0</v>
      </c>
      <c r="L36" s="29">
        <f>SUMIFS('C. Physician Group'!O:O,'C. Physician Group'!B:B,'D.1 Summary'!B36,'C. Physician Group'!E:E,'D.1 Summary'!D36)</f>
        <v>0</v>
      </c>
      <c r="M36" s="30">
        <f>SUMIFS('C. Physician Group'!P:P,'C. Physician Group'!B:B,'D.1 Summary'!B36,'C. Physician Group'!E:E,'D.1 Summary'!D36)</f>
        <v>0</v>
      </c>
      <c r="N36" s="29">
        <f>SUMIFS('C. Physician Group'!Q:Q,'C. Physician Group'!B:B,'D.1 Summary'!B36,'C. Physician Group'!E:E,'D.1 Summary'!D36)</f>
        <v>0</v>
      </c>
      <c r="O36" s="30">
        <f>SUMIFS('C. Physician Group'!R:R,'C. Physician Group'!B:B,'D.1 Summary'!B36,'C. Physician Group'!E:E,'D.1 Summary'!D36)</f>
        <v>0</v>
      </c>
      <c r="P36" s="29">
        <f>SUMIFS('C. Physician Group'!S:S,'C. Physician Group'!B:B,'D.1 Summary'!B36,'C. Physician Group'!E:E,'D.1 Summary'!D36)</f>
        <v>0</v>
      </c>
      <c r="Q36" s="28">
        <f>(SUMIFS('C. Physician Group'!T:T,'C. Physician Group'!B:B,'D.1 Summary'!B36,'C. Physician Group'!E:E,'D.1 Summary'!D36)+SUMIFS('C. Physician Group'!U:U,'C. Physician Group'!B:B,'D.1 Summary'!B36,'C. Physician Group'!E:E,'D.1 Summary'!D36)+SUMIFS('C. Physician Group'!V:V,'C. Physician Group'!B:B,'D.1 Summary'!B36,'C. Physician Group'!E:E,'D.1 Summary'!D36)+SUMIFS('C. Physician Group'!W:W,'C. Physician Group'!B:B,'D.1 Summary'!B36,'C. Physician Group'!E:E,'D.1 Summary'!D36)+SUMIFS('C. Physician Group'!X:X,'C. Physician Group'!B:B,'D.1 Summary'!B36,'C. Physician Group'!E:E,'D.1 Summary'!D36))</f>
        <v>0</v>
      </c>
    </row>
    <row r="37" spans="2:17" s="6" customFormat="1" x14ac:dyDescent="0.25">
      <c r="B37" s="8">
        <v>2017</v>
      </c>
      <c r="C37" s="9" t="s">
        <v>18</v>
      </c>
      <c r="D37" s="10">
        <v>1</v>
      </c>
      <c r="E37" s="11">
        <f>SUMIFS('C. Physician Group'!L:L,'C. Physician Group'!B:B,'D.1 Summary'!B37,'C. Physician Group'!E:E,'D.1 Summary'!D37)</f>
        <v>21703</v>
      </c>
      <c r="F37" s="178">
        <f>IFERROR((SUMIFS('C. Physician Group'!L:L,'C. Physician Group'!B:B,'D.1 Summary'!B37,'C. Physician Group'!E:E,'D.1 Summary'!D37)*AVERAGEIFS('C. Physician Group'!M:M,'C. Physician Group'!B:B,'D.1 Summary'!B37,'C. Physician Group'!E:E,'D.1 Summary'!D37)),"0")</f>
        <v>10254.667500000001</v>
      </c>
      <c r="G37" s="31">
        <f t="shared" si="3"/>
        <v>0.47250000000000009</v>
      </c>
      <c r="H37" s="14">
        <f>(SUMIFS('C. Physician Group'!N:N,'C. Physician Group'!B:B,'D.1 Summary'!B37,'C. Physician Group'!E:E,'D.1 Summary'!D37)+SUMIFS('C. Physician Group'!O:O,'C. Physician Group'!B:B,'D.1 Summary'!B37,'C. Physician Group'!E:E,'D.1 Summary'!D37)+SUMIFS('C. Physician Group'!P:P,'C. Physician Group'!B:B,'D.1 Summary'!B37,'C. Physician Group'!E:E,'D.1 Summary'!D37)+SUMIFS('C. Physician Group'!Q:Q,'C. Physician Group'!B:B,'D.1 Summary'!B37,'C. Physician Group'!E:E,'D.1 Summary'!D37)+SUMIFS('C. Physician Group'!R:R,'C. Physician Group'!B:B,'D.1 Summary'!B37,'C. Physician Group'!E:E,'D.1 Summary'!D37)+SUMIFS('C. Physician Group'!S:S,'C. Physician Group'!B:B,'D.1 Summary'!B37,'C. Physician Group'!E:E,'D.1 Summary'!D37)+SUMIFS('C. Physician Group'!T:T,'C. Physician Group'!B:B,'D.1 Summary'!B37,'C. Physician Group'!E:E,'D.1 Summary'!D37)+SUMIFS('C. Physician Group'!U:U,'C. Physician Group'!B:B,'D.1 Summary'!B37,'C. Physician Group'!E:E,'D.1 Summary'!D37)+SUMIFS('C. Physician Group'!V:V,'C. Physician Group'!B:B,'D.1 Summary'!B37,'C. Physician Group'!E:E,'D.1 Summary'!D37)+SUMIFS('C. Physician Group'!W:W,'C. Physician Group'!B:B,'D.1 Summary'!B37,'C. Physician Group'!E:E,'D.1 Summary'!D37)+SUMIFS('C. Physician Group'!X:X,'C. Physician Group'!B:B,'D.1 Summary'!B37,'C. Physician Group'!E:E,'D.1 Summary'!D37))</f>
        <v>24136570.98</v>
      </c>
      <c r="I37" s="15">
        <f t="shared" si="4"/>
        <v>1112.1306261807124</v>
      </c>
      <c r="J37" s="14">
        <f t="shared" si="5"/>
        <v>2353.7156109644702</v>
      </c>
      <c r="K37" s="15">
        <f>SUMIFS('C. Physician Group'!N:N,'C. Physician Group'!B:B,'D.1 Summary'!B37,'C. Physician Group'!E:E,'D.1 Summary'!D37)</f>
        <v>6819544</v>
      </c>
      <c r="L37" s="14">
        <f>SUMIFS('C. Physician Group'!O:O,'C. Physician Group'!B:B,'D.1 Summary'!B37,'C. Physician Group'!E:E,'D.1 Summary'!D37)</f>
        <v>2814428.3600000003</v>
      </c>
      <c r="M37" s="15">
        <f>SUMIFS('C. Physician Group'!P:P,'C. Physician Group'!B:B,'D.1 Summary'!B37,'C. Physician Group'!E:E,'D.1 Summary'!D37)</f>
        <v>4531671.6000000006</v>
      </c>
      <c r="N37" s="14">
        <f>SUMIFS('C. Physician Group'!Q:Q,'C. Physician Group'!B:B,'D.1 Summary'!B37,'C. Physician Group'!E:E,'D.1 Summary'!D37)</f>
        <v>2660013.33</v>
      </c>
      <c r="O37" s="15">
        <f>SUMIFS('C. Physician Group'!R:R,'C. Physician Group'!B:B,'D.1 Summary'!B37,'C. Physician Group'!E:E,'D.1 Summary'!D37)</f>
        <v>5174793.84</v>
      </c>
      <c r="P37" s="14">
        <f>SUMIFS('C. Physician Group'!S:S,'C. Physician Group'!B:B,'D.1 Summary'!B37,'C. Physician Group'!E:E,'D.1 Summary'!D37)</f>
        <v>2106673.44</v>
      </c>
      <c r="Q37" s="13">
        <f>(SUMIFS('C. Physician Group'!T:T,'C. Physician Group'!B:B,'D.1 Summary'!B37,'C. Physician Group'!E:E,'D.1 Summary'!D37)+SUMIFS('C. Physician Group'!U:U,'C. Physician Group'!B:B,'D.1 Summary'!B37,'C. Physician Group'!E:E,'D.1 Summary'!D37)+SUMIFS('C. Physician Group'!V:V,'C. Physician Group'!B:B,'D.1 Summary'!B37,'C. Physician Group'!E:E,'D.1 Summary'!D37)+SUMIFS('C. Physician Group'!W:W,'C. Physician Group'!B:B,'D.1 Summary'!B37,'C. Physician Group'!E:E,'D.1 Summary'!D37)+SUMIFS('C. Physician Group'!X:X,'C. Physician Group'!B:B,'D.1 Summary'!B37,'C. Physician Group'!E:E,'D.1 Summary'!D37))</f>
        <v>29446.41</v>
      </c>
    </row>
    <row r="38" spans="2:17" s="6" customFormat="1" x14ac:dyDescent="0.25">
      <c r="B38" s="16">
        <v>2017</v>
      </c>
      <c r="C38" s="17" t="s">
        <v>19</v>
      </c>
      <c r="D38" s="18">
        <v>2</v>
      </c>
      <c r="E38" s="19">
        <f>SUMIFS('C. Physician Group'!L:L,'C. Physician Group'!B:B,'D.1 Summary'!B38,'C. Physician Group'!E:E,'D.1 Summary'!D38)</f>
        <v>4033838</v>
      </c>
      <c r="F38" s="177">
        <f>IFERROR((SUMIFS('C. Physician Group'!L:L,'C. Physician Group'!B:B,'D.1 Summary'!B38,'C. Physician Group'!E:E,'D.1 Summary'!D38)*AVERAGEIFS('C. Physician Group'!M:M,'C. Physician Group'!B:B,'D.1 Summary'!B38,'C. Physician Group'!E:E,'D.1 Summary'!D38)),"0")</f>
        <v>8826371.0479071718</v>
      </c>
      <c r="G38" s="12">
        <f t="shared" si="3"/>
        <v>2.1880826765743127</v>
      </c>
      <c r="H38" s="21">
        <f>(SUMIFS('C. Physician Group'!N:N,'C. Physician Group'!B:B,'D.1 Summary'!B38,'C. Physician Group'!E:E,'D.1 Summary'!D38)+SUMIFS('C. Physician Group'!O:O,'C. Physician Group'!B:B,'D.1 Summary'!B38,'C. Physician Group'!E:E,'D.1 Summary'!D38)+SUMIFS('C. Physician Group'!P:P,'C. Physician Group'!B:B,'D.1 Summary'!B38,'C. Physician Group'!E:E,'D.1 Summary'!D38)+SUMIFS('C. Physician Group'!Q:Q,'C. Physician Group'!B:B,'D.1 Summary'!B38,'C. Physician Group'!E:E,'D.1 Summary'!D38)+SUMIFS('C. Physician Group'!R:R,'C. Physician Group'!B:B,'D.1 Summary'!B38,'C. Physician Group'!E:E,'D.1 Summary'!D38)+SUMIFS('C. Physician Group'!S:S,'C. Physician Group'!B:B,'D.1 Summary'!B38,'C. Physician Group'!E:E,'D.1 Summary'!D38)+SUMIFS('C. Physician Group'!T:T,'C. Physician Group'!B:B,'D.1 Summary'!B38,'C. Physician Group'!E:E,'D.1 Summary'!D38)+SUMIFS('C. Physician Group'!U:U,'C. Physician Group'!B:B,'D.1 Summary'!B38,'C. Physician Group'!E:E,'D.1 Summary'!D38)+SUMIFS('C. Physician Group'!V:V,'C. Physician Group'!B:B,'D.1 Summary'!B38,'C. Physician Group'!E:E,'D.1 Summary'!D38)+SUMIFS('C. Physician Group'!W:W,'C. Physician Group'!B:B,'D.1 Summary'!B38,'C. Physician Group'!E:E,'D.1 Summary'!D38)+SUMIFS('C. Physician Group'!X:X,'C. Physician Group'!B:B,'D.1 Summary'!B38,'C. Physician Group'!E:E,'D.1 Summary'!D38))</f>
        <v>2094107118.02</v>
      </c>
      <c r="I38" s="22">
        <f t="shared" si="4"/>
        <v>519.13515565573039</v>
      </c>
      <c r="J38" s="21">
        <f t="shared" si="5"/>
        <v>237.255731336667</v>
      </c>
      <c r="K38" s="22">
        <f>SUMIFS('C. Physician Group'!N:N,'C. Physician Group'!B:B,'D.1 Summary'!B38,'C. Physician Group'!E:E,'D.1 Summary'!D38)</f>
        <v>417320842</v>
      </c>
      <c r="L38" s="21">
        <f>SUMIFS('C. Physician Group'!O:O,'C. Physician Group'!B:B,'D.1 Summary'!B38,'C. Physician Group'!E:E,'D.1 Summary'!D38)</f>
        <v>418993241.44000006</v>
      </c>
      <c r="M38" s="22">
        <f>SUMIFS('C. Physician Group'!P:P,'C. Physician Group'!B:B,'D.1 Summary'!B38,'C. Physician Group'!E:E,'D.1 Summary'!D38)</f>
        <v>253336193.46000001</v>
      </c>
      <c r="N38" s="21">
        <f>SUMIFS('C. Physician Group'!Q:Q,'C. Physician Group'!B:B,'D.1 Summary'!B38,'C. Physician Group'!E:E,'D.1 Summary'!D38)</f>
        <v>75536875.019999996</v>
      </c>
      <c r="O38" s="22">
        <f>SUMIFS('C. Physician Group'!R:R,'C. Physician Group'!B:B,'D.1 Summary'!B38,'C. Physician Group'!E:E,'D.1 Summary'!D38)</f>
        <v>528461936.87999988</v>
      </c>
      <c r="P38" s="21">
        <f>SUMIFS('C. Physician Group'!S:S,'C. Physician Group'!B:B,'D.1 Summary'!B38,'C. Physician Group'!E:E,'D.1 Summary'!D38)</f>
        <v>162311398.70000002</v>
      </c>
      <c r="Q38" s="20">
        <f>(SUMIFS('C. Physician Group'!T:T,'C. Physician Group'!B:B,'D.1 Summary'!B38,'C. Physician Group'!E:E,'D.1 Summary'!D38)+SUMIFS('C. Physician Group'!U:U,'C. Physician Group'!B:B,'D.1 Summary'!B38,'C. Physician Group'!E:E,'D.1 Summary'!D38)+SUMIFS('C. Physician Group'!V:V,'C. Physician Group'!B:B,'D.1 Summary'!B38,'C. Physician Group'!E:E,'D.1 Summary'!D38)+SUMIFS('C. Physician Group'!W:W,'C. Physician Group'!B:B,'D.1 Summary'!B38,'C. Physician Group'!E:E,'D.1 Summary'!D38)+SUMIFS('C. Physician Group'!X:X,'C. Physician Group'!B:B,'D.1 Summary'!B38,'C. Physician Group'!E:E,'D.1 Summary'!D38))</f>
        <v>238146630.51999998</v>
      </c>
    </row>
    <row r="39" spans="2:17" s="6" customFormat="1" x14ac:dyDescent="0.25">
      <c r="B39" s="16">
        <v>2017</v>
      </c>
      <c r="C39" s="17" t="s">
        <v>20</v>
      </c>
      <c r="D39" s="18">
        <v>3</v>
      </c>
      <c r="E39" s="19">
        <f>SUMIFS('C. Physician Group'!L:L,'C. Physician Group'!B:B,'D.1 Summary'!B39,'C. Physician Group'!E:E,'D.1 Summary'!D39)</f>
        <v>8079074</v>
      </c>
      <c r="F39" s="177">
        <f>IFERROR((SUMIFS('C. Physician Group'!L:L,'C. Physician Group'!B:B,'D.1 Summary'!B39,'C. Physician Group'!E:E,'D.1 Summary'!D39)*AVERAGEIFS('C. Physician Group'!M:M,'C. Physician Group'!B:B,'D.1 Summary'!B39,'C. Physician Group'!E:E,'D.1 Summary'!D39)),"0")</f>
        <v>4686490.0933719091</v>
      </c>
      <c r="G39" s="12">
        <f t="shared" si="3"/>
        <v>0.58007762936345297</v>
      </c>
      <c r="H39" s="21">
        <f>(SUMIFS('C. Physician Group'!N:N,'C. Physician Group'!B:B,'D.1 Summary'!B39,'C. Physician Group'!E:E,'D.1 Summary'!D39)+SUMIFS('C. Physician Group'!O:O,'C. Physician Group'!B:B,'D.1 Summary'!B39,'C. Physician Group'!E:E,'D.1 Summary'!D39)+SUMIFS('C. Physician Group'!P:P,'C. Physician Group'!B:B,'D.1 Summary'!B39,'C. Physician Group'!E:E,'D.1 Summary'!D39)+SUMIFS('C. Physician Group'!Q:Q,'C. Physician Group'!B:B,'D.1 Summary'!B39,'C. Physician Group'!E:E,'D.1 Summary'!D39)+SUMIFS('C. Physician Group'!R:R,'C. Physician Group'!B:B,'D.1 Summary'!B39,'C. Physician Group'!E:E,'D.1 Summary'!D39)+SUMIFS('C. Physician Group'!S:S,'C. Physician Group'!B:B,'D.1 Summary'!B39,'C. Physician Group'!E:E,'D.1 Summary'!D39)+SUMIFS('C. Physician Group'!T:T,'C. Physician Group'!B:B,'D.1 Summary'!B39,'C. Physician Group'!E:E,'D.1 Summary'!D39)+SUMIFS('C. Physician Group'!U:U,'C. Physician Group'!B:B,'D.1 Summary'!B39,'C. Physician Group'!E:E,'D.1 Summary'!D39)+SUMIFS('C. Physician Group'!V:V,'C. Physician Group'!B:B,'D.1 Summary'!B39,'C. Physician Group'!E:E,'D.1 Summary'!D39)+SUMIFS('C. Physician Group'!W:W,'C. Physician Group'!B:B,'D.1 Summary'!B39,'C. Physician Group'!E:E,'D.1 Summary'!D39)+SUMIFS('C. Physician Group'!X:X,'C. Physician Group'!B:B,'D.1 Summary'!B39,'C. Physician Group'!E:E,'D.1 Summary'!D39))</f>
        <v>3983666982.9359999</v>
      </c>
      <c r="I39" s="22">
        <f t="shared" si="4"/>
        <v>493.084601395655</v>
      </c>
      <c r="J39" s="21">
        <f t="shared" si="5"/>
        <v>850.03209300924152</v>
      </c>
      <c r="K39" s="22">
        <f>SUMIFS('C. Physician Group'!N:N,'C. Physician Group'!B:B,'D.1 Summary'!B39,'C. Physician Group'!E:E,'D.1 Summary'!D39)</f>
        <v>672271962</v>
      </c>
      <c r="L39" s="21">
        <f>SUMIFS('C. Physician Group'!O:O,'C. Physician Group'!B:B,'D.1 Summary'!B39,'C. Physician Group'!E:E,'D.1 Summary'!D39)</f>
        <v>930402476.86000001</v>
      </c>
      <c r="M39" s="22">
        <f>SUMIFS('C. Physician Group'!P:P,'C. Physician Group'!B:B,'D.1 Summary'!B39,'C. Physician Group'!E:E,'D.1 Summary'!D39)</f>
        <v>1119962755.4799995</v>
      </c>
      <c r="N39" s="21">
        <f>SUMIFS('C. Physician Group'!Q:Q,'C. Physician Group'!B:B,'D.1 Summary'!B39,'C. Physician Group'!E:E,'D.1 Summary'!D39)</f>
        <v>199868788.71000001</v>
      </c>
      <c r="O39" s="22">
        <f>SUMIFS('C. Physician Group'!R:R,'C. Physician Group'!B:B,'D.1 Summary'!B39,'C. Physician Group'!E:E,'D.1 Summary'!D39)</f>
        <v>710927844</v>
      </c>
      <c r="P39" s="21">
        <f>SUMIFS('C. Physician Group'!S:S,'C. Physician Group'!B:B,'D.1 Summary'!B39,'C. Physician Group'!E:E,'D.1 Summary'!D39)</f>
        <v>217043802.88</v>
      </c>
      <c r="Q39" s="20">
        <f>(SUMIFS('C. Physician Group'!T:T,'C. Physician Group'!B:B,'D.1 Summary'!B39,'C. Physician Group'!E:E,'D.1 Summary'!D39)+SUMIFS('C. Physician Group'!U:U,'C. Physician Group'!B:B,'D.1 Summary'!B39,'C. Physician Group'!E:E,'D.1 Summary'!D39)+SUMIFS('C. Physician Group'!V:V,'C. Physician Group'!B:B,'D.1 Summary'!B39,'C. Physician Group'!E:E,'D.1 Summary'!D39)+SUMIFS('C. Physician Group'!W:W,'C. Physician Group'!B:B,'D.1 Summary'!B39,'C. Physician Group'!E:E,'D.1 Summary'!D39)+SUMIFS('C. Physician Group'!X:X,'C. Physician Group'!B:B,'D.1 Summary'!B39,'C. Physician Group'!E:E,'D.1 Summary'!D39))</f>
        <v>133189353.00600004</v>
      </c>
    </row>
    <row r="40" spans="2:17" s="6" customFormat="1" x14ac:dyDescent="0.25">
      <c r="B40" s="16">
        <v>2017</v>
      </c>
      <c r="C40" s="17" t="s">
        <v>21</v>
      </c>
      <c r="D40" s="18">
        <v>4</v>
      </c>
      <c r="E40" s="19">
        <f>SUMIFS('C. Physician Group'!L:L,'C. Physician Group'!B:B,'D.1 Summary'!B40,'C. Physician Group'!E:E,'D.1 Summary'!D40)</f>
        <v>1805955</v>
      </c>
      <c r="F40" s="177">
        <f>IFERROR((SUMIFS('C. Physician Group'!L:L,'C. Physician Group'!B:B,'D.1 Summary'!B40,'C. Physician Group'!E:E,'D.1 Summary'!D40)*AVERAGEIFS('C. Physician Group'!M:M,'C. Physician Group'!B:B,'D.1 Summary'!B40,'C. Physician Group'!E:E,'D.1 Summary'!D40)),"0")</f>
        <v>1189422.0291666668</v>
      </c>
      <c r="G40" s="12">
        <f t="shared" si="3"/>
        <v>0.65861111111111115</v>
      </c>
      <c r="H40" s="21">
        <f>(SUMIFS('C. Physician Group'!N:N,'C. Physician Group'!B:B,'D.1 Summary'!B40,'C. Physician Group'!E:E,'D.1 Summary'!D40)+SUMIFS('C. Physician Group'!O:O,'C. Physician Group'!B:B,'D.1 Summary'!B40,'C. Physician Group'!E:E,'D.1 Summary'!D40)+SUMIFS('C. Physician Group'!P:P,'C. Physician Group'!B:B,'D.1 Summary'!B40,'C. Physician Group'!E:E,'D.1 Summary'!D40)+SUMIFS('C. Physician Group'!Q:Q,'C. Physician Group'!B:B,'D.1 Summary'!B40,'C. Physician Group'!E:E,'D.1 Summary'!D40)+SUMIFS('C. Physician Group'!R:R,'C. Physician Group'!B:B,'D.1 Summary'!B40,'C. Physician Group'!E:E,'D.1 Summary'!D40)+SUMIFS('C. Physician Group'!S:S,'C. Physician Group'!B:B,'D.1 Summary'!B40,'C. Physician Group'!E:E,'D.1 Summary'!D40)+SUMIFS('C. Physician Group'!T:T,'C. Physician Group'!B:B,'D.1 Summary'!B40,'C. Physician Group'!E:E,'D.1 Summary'!D40)+SUMIFS('C. Physician Group'!U:U,'C. Physician Group'!B:B,'D.1 Summary'!B40,'C. Physician Group'!E:E,'D.1 Summary'!D40)+SUMIFS('C. Physician Group'!V:V,'C. Physician Group'!B:B,'D.1 Summary'!B40,'C. Physician Group'!E:E,'D.1 Summary'!D40)+SUMIFS('C. Physician Group'!W:W,'C. Physician Group'!B:B,'D.1 Summary'!B40,'C. Physician Group'!E:E,'D.1 Summary'!D40)+SUMIFS('C. Physician Group'!X:X,'C. Physician Group'!B:B,'D.1 Summary'!B40,'C. Physician Group'!E:E,'D.1 Summary'!D40))</f>
        <v>676625580.81000006</v>
      </c>
      <c r="I40" s="22">
        <f t="shared" si="4"/>
        <v>374.66358841167141</v>
      </c>
      <c r="J40" s="21">
        <f t="shared" si="5"/>
        <v>568.86921901392532</v>
      </c>
      <c r="K40" s="22">
        <f>SUMIFS('C. Physician Group'!N:N,'C. Physician Group'!B:B,'D.1 Summary'!B40,'C. Physician Group'!E:E,'D.1 Summary'!D40)</f>
        <v>127188388</v>
      </c>
      <c r="L40" s="21">
        <f>SUMIFS('C. Physician Group'!O:O,'C. Physician Group'!B:B,'D.1 Summary'!B40,'C. Physician Group'!E:E,'D.1 Summary'!D40)</f>
        <v>148716224.34</v>
      </c>
      <c r="M40" s="22">
        <f>SUMIFS('C. Physician Group'!P:P,'C. Physician Group'!B:B,'D.1 Summary'!B40,'C. Physician Group'!E:E,'D.1 Summary'!D40)</f>
        <v>202237870.97999999</v>
      </c>
      <c r="N40" s="21">
        <f>SUMIFS('C. Physician Group'!Q:Q,'C. Physician Group'!B:B,'D.1 Summary'!B40,'C. Physician Group'!E:E,'D.1 Summary'!D40)</f>
        <v>30994344.530000001</v>
      </c>
      <c r="O40" s="22">
        <f>SUMIFS('C. Physician Group'!R:R,'C. Physician Group'!B:B,'D.1 Summary'!B40,'C. Physician Group'!E:E,'D.1 Summary'!D40)</f>
        <v>79969501.719999999</v>
      </c>
      <c r="P40" s="21">
        <f>SUMIFS('C. Physician Group'!S:S,'C. Physician Group'!B:B,'D.1 Summary'!B40,'C. Physician Group'!E:E,'D.1 Summary'!D40)</f>
        <v>86993047.070000008</v>
      </c>
      <c r="Q40" s="20">
        <f>(SUMIFS('C. Physician Group'!T:T,'C. Physician Group'!B:B,'D.1 Summary'!B40,'C. Physician Group'!E:E,'D.1 Summary'!D40)+SUMIFS('C. Physician Group'!U:U,'C. Physician Group'!B:B,'D.1 Summary'!B40,'C. Physician Group'!E:E,'D.1 Summary'!D40)+SUMIFS('C. Physician Group'!V:V,'C. Physician Group'!B:B,'D.1 Summary'!B40,'C. Physician Group'!E:E,'D.1 Summary'!D40)+SUMIFS('C. Physician Group'!W:W,'C. Physician Group'!B:B,'D.1 Summary'!B40,'C. Physician Group'!E:E,'D.1 Summary'!D40)+SUMIFS('C. Physician Group'!X:X,'C. Physician Group'!B:B,'D.1 Summary'!B40,'C. Physician Group'!E:E,'D.1 Summary'!D40))</f>
        <v>526204.17000000004</v>
      </c>
    </row>
    <row r="41" spans="2:17" s="6" customFormat="1" x14ac:dyDescent="0.25">
      <c r="B41" s="16">
        <v>2017</v>
      </c>
      <c r="C41" s="17" t="s">
        <v>31</v>
      </c>
      <c r="D41" s="18">
        <v>5</v>
      </c>
      <c r="E41" s="19">
        <f>SUMIFS('C. Physician Group'!L:L,'C. Physician Group'!B:B,'D.1 Summary'!B41,'C. Physician Group'!E:E,'D.1 Summary'!D41)</f>
        <v>197019</v>
      </c>
      <c r="F41" s="177">
        <f>IFERROR((SUMIFS('C. Physician Group'!L:L,'C. Physician Group'!B:B,'D.1 Summary'!B41,'C. Physician Group'!E:E,'D.1 Summary'!D41)*AVERAGEIFS('C. Physician Group'!M:M,'C. Physician Group'!B:B,'D.1 Summary'!B41,'C. Physician Group'!E:E,'D.1 Summary'!D41)),"0")</f>
        <v>683655.93</v>
      </c>
      <c r="G41" s="12">
        <f t="shared" si="3"/>
        <v>3.47</v>
      </c>
      <c r="H41" s="21">
        <f>(SUMIFS('C. Physician Group'!N:N,'C. Physician Group'!B:B,'D.1 Summary'!B41,'C. Physician Group'!E:E,'D.1 Summary'!D41)+SUMIFS('C. Physician Group'!O:O,'C. Physician Group'!B:B,'D.1 Summary'!B41,'C. Physician Group'!E:E,'D.1 Summary'!D41)+SUMIFS('C. Physician Group'!P:P,'C. Physician Group'!B:B,'D.1 Summary'!B41,'C. Physician Group'!E:E,'D.1 Summary'!D41)+SUMIFS('C. Physician Group'!Q:Q,'C. Physician Group'!B:B,'D.1 Summary'!B41,'C. Physician Group'!E:E,'D.1 Summary'!D41)+SUMIFS('C. Physician Group'!R:R,'C. Physician Group'!B:B,'D.1 Summary'!B41,'C. Physician Group'!E:E,'D.1 Summary'!D41)+SUMIFS('C. Physician Group'!S:S,'C. Physician Group'!B:B,'D.1 Summary'!B41,'C. Physician Group'!E:E,'D.1 Summary'!D41)+SUMIFS('C. Physician Group'!T:T,'C. Physician Group'!B:B,'D.1 Summary'!B41,'C. Physician Group'!E:E,'D.1 Summary'!D41)+SUMIFS('C. Physician Group'!U:U,'C. Physician Group'!B:B,'D.1 Summary'!B41,'C. Physician Group'!E:E,'D.1 Summary'!D41)+SUMIFS('C. Physician Group'!V:V,'C. Physician Group'!B:B,'D.1 Summary'!B41,'C. Physician Group'!E:E,'D.1 Summary'!D41)+SUMIFS('C. Physician Group'!W:W,'C. Physician Group'!B:B,'D.1 Summary'!B41,'C. Physician Group'!E:E,'D.1 Summary'!D41)+SUMIFS('C. Physician Group'!X:X,'C. Physician Group'!B:B,'D.1 Summary'!B41,'C. Physician Group'!E:E,'D.1 Summary'!D41))</f>
        <v>544507793.77999997</v>
      </c>
      <c r="I41" s="22">
        <f t="shared" si="4"/>
        <v>2763.7324003268718</v>
      </c>
      <c r="J41" s="21">
        <f t="shared" si="5"/>
        <v>796.46466868209563</v>
      </c>
      <c r="K41" s="22">
        <f>SUMIFS('C. Physician Group'!N:N,'C. Physician Group'!B:B,'D.1 Summary'!B41,'C. Physician Group'!E:E,'D.1 Summary'!D41)</f>
        <v>64062020</v>
      </c>
      <c r="L41" s="21">
        <f>SUMIFS('C. Physician Group'!O:O,'C. Physician Group'!B:B,'D.1 Summary'!B41,'C. Physician Group'!E:E,'D.1 Summary'!D41)</f>
        <v>43673282.340000004</v>
      </c>
      <c r="M41" s="22">
        <f>SUMIFS('C. Physician Group'!P:P,'C. Physician Group'!B:B,'D.1 Summary'!B41,'C. Physician Group'!E:E,'D.1 Summary'!D41)</f>
        <v>5844354.8899999997</v>
      </c>
      <c r="N41" s="21">
        <f>SUMIFS('C. Physician Group'!Q:Q,'C. Physician Group'!B:B,'D.1 Summary'!B41,'C. Physician Group'!E:E,'D.1 Summary'!D41)</f>
        <v>1971769.09</v>
      </c>
      <c r="O41" s="22">
        <f>SUMIFS('C. Physician Group'!R:R,'C. Physician Group'!B:B,'D.1 Summary'!B41,'C. Physician Group'!E:E,'D.1 Summary'!D41)</f>
        <v>88743359.719999999</v>
      </c>
      <c r="P41" s="21">
        <f>SUMIFS('C. Physician Group'!S:S,'C. Physician Group'!B:B,'D.1 Summary'!B41,'C. Physician Group'!E:E,'D.1 Summary'!D41)</f>
        <v>281332337.15999997</v>
      </c>
      <c r="Q41" s="20">
        <f>(SUMIFS('C. Physician Group'!T:T,'C. Physician Group'!B:B,'D.1 Summary'!B41,'C. Physician Group'!E:E,'D.1 Summary'!D41)+SUMIFS('C. Physician Group'!U:U,'C. Physician Group'!B:B,'D.1 Summary'!B41,'C. Physician Group'!E:E,'D.1 Summary'!D41)+SUMIFS('C. Physician Group'!V:V,'C. Physician Group'!B:B,'D.1 Summary'!B41,'C. Physician Group'!E:E,'D.1 Summary'!D41)+SUMIFS('C. Physician Group'!W:W,'C. Physician Group'!B:B,'D.1 Summary'!B41,'C. Physician Group'!E:E,'D.1 Summary'!D41)+SUMIFS('C. Physician Group'!X:X,'C. Physician Group'!B:B,'D.1 Summary'!B41,'C. Physician Group'!E:E,'D.1 Summary'!D41))</f>
        <v>58880670.579999998</v>
      </c>
    </row>
    <row r="42" spans="2:17" s="6" customFormat="1" x14ac:dyDescent="0.25">
      <c r="B42" s="16">
        <v>2017</v>
      </c>
      <c r="C42" s="17" t="s">
        <v>32</v>
      </c>
      <c r="D42" s="18">
        <v>6</v>
      </c>
      <c r="E42" s="19">
        <f>SUMIFS('C. Physician Group'!L:L,'C. Physician Group'!B:B,'D.1 Summary'!B42,'C. Physician Group'!E:E,'D.1 Summary'!D42)</f>
        <v>38641</v>
      </c>
      <c r="F42" s="177">
        <f>IFERROR((SUMIFS('C. Physician Group'!L:L,'C. Physician Group'!B:B,'D.1 Summary'!B42,'C. Physician Group'!E:E,'D.1 Summary'!D42)*AVERAGEIFS('C. Physician Group'!M:M,'C. Physician Group'!B:B,'D.1 Summary'!B42,'C. Physician Group'!E:E,'D.1 Summary'!D42)),"0")</f>
        <v>66197.757592592578</v>
      </c>
      <c r="G42" s="12">
        <f t="shared" si="3"/>
        <v>1.7131481481481479</v>
      </c>
      <c r="H42" s="21">
        <f>(SUMIFS('C. Physician Group'!N:N,'C. Physician Group'!B:B,'D.1 Summary'!B42,'C. Physician Group'!E:E,'D.1 Summary'!D42)+SUMIFS('C. Physician Group'!O:O,'C. Physician Group'!B:B,'D.1 Summary'!B42,'C. Physician Group'!E:E,'D.1 Summary'!D42)+SUMIFS('C. Physician Group'!P:P,'C. Physician Group'!B:B,'D.1 Summary'!B42,'C. Physician Group'!E:E,'D.1 Summary'!D42)+SUMIFS('C. Physician Group'!Q:Q,'C. Physician Group'!B:B,'D.1 Summary'!B42,'C. Physician Group'!E:E,'D.1 Summary'!D42)+SUMIFS('C. Physician Group'!R:R,'C. Physician Group'!B:B,'D.1 Summary'!B42,'C. Physician Group'!E:E,'D.1 Summary'!D42)+SUMIFS('C. Physician Group'!S:S,'C. Physician Group'!B:B,'D.1 Summary'!B42,'C. Physician Group'!E:E,'D.1 Summary'!D42)+SUMIFS('C. Physician Group'!T:T,'C. Physician Group'!B:B,'D.1 Summary'!B42,'C. Physician Group'!E:E,'D.1 Summary'!D42)+SUMIFS('C. Physician Group'!U:U,'C. Physician Group'!B:B,'D.1 Summary'!B42,'C. Physician Group'!E:E,'D.1 Summary'!D42)+SUMIFS('C. Physician Group'!V:V,'C. Physician Group'!B:B,'D.1 Summary'!B42,'C. Physician Group'!E:E,'D.1 Summary'!D42)+SUMIFS('C. Physician Group'!W:W,'C. Physician Group'!B:B,'D.1 Summary'!B42,'C. Physician Group'!E:E,'D.1 Summary'!D42)+SUMIFS('C. Physician Group'!X:X,'C. Physician Group'!B:B,'D.1 Summary'!B42,'C. Physician Group'!E:E,'D.1 Summary'!D42))</f>
        <v>83125711.400599986</v>
      </c>
      <c r="I42" s="22">
        <f t="shared" si="4"/>
        <v>2151.2308532543152</v>
      </c>
      <c r="J42" s="21">
        <f t="shared" si="5"/>
        <v>1255.7179340150583</v>
      </c>
      <c r="K42" s="22">
        <f>SUMIFS('C. Physician Group'!N:N,'C. Physician Group'!B:B,'D.1 Summary'!B42,'C. Physician Group'!E:E,'D.1 Summary'!D42)</f>
        <v>19912561</v>
      </c>
      <c r="L42" s="21">
        <f>SUMIFS('C. Physician Group'!O:O,'C. Physician Group'!B:B,'D.1 Summary'!B42,'C. Physician Group'!E:E,'D.1 Summary'!D42)</f>
        <v>13212989.8299</v>
      </c>
      <c r="M42" s="22">
        <f>SUMIFS('C. Physician Group'!P:P,'C. Physician Group'!B:B,'D.1 Summary'!B42,'C. Physician Group'!E:E,'D.1 Summary'!D42)</f>
        <v>6425525.8632000005</v>
      </c>
      <c r="N42" s="21">
        <f>SUMIFS('C. Physician Group'!Q:Q,'C. Physician Group'!B:B,'D.1 Summary'!B42,'C. Physician Group'!E:E,'D.1 Summary'!D42)</f>
        <v>3938421.2719999985</v>
      </c>
      <c r="O42" s="22">
        <f>SUMIFS('C. Physician Group'!R:R,'C. Physician Group'!B:B,'D.1 Summary'!B42,'C. Physician Group'!E:E,'D.1 Summary'!D42)</f>
        <v>23651298.479999997</v>
      </c>
      <c r="P42" s="21">
        <f>SUMIFS('C. Physician Group'!S:S,'C. Physician Group'!B:B,'D.1 Summary'!B42,'C. Physician Group'!E:E,'D.1 Summary'!D42)</f>
        <v>15984914.955499995</v>
      </c>
      <c r="Q42" s="20">
        <f>(SUMIFS('C. Physician Group'!T:T,'C. Physician Group'!B:B,'D.1 Summary'!B42,'C. Physician Group'!E:E,'D.1 Summary'!D42)+SUMIFS('C. Physician Group'!U:U,'C. Physician Group'!B:B,'D.1 Summary'!B42,'C. Physician Group'!E:E,'D.1 Summary'!D42)+SUMIFS('C. Physician Group'!V:V,'C. Physician Group'!B:B,'D.1 Summary'!B42,'C. Physician Group'!E:E,'D.1 Summary'!D42)+SUMIFS('C. Physician Group'!W:W,'C. Physician Group'!B:B,'D.1 Summary'!B42,'C. Physician Group'!E:E,'D.1 Summary'!D42)+SUMIFS('C. Physician Group'!X:X,'C. Physician Group'!B:B,'D.1 Summary'!B42,'C. Physician Group'!E:E,'D.1 Summary'!D42))</f>
        <v>0</v>
      </c>
    </row>
    <row r="43" spans="2:17" s="6" customFormat="1" x14ac:dyDescent="0.25">
      <c r="B43" s="23">
        <v>2017</v>
      </c>
      <c r="C43" s="24" t="s">
        <v>27</v>
      </c>
      <c r="D43" s="25">
        <v>7</v>
      </c>
      <c r="E43" s="26">
        <f>SUMIFS('C. Physician Group'!L:L,'C. Physician Group'!B:B,'D.1 Summary'!B43,'C. Physician Group'!E:E,'D.1 Summary'!D43)</f>
        <v>0</v>
      </c>
      <c r="F43" s="179" t="str">
        <f>IFERROR((SUMIFS('C. Physician Group'!L:L,'C. Physician Group'!B:B,'D.1 Summary'!B43,'C. Physician Group'!E:E,'D.1 Summary'!D43)*AVERAGEIFS('C. Physician Group'!M:M,'C. Physician Group'!B:B,'D.1 Summary'!B43,'C. Physician Group'!E:E,'D.1 Summary'!D43)),"0")</f>
        <v>0</v>
      </c>
      <c r="G43" s="27" t="str">
        <f t="shared" si="3"/>
        <v>0</v>
      </c>
      <c r="H43" s="29">
        <f>(SUMIFS('C. Physician Group'!N:N,'C. Physician Group'!B:B,'D.1 Summary'!B43,'C. Physician Group'!E:E,'D.1 Summary'!D43)+SUMIFS('C. Physician Group'!O:O,'C. Physician Group'!B:B,'D.1 Summary'!B43,'C. Physician Group'!E:E,'D.1 Summary'!D43)+SUMIFS('C. Physician Group'!P:P,'C. Physician Group'!B:B,'D.1 Summary'!B43,'C. Physician Group'!E:E,'D.1 Summary'!D43)+SUMIFS('C. Physician Group'!Q:Q,'C. Physician Group'!B:B,'D.1 Summary'!B43,'C. Physician Group'!E:E,'D.1 Summary'!D43)+SUMIFS('C. Physician Group'!R:R,'C. Physician Group'!B:B,'D.1 Summary'!B43,'C. Physician Group'!E:E,'D.1 Summary'!D43)+SUMIFS('C. Physician Group'!S:S,'C. Physician Group'!B:B,'D.1 Summary'!B43,'C. Physician Group'!E:E,'D.1 Summary'!D43)+SUMIFS('C. Physician Group'!T:T,'C. Physician Group'!B:B,'D.1 Summary'!B43,'C. Physician Group'!E:E,'D.1 Summary'!D43)+SUMIFS('C. Physician Group'!U:U,'C. Physician Group'!B:B,'D.1 Summary'!B43,'C. Physician Group'!E:E,'D.1 Summary'!D43)+SUMIFS('C. Physician Group'!V:V,'C. Physician Group'!B:B,'D.1 Summary'!B43,'C. Physician Group'!E:E,'D.1 Summary'!D43)+SUMIFS('C. Physician Group'!W:W,'C. Physician Group'!B:B,'D.1 Summary'!B43,'C. Physician Group'!E:E,'D.1 Summary'!D43)+SUMIFS('C. Physician Group'!X:X,'C. Physician Group'!B:B,'D.1 Summary'!B43,'C. Physician Group'!E:E,'D.1 Summary'!D43))</f>
        <v>0</v>
      </c>
      <c r="I43" s="30" t="str">
        <f t="shared" si="4"/>
        <v>0</v>
      </c>
      <c r="J43" s="29" t="str">
        <f t="shared" si="5"/>
        <v>0</v>
      </c>
      <c r="K43" s="30">
        <f>SUMIFS('C. Physician Group'!N:N,'C. Physician Group'!B:B,'D.1 Summary'!B43,'C. Physician Group'!E:E,'D.1 Summary'!D43)</f>
        <v>0</v>
      </c>
      <c r="L43" s="29">
        <f>SUMIFS('C. Physician Group'!O:O,'C. Physician Group'!B:B,'D.1 Summary'!B43,'C. Physician Group'!E:E,'D.1 Summary'!D43)</f>
        <v>0</v>
      </c>
      <c r="M43" s="30">
        <f>SUMIFS('C. Physician Group'!P:P,'C. Physician Group'!B:B,'D.1 Summary'!B43,'C. Physician Group'!E:E,'D.1 Summary'!D43)</f>
        <v>0</v>
      </c>
      <c r="N43" s="29">
        <f>SUMIFS('C. Physician Group'!Q:Q,'C. Physician Group'!B:B,'D.1 Summary'!B43,'C. Physician Group'!E:E,'D.1 Summary'!D43)</f>
        <v>0</v>
      </c>
      <c r="O43" s="30">
        <f>SUMIFS('C. Physician Group'!R:R,'C. Physician Group'!B:B,'D.1 Summary'!B43,'C. Physician Group'!E:E,'D.1 Summary'!D43)</f>
        <v>0</v>
      </c>
      <c r="P43" s="29">
        <f>SUMIFS('C. Physician Group'!S:S,'C. Physician Group'!B:B,'D.1 Summary'!B43,'C. Physician Group'!E:E,'D.1 Summary'!D43)</f>
        <v>0</v>
      </c>
      <c r="Q43" s="28">
        <f>(SUMIFS('C. Physician Group'!T:T,'C. Physician Group'!B:B,'D.1 Summary'!B43,'C. Physician Group'!E:E,'D.1 Summary'!D43)+SUMIFS('C. Physician Group'!U:U,'C. Physician Group'!B:B,'D.1 Summary'!B43,'C. Physician Group'!E:E,'D.1 Summary'!D43)+SUMIFS('C. Physician Group'!V:V,'C. Physician Group'!B:B,'D.1 Summary'!B43,'C. Physician Group'!E:E,'D.1 Summary'!D43)+SUMIFS('C. Physician Group'!W:W,'C. Physician Group'!B:B,'D.1 Summary'!B43,'C. Physician Group'!E:E,'D.1 Summary'!D43)+SUMIFS('C. Physician Group'!X:X,'C. Physician Group'!B:B,'D.1 Summary'!B43,'C. Physician Group'!E:E,'D.1 Summary'!D43))</f>
        <v>0</v>
      </c>
    </row>
    <row r="44" spans="2:17" s="6" customFormat="1" x14ac:dyDescent="0.25">
      <c r="B44" s="8">
        <v>2018</v>
      </c>
      <c r="C44" s="9" t="s">
        <v>18</v>
      </c>
      <c r="D44" s="10">
        <v>1</v>
      </c>
      <c r="E44" s="11">
        <f>SUMIFS('C. Physician Group'!L:L,'C. Physician Group'!B:B,'D.1 Summary'!B44,'C. Physician Group'!E:E,'D.1 Summary'!D44)</f>
        <v>21920.03</v>
      </c>
      <c r="F44" s="178">
        <f>(SUMIFS('C. Physician Group'!L:L,'C. Physician Group'!B:B,'D.1 Summary'!B44,'C. Physician Group'!E:E,'D.1 Summary'!D44)*SUMIFS('C. Physician Group'!M:M,'C. Physician Group'!B:B,'D.1 Summary'!B44,'C. Physician Group'!E:E,'D.1 Summary'!D44))</f>
        <v>10460.78631675</v>
      </c>
      <c r="G44" s="31">
        <f t="shared" si="3"/>
        <v>0.47722500000000001</v>
      </c>
      <c r="H44" s="14">
        <f>(SUMIFS('C. Physician Group'!N:N,'C. Physician Group'!B:B,'D.1 Summary'!B44,'C. Physician Group'!E:E,'D.1 Summary'!D44)+SUMIFS('C. Physician Group'!O:O,'C. Physician Group'!B:B,'D.1 Summary'!B44,'C. Physician Group'!E:E,'D.1 Summary'!D44)+SUMIFS('C. Physician Group'!P:P,'C. Physician Group'!B:B,'D.1 Summary'!B44,'C. Physician Group'!E:E,'D.1 Summary'!D44)+SUMIFS('C. Physician Group'!Q:Q,'C. Physician Group'!B:B,'D.1 Summary'!B44,'C. Physician Group'!E:E,'D.1 Summary'!D44)+SUMIFS('C. Physician Group'!R:R,'C. Physician Group'!B:B,'D.1 Summary'!B44,'C. Physician Group'!E:E,'D.1 Summary'!D44)+SUMIFS('C. Physician Group'!S:S,'C. Physician Group'!B:B,'D.1 Summary'!B44,'C. Physician Group'!E:E,'D.1 Summary'!D44)+SUMIFS('C. Physician Group'!T:T,'C. Physician Group'!B:B,'D.1 Summary'!B44,'C. Physician Group'!E:E,'D.1 Summary'!D44)+SUMIFS('C. Physician Group'!U:U,'C. Physician Group'!B:B,'D.1 Summary'!B44,'C. Physician Group'!E:E,'D.1 Summary'!D44)+SUMIFS('C. Physician Group'!V:V,'C. Physician Group'!B:B,'D.1 Summary'!B44,'C. Physician Group'!E:E,'D.1 Summary'!D44)+SUMIFS('C. Physician Group'!W:W,'C. Physician Group'!B:B,'D.1 Summary'!B44,'C. Physician Group'!E:E,'D.1 Summary'!D44)+SUMIFS('C. Physician Group'!X:X,'C. Physician Group'!B:B,'D.1 Summary'!B44,'C. Physician Group'!E:E,'D.1 Summary'!D44))</f>
        <v>24377936.689800002</v>
      </c>
      <c r="I44" s="15">
        <f t="shared" si="4"/>
        <v>1112.1306261807124</v>
      </c>
      <c r="J44" s="14">
        <f t="shared" si="5"/>
        <v>2330.4114960044267</v>
      </c>
      <c r="K44" s="15">
        <f>SUMIFS('C. Physician Group'!N:N,'C. Physician Group'!B:B,'D.1 Summary'!B44,'C. Physician Group'!E:E,'D.1 Summary'!D44)</f>
        <v>6887739.4400000004</v>
      </c>
      <c r="L44" s="14">
        <f>SUMIFS('C. Physician Group'!O:O,'C. Physician Group'!B:B,'D.1 Summary'!B44,'C. Physician Group'!E:E,'D.1 Summary'!D44)</f>
        <v>2842572.6436000005</v>
      </c>
      <c r="M44" s="15">
        <f>SUMIFS('C. Physician Group'!P:P,'C. Physician Group'!B:B,'D.1 Summary'!B44,'C. Physician Group'!E:E,'D.1 Summary'!D44)</f>
        <v>4576988.3160000006</v>
      </c>
      <c r="N44" s="14">
        <f>SUMIFS('C. Physician Group'!Q:Q,'C. Physician Group'!B:B,'D.1 Summary'!B44,'C. Physician Group'!E:E,'D.1 Summary'!D44)</f>
        <v>2686613.4632999999</v>
      </c>
      <c r="O44" s="15">
        <f>SUMIFS('C. Physician Group'!R:R,'C. Physician Group'!B:B,'D.1 Summary'!B44,'C. Physician Group'!E:E,'D.1 Summary'!D44)</f>
        <v>5226541.7784000002</v>
      </c>
      <c r="P44" s="14">
        <f>SUMIFS('C. Physician Group'!S:S,'C. Physician Group'!B:B,'D.1 Summary'!B44,'C. Physician Group'!E:E,'D.1 Summary'!D44)</f>
        <v>2127740.1743999999</v>
      </c>
      <c r="Q44" s="13">
        <f>(SUMIFS('C. Physician Group'!T:T,'C. Physician Group'!B:B,'D.1 Summary'!B44,'C. Physician Group'!E:E,'D.1 Summary'!D44)+SUMIFS('C. Physician Group'!U:U,'C. Physician Group'!B:B,'D.1 Summary'!B44,'C. Physician Group'!E:E,'D.1 Summary'!D44)+SUMIFS('C. Physician Group'!V:V,'C. Physician Group'!B:B,'D.1 Summary'!B44,'C. Physician Group'!E:E,'D.1 Summary'!D44)+SUMIFS('C. Physician Group'!W:W,'C. Physician Group'!B:B,'D.1 Summary'!B44,'C. Physician Group'!E:E,'D.1 Summary'!D44)+SUMIFS('C. Physician Group'!X:X,'C. Physician Group'!B:B,'D.1 Summary'!B44,'C. Physician Group'!E:E,'D.1 Summary'!D44))</f>
        <v>29740.874100000001</v>
      </c>
    </row>
    <row r="45" spans="2:17" s="6" customFormat="1" x14ac:dyDescent="0.25">
      <c r="B45" s="16">
        <v>2018</v>
      </c>
      <c r="C45" s="17" t="s">
        <v>19</v>
      </c>
      <c r="D45" s="18">
        <v>2</v>
      </c>
      <c r="E45" s="19">
        <f>SUMIFS('C. Physician Group'!L:L,'C. Physician Group'!B:B,'D.1 Summary'!B45,'C. Physician Group'!E:E,'D.1 Summary'!D45)</f>
        <v>4235529.9000000004</v>
      </c>
      <c r="F45" s="177">
        <f>IFERROR((SUMIFS('C. Physician Group'!L:L,'C. Physician Group'!B:B,'D.1 Summary'!B45,'C. Physician Group'!E:E,'D.1 Summary'!D45)*AVERAGEIFS('C. Physician Group'!M:M,'C. Physician Group'!B:B,'D.1 Summary'!B45,'C. Physician Group'!E:E,'D.1 Summary'!D45)),"0")</f>
        <v>9731074.0803176593</v>
      </c>
      <c r="G45" s="12">
        <f t="shared" si="3"/>
        <v>2.2974868104030284</v>
      </c>
      <c r="H45" s="21">
        <f>(SUMIFS('C. Physician Group'!N:N,'C. Physician Group'!B:B,'D.1 Summary'!B45,'C. Physician Group'!E:E,'D.1 Summary'!D45)+SUMIFS('C. Physician Group'!O:O,'C. Physician Group'!B:B,'D.1 Summary'!B45,'C. Physician Group'!E:E,'D.1 Summary'!D45)+SUMIFS('C. Physician Group'!P:P,'C. Physician Group'!B:B,'D.1 Summary'!B45,'C. Physician Group'!E:E,'D.1 Summary'!D45)+SUMIFS('C. Physician Group'!Q:Q,'C. Physician Group'!B:B,'D.1 Summary'!B45,'C. Physician Group'!E:E,'D.1 Summary'!D45)+SUMIFS('C. Physician Group'!R:R,'C. Physician Group'!B:B,'D.1 Summary'!B45,'C. Physician Group'!E:E,'D.1 Summary'!D45)+SUMIFS('C. Physician Group'!S:S,'C. Physician Group'!B:B,'D.1 Summary'!B45,'C. Physician Group'!E:E,'D.1 Summary'!D45)+SUMIFS('C. Physician Group'!T:T,'C. Physician Group'!B:B,'D.1 Summary'!B45,'C. Physician Group'!E:E,'D.1 Summary'!D45)+SUMIFS('C. Physician Group'!U:U,'C. Physician Group'!B:B,'D.1 Summary'!B45,'C. Physician Group'!E:E,'D.1 Summary'!D45)+SUMIFS('C. Physician Group'!V:V,'C. Physician Group'!B:B,'D.1 Summary'!B45,'C. Physician Group'!E:E,'D.1 Summary'!D45)+SUMIFS('C. Physician Group'!W:W,'C. Physician Group'!B:B,'D.1 Summary'!B45,'C. Physician Group'!E:E,'D.1 Summary'!D45)+SUMIFS('C. Physician Group'!X:X,'C. Physician Group'!B:B,'D.1 Summary'!B45,'C. Physician Group'!E:E,'D.1 Summary'!D45))</f>
        <v>2193126956.2650003</v>
      </c>
      <c r="I45" s="22">
        <f t="shared" si="4"/>
        <v>517.79281649387019</v>
      </c>
      <c r="J45" s="21">
        <f t="shared" si="5"/>
        <v>225.37357522546046</v>
      </c>
      <c r="K45" s="22">
        <f>SUMIFS('C. Physician Group'!N:N,'C. Physician Group'!B:B,'D.1 Summary'!B45,'C. Physician Group'!E:E,'D.1 Summary'!D45)</f>
        <v>438186884.10000002</v>
      </c>
      <c r="L45" s="21">
        <f>SUMIFS('C. Physician Group'!O:O,'C. Physician Group'!B:B,'D.1 Summary'!B45,'C. Physician Group'!E:E,'D.1 Summary'!D45)</f>
        <v>439942903.51200008</v>
      </c>
      <c r="M45" s="22">
        <f>SUMIFS('C. Physician Group'!P:P,'C. Physician Group'!B:B,'D.1 Summary'!B45,'C. Physician Group'!E:E,'D.1 Summary'!D45)</f>
        <v>262643003.13300008</v>
      </c>
      <c r="N45" s="21">
        <f>SUMIFS('C. Physician Group'!Q:Q,'C. Physician Group'!B:B,'D.1 Summary'!B45,'C. Physician Group'!E:E,'D.1 Summary'!D45)</f>
        <v>76988201.11500001</v>
      </c>
      <c r="O45" s="22">
        <f>SUMIFS('C. Physician Group'!R:R,'C. Physician Group'!B:B,'D.1 Summary'!B45,'C. Physician Group'!E:E,'D.1 Summary'!D45)</f>
        <v>554885033.72399986</v>
      </c>
      <c r="P45" s="21">
        <f>SUMIFS('C. Physician Group'!S:S,'C. Physician Group'!B:B,'D.1 Summary'!B45,'C. Physician Group'!E:E,'D.1 Summary'!D45)</f>
        <v>170426968.63500002</v>
      </c>
      <c r="Q45" s="20">
        <f>(SUMIFS('C. Physician Group'!T:T,'C. Physician Group'!B:B,'D.1 Summary'!B45,'C. Physician Group'!E:E,'D.1 Summary'!D45)+SUMIFS('C. Physician Group'!U:U,'C. Physician Group'!B:B,'D.1 Summary'!B45,'C. Physician Group'!E:E,'D.1 Summary'!D45)+SUMIFS('C. Physician Group'!V:V,'C. Physician Group'!B:B,'D.1 Summary'!B45,'C. Physician Group'!E:E,'D.1 Summary'!D45)+SUMIFS('C. Physician Group'!W:W,'C. Physician Group'!B:B,'D.1 Summary'!B45,'C. Physician Group'!E:E,'D.1 Summary'!D45)+SUMIFS('C. Physician Group'!X:X,'C. Physician Group'!B:B,'D.1 Summary'!B45,'C. Physician Group'!E:E,'D.1 Summary'!D45))</f>
        <v>250053962.046</v>
      </c>
    </row>
    <row r="46" spans="2:17" s="6" customFormat="1" x14ac:dyDescent="0.25">
      <c r="B46" s="16">
        <v>2018</v>
      </c>
      <c r="C46" s="17" t="s">
        <v>20</v>
      </c>
      <c r="D46" s="18">
        <v>3</v>
      </c>
      <c r="E46" s="19">
        <f>SUMIFS('C. Physician Group'!L:L,'C. Physician Group'!B:B,'D.1 Summary'!B46,'C. Physician Group'!E:E,'D.1 Summary'!D46)</f>
        <v>8483027.6999999993</v>
      </c>
      <c r="F46" s="177">
        <f>IFERROR((SUMIFS('C. Physician Group'!L:L,'C. Physician Group'!B:B,'D.1 Summary'!B46,'C. Physician Group'!E:E,'D.1 Summary'!D46)*AVERAGEIFS('C. Physician Group'!M:M,'C. Physician Group'!B:B,'D.1 Summary'!B46,'C. Physician Group'!E:E,'D.1 Summary'!D46)),"0")</f>
        <v>5166855.3279425297</v>
      </c>
      <c r="G46" s="12">
        <f t="shared" si="3"/>
        <v>0.60908151083162565</v>
      </c>
      <c r="H46" s="21">
        <f>(SUMIFS('C. Physician Group'!N:N,'C. Physician Group'!B:B,'D.1 Summary'!B46,'C. Physician Group'!E:E,'D.1 Summary'!D46)+SUMIFS('C. Physician Group'!O:O,'C. Physician Group'!B:B,'D.1 Summary'!B46,'C. Physician Group'!E:E,'D.1 Summary'!D46)+SUMIFS('C. Physician Group'!P:P,'C. Physician Group'!B:B,'D.1 Summary'!B46,'C. Physician Group'!E:E,'D.1 Summary'!D46)+SUMIFS('C. Physician Group'!Q:Q,'C. Physician Group'!B:B,'D.1 Summary'!B46,'C. Physician Group'!E:E,'D.1 Summary'!D46)+SUMIFS('C. Physician Group'!R:R,'C. Physician Group'!B:B,'D.1 Summary'!B46,'C. Physician Group'!E:E,'D.1 Summary'!D46)+SUMIFS('C. Physician Group'!S:S,'C. Physician Group'!B:B,'D.1 Summary'!B46,'C. Physician Group'!E:E,'D.1 Summary'!D46)+SUMIFS('C. Physician Group'!T:T,'C. Physician Group'!B:B,'D.1 Summary'!B46,'C. Physician Group'!E:E,'D.1 Summary'!D46)+SUMIFS('C. Physician Group'!U:U,'C. Physician Group'!B:B,'D.1 Summary'!B46,'C. Physician Group'!E:E,'D.1 Summary'!D46)+SUMIFS('C. Physician Group'!V:V,'C. Physician Group'!B:B,'D.1 Summary'!B46,'C. Physician Group'!E:E,'D.1 Summary'!D46)+SUMIFS('C. Physician Group'!W:W,'C. Physician Group'!B:B,'D.1 Summary'!B46,'C. Physician Group'!E:E,'D.1 Summary'!D46)+SUMIFS('C. Physician Group'!X:X,'C. Physician Group'!B:B,'D.1 Summary'!B46,'C. Physician Group'!E:E,'D.1 Summary'!D46))</f>
        <v>4182850320.5328002</v>
      </c>
      <c r="I46" s="22">
        <f t="shared" si="4"/>
        <v>493.0846000341129</v>
      </c>
      <c r="J46" s="21">
        <f t="shared" si="5"/>
        <v>809.55437205911358</v>
      </c>
      <c r="K46" s="22">
        <f>SUMIFS('C. Physician Group'!N:N,'C. Physician Group'!B:B,'D.1 Summary'!B46,'C. Physician Group'!E:E,'D.1 Summary'!D46)</f>
        <v>705885560.10000002</v>
      </c>
      <c r="L46" s="21">
        <f>SUMIFS('C. Physician Group'!O:O,'C. Physician Group'!B:B,'D.1 Summary'!B46,'C. Physician Group'!E:E,'D.1 Summary'!D46)</f>
        <v>976922600.70300007</v>
      </c>
      <c r="M46" s="22">
        <f>SUMIFS('C. Physician Group'!P:P,'C. Physician Group'!B:B,'D.1 Summary'!B46,'C. Physician Group'!E:E,'D.1 Summary'!D46)</f>
        <v>1175960893.2539997</v>
      </c>
      <c r="N46" s="21">
        <f>SUMIFS('C. Physician Group'!Q:Q,'C. Physician Group'!B:B,'D.1 Summary'!B46,'C. Physician Group'!E:E,'D.1 Summary'!D46)</f>
        <v>209862228.14550003</v>
      </c>
      <c r="O46" s="22">
        <f>SUMIFS('C. Physician Group'!R:R,'C. Physician Group'!B:B,'D.1 Summary'!B46,'C. Physician Group'!E:E,'D.1 Summary'!D46)</f>
        <v>746474236.20000005</v>
      </c>
      <c r="P46" s="21">
        <f>SUMIFS('C. Physician Group'!S:S,'C. Physician Group'!B:B,'D.1 Summary'!B46,'C. Physician Group'!E:E,'D.1 Summary'!D46)</f>
        <v>227895981.47400004</v>
      </c>
      <c r="Q46" s="20">
        <f>(SUMIFS('C. Physician Group'!T:T,'C. Physician Group'!B:B,'D.1 Summary'!B46,'C. Physician Group'!E:E,'D.1 Summary'!D46)+SUMIFS('C. Physician Group'!U:U,'C. Physician Group'!B:B,'D.1 Summary'!B46,'C. Physician Group'!E:E,'D.1 Summary'!D46)+SUMIFS('C. Physician Group'!V:V,'C. Physician Group'!B:B,'D.1 Summary'!B46,'C. Physician Group'!E:E,'D.1 Summary'!D46)+SUMIFS('C. Physician Group'!W:W,'C. Physician Group'!B:B,'D.1 Summary'!B46,'C. Physician Group'!E:E,'D.1 Summary'!D46)+SUMIFS('C. Physician Group'!X:X,'C. Physician Group'!B:B,'D.1 Summary'!B46,'C. Physician Group'!E:E,'D.1 Summary'!D46))</f>
        <v>139848820.65630004</v>
      </c>
    </row>
    <row r="47" spans="2:17" s="6" customFormat="1" x14ac:dyDescent="0.25">
      <c r="B47" s="16">
        <v>2018</v>
      </c>
      <c r="C47" s="17" t="s">
        <v>21</v>
      </c>
      <c r="D47" s="18">
        <v>4</v>
      </c>
      <c r="E47" s="19">
        <f>SUMIFS('C. Physician Group'!L:L,'C. Physician Group'!B:B,'D.1 Summary'!B47,'C. Physician Group'!E:E,'D.1 Summary'!D47)</f>
        <v>1878193.2000000002</v>
      </c>
      <c r="F47" s="177">
        <f>(SUMIFS('C. Physician Group'!L:L,'C. Physician Group'!B:B,'D.1 Summary'!B47,'C. Physician Group'!E:E,'D.1 Summary'!D47)*SUMIFS('C. Physician Group'!M:M,'C. Physician Group'!B:B,'D.1 Summary'!B47,'C. Physician Group'!E:E,'D.1 Summary'!D47))</f>
        <v>3859436.6002400001</v>
      </c>
      <c r="G47" s="12">
        <f t="shared" si="3"/>
        <v>2.0548666666666664</v>
      </c>
      <c r="H47" s="21">
        <f>(SUMIFS('C. Physician Group'!N:N,'C. Physician Group'!B:B,'D.1 Summary'!B47,'C. Physician Group'!E:E,'D.1 Summary'!D47)+SUMIFS('C. Physician Group'!O:O,'C. Physician Group'!B:B,'D.1 Summary'!B47,'C. Physician Group'!E:E,'D.1 Summary'!D47)+SUMIFS('C. Physician Group'!P:P,'C. Physician Group'!B:B,'D.1 Summary'!B47,'C. Physician Group'!E:E,'D.1 Summary'!D47)+SUMIFS('C. Physician Group'!Q:Q,'C. Physician Group'!B:B,'D.1 Summary'!B47,'C. Physician Group'!E:E,'D.1 Summary'!D47)+SUMIFS('C. Physician Group'!R:R,'C. Physician Group'!B:B,'D.1 Summary'!B47,'C. Physician Group'!E:E,'D.1 Summary'!D47)+SUMIFS('C. Physician Group'!S:S,'C. Physician Group'!B:B,'D.1 Summary'!B47,'C. Physician Group'!E:E,'D.1 Summary'!D47)+SUMIFS('C. Physician Group'!T:T,'C. Physician Group'!B:B,'D.1 Summary'!B47,'C. Physician Group'!E:E,'D.1 Summary'!D47)+SUMIFS('C. Physician Group'!U:U,'C. Physician Group'!B:B,'D.1 Summary'!B47,'C. Physician Group'!E:E,'D.1 Summary'!D47)+SUMIFS('C. Physician Group'!V:V,'C. Physician Group'!B:B,'D.1 Summary'!B47,'C. Physician Group'!E:E,'D.1 Summary'!D47)+SUMIFS('C. Physician Group'!W:W,'C. Physician Group'!B:B,'D.1 Summary'!B47,'C. Physician Group'!E:E,'D.1 Summary'!D47)+SUMIFS('C. Physician Group'!X:X,'C. Physician Group'!B:B,'D.1 Summary'!B47,'C. Physician Group'!E:E,'D.1 Summary'!D47))</f>
        <v>703690604.0424</v>
      </c>
      <c r="I47" s="22">
        <f t="shared" si="4"/>
        <v>374.66358841167136</v>
      </c>
      <c r="J47" s="21">
        <f t="shared" si="5"/>
        <v>182.32987788907863</v>
      </c>
      <c r="K47" s="22">
        <f>SUMIFS('C. Physician Group'!N:N,'C. Physician Group'!B:B,'D.1 Summary'!B47,'C. Physician Group'!E:E,'D.1 Summary'!D47)</f>
        <v>132275923.52000001</v>
      </c>
      <c r="L47" s="21">
        <f>SUMIFS('C. Physician Group'!O:O,'C. Physician Group'!B:B,'D.1 Summary'!B47,'C. Physician Group'!E:E,'D.1 Summary'!D47)</f>
        <v>154664873.3136</v>
      </c>
      <c r="M47" s="22">
        <f>SUMIFS('C. Physician Group'!P:P,'C. Physician Group'!B:B,'D.1 Summary'!B47,'C. Physician Group'!E:E,'D.1 Summary'!D47)</f>
        <v>210327385.81919998</v>
      </c>
      <c r="N47" s="21">
        <f>SUMIFS('C. Physician Group'!Q:Q,'C. Physician Group'!B:B,'D.1 Summary'!B47,'C. Physician Group'!E:E,'D.1 Summary'!D47)</f>
        <v>32234118.3112</v>
      </c>
      <c r="O47" s="22">
        <f>SUMIFS('C. Physician Group'!R:R,'C. Physician Group'!B:B,'D.1 Summary'!B47,'C. Physician Group'!E:E,'D.1 Summary'!D47)</f>
        <v>83168281.788800001</v>
      </c>
      <c r="P47" s="21">
        <f>SUMIFS('C. Physician Group'!S:S,'C. Physician Group'!B:B,'D.1 Summary'!B47,'C. Physician Group'!E:E,'D.1 Summary'!D47)</f>
        <v>90472768.952800006</v>
      </c>
      <c r="Q47" s="20">
        <f>(SUMIFS('C. Physician Group'!T:T,'C. Physician Group'!B:B,'D.1 Summary'!B47,'C. Physician Group'!E:E,'D.1 Summary'!D47)+SUMIFS('C. Physician Group'!U:U,'C. Physician Group'!B:B,'D.1 Summary'!B47,'C. Physician Group'!E:E,'D.1 Summary'!D47)+SUMIFS('C. Physician Group'!V:V,'C. Physician Group'!B:B,'D.1 Summary'!B47,'C. Physician Group'!E:E,'D.1 Summary'!D47)+SUMIFS('C. Physician Group'!W:W,'C. Physician Group'!B:B,'D.1 Summary'!B47,'C. Physician Group'!E:E,'D.1 Summary'!D47)+SUMIFS('C. Physician Group'!X:X,'C. Physician Group'!B:B,'D.1 Summary'!B47,'C. Physician Group'!E:E,'D.1 Summary'!D47))</f>
        <v>547252.33680000005</v>
      </c>
    </row>
    <row r="48" spans="2:17" s="6" customFormat="1" x14ac:dyDescent="0.25">
      <c r="B48" s="16">
        <v>2018</v>
      </c>
      <c r="C48" s="17" t="s">
        <v>31</v>
      </c>
      <c r="D48" s="18">
        <v>5</v>
      </c>
      <c r="E48" s="19">
        <f>SUMIFS('C. Physician Group'!L:L,'C. Physician Group'!B:B,'D.1 Summary'!B48,'C. Physician Group'!E:E,'D.1 Summary'!D48)</f>
        <v>212295.59999999998</v>
      </c>
      <c r="F48" s="177">
        <f>IFERROR((SUMIFS('C. Physician Group'!L:L,'C. Physician Group'!B:B,'D.1 Summary'!B48,'C. Physician Group'!E:E,'D.1 Summary'!D48)*AVERAGEIFS('C. Physician Group'!M:M,'C. Physician Group'!B:B,'D.1 Summary'!B48,'C. Physician Group'!E:E,'D.1 Summary'!D48)),"0")</f>
        <v>869987.36879999982</v>
      </c>
      <c r="G48" s="12">
        <f t="shared" si="3"/>
        <v>4.0979999999999999</v>
      </c>
      <c r="H48" s="21">
        <f>(SUMIFS('C. Physician Group'!N:N,'C. Physician Group'!B:B,'D.1 Summary'!B48,'C. Physician Group'!E:E,'D.1 Summary'!D48)+SUMIFS('C. Physician Group'!O:O,'C. Physician Group'!B:B,'D.1 Summary'!B48,'C. Physician Group'!E:E,'D.1 Summary'!D48)+SUMIFS('C. Physician Group'!P:P,'C. Physician Group'!B:B,'D.1 Summary'!B48,'C. Physician Group'!E:E,'D.1 Summary'!D48)+SUMIFS('C. Physician Group'!Q:Q,'C. Physician Group'!B:B,'D.1 Summary'!B48,'C. Physician Group'!E:E,'D.1 Summary'!D48)+SUMIFS('C. Physician Group'!R:R,'C. Physician Group'!B:B,'D.1 Summary'!B48,'C. Physician Group'!E:E,'D.1 Summary'!D48)+SUMIFS('C. Physician Group'!S:S,'C. Physician Group'!B:B,'D.1 Summary'!B48,'C. Physician Group'!E:E,'D.1 Summary'!D48)+SUMIFS('C. Physician Group'!T:T,'C. Physician Group'!B:B,'D.1 Summary'!B48,'C. Physician Group'!E:E,'D.1 Summary'!D48)+SUMIFS('C. Physician Group'!U:U,'C. Physician Group'!B:B,'D.1 Summary'!B48,'C. Physician Group'!E:E,'D.1 Summary'!D48)+SUMIFS('C. Physician Group'!V:V,'C. Physician Group'!B:B,'D.1 Summary'!B48,'C. Physician Group'!E:E,'D.1 Summary'!D48)+SUMIFS('C. Physician Group'!W:W,'C. Physician Group'!B:B,'D.1 Summary'!B48,'C. Physician Group'!E:E,'D.1 Summary'!D48)+SUMIFS('C. Physician Group'!X:X,'C. Physician Group'!B:B,'D.1 Summary'!B48,'C. Physician Group'!E:E,'D.1 Summary'!D48))</f>
        <v>595948103.06400001</v>
      </c>
      <c r="I48" s="22">
        <f t="shared" si="4"/>
        <v>2807.1618208950167</v>
      </c>
      <c r="J48" s="21">
        <f t="shared" si="5"/>
        <v>685.00776498170251</v>
      </c>
      <c r="K48" s="22">
        <f>SUMIFS('C. Physician Group'!N:N,'C. Physician Group'!B:B,'D.1 Summary'!B48,'C. Physician Group'!E:E,'D.1 Summary'!D48)</f>
        <v>68177113.200000003</v>
      </c>
      <c r="L48" s="21">
        <f>SUMIFS('C. Physician Group'!O:O,'C. Physician Group'!B:B,'D.1 Summary'!B48,'C. Physician Group'!E:E,'D.1 Summary'!D48)</f>
        <v>49892898.671999998</v>
      </c>
      <c r="M48" s="22">
        <f>SUMIFS('C. Physician Group'!P:P,'C. Physician Group'!B:B,'D.1 Summary'!B48,'C. Physician Group'!E:E,'D.1 Summary'!D48)</f>
        <v>6961398.9239999996</v>
      </c>
      <c r="N48" s="21">
        <f>SUMIFS('C. Physician Group'!Q:Q,'C. Physician Group'!B:B,'D.1 Summary'!B48,'C. Physician Group'!E:E,'D.1 Summary'!D48)</f>
        <v>2720311.0439999998</v>
      </c>
      <c r="O48" s="22">
        <f>SUMIFS('C. Physician Group'!R:R,'C. Physician Group'!B:B,'D.1 Summary'!B48,'C. Physician Group'!E:E,'D.1 Summary'!D48)</f>
        <v>90788272.775999993</v>
      </c>
      <c r="P48" s="21">
        <f>SUMIFS('C. Physician Group'!S:S,'C. Physician Group'!B:B,'D.1 Summary'!B48,'C. Physician Group'!E:E,'D.1 Summary'!D48)</f>
        <v>304154895.912</v>
      </c>
      <c r="Q48" s="20">
        <f>(SUMIFS('C. Physician Group'!T:T,'C. Physician Group'!B:B,'D.1 Summary'!B48,'C. Physician Group'!E:E,'D.1 Summary'!D48)+SUMIFS('C. Physician Group'!U:U,'C. Physician Group'!B:B,'D.1 Summary'!B48,'C. Physician Group'!E:E,'D.1 Summary'!D48)+SUMIFS('C. Physician Group'!V:V,'C. Physician Group'!B:B,'D.1 Summary'!B48,'C. Physician Group'!E:E,'D.1 Summary'!D48)+SUMIFS('C. Physician Group'!W:W,'C. Physician Group'!B:B,'D.1 Summary'!B48,'C. Physician Group'!E:E,'D.1 Summary'!D48)+SUMIFS('C. Physician Group'!X:X,'C. Physician Group'!B:B,'D.1 Summary'!B48,'C. Physician Group'!E:E,'D.1 Summary'!D48))</f>
        <v>73253212.535999998</v>
      </c>
    </row>
    <row r="49" spans="2:17" s="6" customFormat="1" x14ac:dyDescent="0.25">
      <c r="B49" s="16">
        <v>2018</v>
      </c>
      <c r="C49" s="17" t="s">
        <v>32</v>
      </c>
      <c r="D49" s="18">
        <v>6</v>
      </c>
      <c r="E49" s="19">
        <f>SUMIFS('C. Physician Group'!L:L,'C. Physician Group'!B:B,'D.1 Summary'!B49,'C. Physician Group'!E:E,'D.1 Summary'!D49)</f>
        <v>46369.2</v>
      </c>
      <c r="F49" s="177">
        <f>(SUMIFS('C. Physician Group'!L:L,'C. Physician Group'!B:B,'D.1 Summary'!B49,'C. Physician Group'!E:E,'D.1 Summary'!D49)*SUMIFS('C. Physician Group'!M:M,'C. Physician Group'!B:B,'D.1 Summary'!B49,'C. Physician Group'!E:E,'D.1 Summary'!D49))</f>
        <v>95324.770933333304</v>
      </c>
      <c r="G49" s="12">
        <f t="shared" si="3"/>
        <v>2.0557777777777773</v>
      </c>
      <c r="H49" s="21">
        <f>(SUMIFS('C. Physician Group'!N:N,'C. Physician Group'!B:B,'D.1 Summary'!B49,'C. Physician Group'!E:E,'D.1 Summary'!D49)+SUMIFS('C. Physician Group'!O:O,'C. Physician Group'!B:B,'D.1 Summary'!B49,'C. Physician Group'!E:E,'D.1 Summary'!D49)+SUMIFS('C. Physician Group'!P:P,'C. Physician Group'!B:B,'D.1 Summary'!B49,'C. Physician Group'!E:E,'D.1 Summary'!D49)+SUMIFS('C. Physician Group'!Q:Q,'C. Physician Group'!B:B,'D.1 Summary'!B49,'C. Physician Group'!E:E,'D.1 Summary'!D49)+SUMIFS('C. Physician Group'!R:R,'C. Physician Group'!B:B,'D.1 Summary'!B49,'C. Physician Group'!E:E,'D.1 Summary'!D49)+SUMIFS('C. Physician Group'!S:S,'C. Physician Group'!B:B,'D.1 Summary'!B49,'C. Physician Group'!E:E,'D.1 Summary'!D49)+SUMIFS('C. Physician Group'!T:T,'C. Physician Group'!B:B,'D.1 Summary'!B49,'C. Physician Group'!E:E,'D.1 Summary'!D49)+SUMIFS('C. Physician Group'!U:U,'C. Physician Group'!B:B,'D.1 Summary'!B49,'C. Physician Group'!E:E,'D.1 Summary'!D49)+SUMIFS('C. Physician Group'!V:V,'C. Physician Group'!B:B,'D.1 Summary'!B49,'C. Physician Group'!E:E,'D.1 Summary'!D49)+SUMIFS('C. Physician Group'!W:W,'C. Physician Group'!B:B,'D.1 Summary'!B49,'C. Physician Group'!E:E,'D.1 Summary'!D49)+SUMIFS('C. Physician Group'!X:X,'C. Physician Group'!B:B,'D.1 Summary'!B49,'C. Physician Group'!E:E,'D.1 Summary'!D49))</f>
        <v>99750865.680719987</v>
      </c>
      <c r="I49" s="22">
        <f t="shared" si="4"/>
        <v>2151.2311120467893</v>
      </c>
      <c r="J49" s="21">
        <f t="shared" si="5"/>
        <v>1046.4317375646476</v>
      </c>
      <c r="K49" s="22">
        <f>SUMIFS('C. Physician Group'!N:N,'C. Physician Group'!B:B,'D.1 Summary'!B49,'C. Physician Group'!E:E,'D.1 Summary'!D49)</f>
        <v>23895073.199999999</v>
      </c>
      <c r="L49" s="21">
        <f>SUMIFS('C. Physician Group'!O:O,'C. Physician Group'!B:B,'D.1 Summary'!B49,'C. Physician Group'!E:E,'D.1 Summary'!D49)</f>
        <v>15855599.795879999</v>
      </c>
      <c r="M49" s="22">
        <f>SUMIFS('C. Physician Group'!P:P,'C. Physician Group'!B:B,'D.1 Summary'!B49,'C. Physician Group'!E:E,'D.1 Summary'!D49)</f>
        <v>7710631.03584</v>
      </c>
      <c r="N49" s="21">
        <f>SUMIFS('C. Physician Group'!Q:Q,'C. Physician Group'!B:B,'D.1 Summary'!B49,'C. Physician Group'!E:E,'D.1 Summary'!D49)</f>
        <v>4726105.526399998</v>
      </c>
      <c r="O49" s="22">
        <f>SUMIFS('C. Physician Group'!R:R,'C. Physician Group'!B:B,'D.1 Summary'!B49,'C. Physician Group'!E:E,'D.1 Summary'!D49)</f>
        <v>28381558.175999995</v>
      </c>
      <c r="P49" s="21">
        <f>SUMIFS('C. Physician Group'!S:S,'C. Physician Group'!B:B,'D.1 Summary'!B49,'C. Physician Group'!E:E,'D.1 Summary'!D49)</f>
        <v>19181897.946599994</v>
      </c>
      <c r="Q49" s="20">
        <f>(SUMIFS('C. Physician Group'!T:T,'C. Physician Group'!B:B,'D.1 Summary'!B49,'C. Physician Group'!E:E,'D.1 Summary'!D49)+SUMIFS('C. Physician Group'!U:U,'C. Physician Group'!B:B,'D.1 Summary'!B49,'C. Physician Group'!E:E,'D.1 Summary'!D49)+SUMIFS('C. Physician Group'!V:V,'C. Physician Group'!B:B,'D.1 Summary'!B49,'C. Physician Group'!E:E,'D.1 Summary'!D49)+SUMIFS('C. Physician Group'!W:W,'C. Physician Group'!B:B,'D.1 Summary'!B49,'C. Physician Group'!E:E,'D.1 Summary'!D49)+SUMIFS('C. Physician Group'!X:X,'C. Physician Group'!B:B,'D.1 Summary'!B49,'C. Physician Group'!E:E,'D.1 Summary'!D49))</f>
        <v>0</v>
      </c>
    </row>
    <row r="50" spans="2:17" s="6" customFormat="1" x14ac:dyDescent="0.25">
      <c r="B50" s="23">
        <v>2018</v>
      </c>
      <c r="C50" s="24" t="s">
        <v>27</v>
      </c>
      <c r="D50" s="25">
        <v>7</v>
      </c>
      <c r="E50" s="26">
        <f>SUMIFS('C. Physician Group'!L:L,'C. Physician Group'!B:B,'D.1 Summary'!B50,'C. Physician Group'!E:E,'D.1 Summary'!D50)</f>
        <v>0</v>
      </c>
      <c r="F50" s="179" t="str">
        <f>IFERROR((SUMIFS('C. Physician Group'!L:L,'C. Physician Group'!B:B,'D.1 Summary'!B50,'C. Physician Group'!E:E,'D.1 Summary'!D50)*AVERAGEIFS('C. Physician Group'!M:M,'C. Physician Group'!B:B,'D.1 Summary'!B50,'C. Physician Group'!E:E,'D.1 Summary'!D50)),"0")</f>
        <v>0</v>
      </c>
      <c r="G50" s="27" t="str">
        <f t="shared" si="3"/>
        <v>0</v>
      </c>
      <c r="H50" s="29">
        <f>(SUMIFS('C. Physician Group'!N:N,'C. Physician Group'!B:B,'D.1 Summary'!B50,'C. Physician Group'!E:E,'D.1 Summary'!D50)+SUMIFS('C. Physician Group'!O:O,'C. Physician Group'!B:B,'D.1 Summary'!B50,'C. Physician Group'!E:E,'D.1 Summary'!D50)+SUMIFS('C. Physician Group'!P:P,'C. Physician Group'!B:B,'D.1 Summary'!B50,'C. Physician Group'!E:E,'D.1 Summary'!D50)+SUMIFS('C. Physician Group'!Q:Q,'C. Physician Group'!B:B,'D.1 Summary'!B50,'C. Physician Group'!E:E,'D.1 Summary'!D50)+SUMIFS('C. Physician Group'!R:R,'C. Physician Group'!B:B,'D.1 Summary'!B50,'C. Physician Group'!E:E,'D.1 Summary'!D50)+SUMIFS('C. Physician Group'!S:S,'C. Physician Group'!B:B,'D.1 Summary'!B50,'C. Physician Group'!E:E,'D.1 Summary'!D50)+SUMIFS('C. Physician Group'!T:T,'C. Physician Group'!B:B,'D.1 Summary'!B50,'C. Physician Group'!E:E,'D.1 Summary'!D50)+SUMIFS('C. Physician Group'!U:U,'C. Physician Group'!B:B,'D.1 Summary'!B50,'C. Physician Group'!E:E,'D.1 Summary'!D50)+SUMIFS('C. Physician Group'!V:V,'C. Physician Group'!B:B,'D.1 Summary'!B50,'C. Physician Group'!E:E,'D.1 Summary'!D50)+SUMIFS('C. Physician Group'!W:W,'C. Physician Group'!B:B,'D.1 Summary'!B50,'C. Physician Group'!E:E,'D.1 Summary'!D50)+SUMIFS('C. Physician Group'!X:X,'C. Physician Group'!B:B,'D.1 Summary'!B50,'C. Physician Group'!E:E,'D.1 Summary'!D50))</f>
        <v>0</v>
      </c>
      <c r="I50" s="30" t="str">
        <f t="shared" si="4"/>
        <v>0</v>
      </c>
      <c r="J50" s="29" t="str">
        <f t="shared" si="5"/>
        <v>0</v>
      </c>
      <c r="K50" s="30">
        <f>SUMIFS('C. Physician Group'!N:N,'C. Physician Group'!B:B,'D.1 Summary'!B50,'C. Physician Group'!E:E,'D.1 Summary'!D50)</f>
        <v>0</v>
      </c>
      <c r="L50" s="29">
        <f>SUMIFS('C. Physician Group'!O:O,'C. Physician Group'!B:B,'D.1 Summary'!B50,'C. Physician Group'!E:E,'D.1 Summary'!D50)</f>
        <v>0</v>
      </c>
      <c r="M50" s="30">
        <f>SUMIFS('C. Physician Group'!P:P,'C. Physician Group'!B:B,'D.1 Summary'!B50,'C. Physician Group'!E:E,'D.1 Summary'!D50)</f>
        <v>0</v>
      </c>
      <c r="N50" s="29">
        <f>SUMIFS('C. Physician Group'!Q:Q,'C. Physician Group'!B:B,'D.1 Summary'!B50,'C. Physician Group'!E:E,'D.1 Summary'!D50)</f>
        <v>0</v>
      </c>
      <c r="O50" s="30">
        <f>SUMIFS('C. Physician Group'!R:R,'C. Physician Group'!B:B,'D.1 Summary'!B50,'C. Physician Group'!E:E,'D.1 Summary'!D50)</f>
        <v>0</v>
      </c>
      <c r="P50" s="29">
        <f>SUMIFS('C. Physician Group'!S:S,'C. Physician Group'!B:B,'D.1 Summary'!B50,'C. Physician Group'!E:E,'D.1 Summary'!D50)</f>
        <v>0</v>
      </c>
      <c r="Q50" s="28">
        <f>(SUMIFS('C. Physician Group'!T:T,'C. Physician Group'!B:B,'D.1 Summary'!B50,'C. Physician Group'!E:E,'D.1 Summary'!D50)+SUMIFS('C. Physician Group'!U:U,'C. Physician Group'!B:B,'D.1 Summary'!B50,'C. Physician Group'!E:E,'D.1 Summary'!D50)+SUMIFS('C. Physician Group'!V:V,'C. Physician Group'!B:B,'D.1 Summary'!B50,'C. Physician Group'!E:E,'D.1 Summary'!D50)+SUMIFS('C. Physician Group'!W:W,'C. Physician Group'!B:B,'D.1 Summary'!B50,'C. Physician Group'!E:E,'D.1 Summary'!D50)+SUMIFS('C. Physician Group'!X:X,'C. Physician Group'!B:B,'D.1 Summary'!B50,'C. Physician Group'!E:E,'D.1 Summary'!D50))</f>
        <v>0</v>
      </c>
    </row>
    <row r="51" spans="2:17" s="6" customFormat="1" x14ac:dyDescent="0.25"/>
    <row r="52" spans="2:17" s="6" customFormat="1" x14ac:dyDescent="0.25"/>
    <row r="53" spans="2:17" s="6" customFormat="1" x14ac:dyDescent="0.25"/>
    <row r="54" spans="2:17" s="6" customFormat="1" x14ac:dyDescent="0.25"/>
    <row r="55" spans="2:17" s="6" customFormat="1" x14ac:dyDescent="0.25"/>
    <row r="56" spans="2:17" s="6" customFormat="1" x14ac:dyDescent="0.25"/>
    <row r="57" spans="2:17" s="6" customFormat="1" x14ac:dyDescent="0.25"/>
    <row r="58" spans="2:17" s="6" customFormat="1" x14ac:dyDescent="0.25"/>
    <row r="59" spans="2:17" s="6" customFormat="1" x14ac:dyDescent="0.25"/>
    <row r="60" spans="2:17" s="6" customFormat="1" x14ac:dyDescent="0.25"/>
    <row r="61" spans="2:17" s="6" customFormat="1" x14ac:dyDescent="0.25"/>
    <row r="62" spans="2:17" s="6" customFormat="1" x14ac:dyDescent="0.25"/>
    <row r="63" spans="2:17" s="6" customFormat="1" x14ac:dyDescent="0.25"/>
    <row r="64" spans="2:17" s="6" customFormat="1" x14ac:dyDescent="0.25"/>
    <row r="65" s="6" customFormat="1" x14ac:dyDescent="0.25"/>
    <row r="66" s="6" customFormat="1" x14ac:dyDescent="0.25"/>
    <row r="67" s="6" customFormat="1" x14ac:dyDescent="0.25"/>
    <row r="68" s="6" customFormat="1" x14ac:dyDescent="0.25"/>
    <row r="69" s="6" customFormat="1" x14ac:dyDescent="0.25"/>
    <row r="70" s="6" customFormat="1" x14ac:dyDescent="0.25"/>
    <row r="71" s="6" customFormat="1" x14ac:dyDescent="0.25"/>
    <row r="72" s="6" customFormat="1" x14ac:dyDescent="0.25"/>
    <row r="73" s="6" customFormat="1" x14ac:dyDescent="0.25"/>
    <row r="74" s="6" customFormat="1" x14ac:dyDescent="0.25"/>
    <row r="75" s="6" customFormat="1" x14ac:dyDescent="0.25"/>
    <row r="76" s="6" customFormat="1" x14ac:dyDescent="0.25"/>
    <row r="77" s="6" customFormat="1" x14ac:dyDescent="0.25"/>
    <row r="78" s="6" customFormat="1" x14ac:dyDescent="0.25"/>
    <row r="79" s="6" customFormat="1" x14ac:dyDescent="0.25"/>
    <row r="80" s="6" customFormat="1" x14ac:dyDescent="0.25"/>
    <row r="81" s="6" customFormat="1" x14ac:dyDescent="0.25"/>
    <row r="82" s="6" customFormat="1" x14ac:dyDescent="0.25"/>
    <row r="83" s="6" customFormat="1" x14ac:dyDescent="0.25"/>
    <row r="84" s="6" customFormat="1" x14ac:dyDescent="0.25"/>
    <row r="85" s="6" customFormat="1" x14ac:dyDescent="0.25"/>
    <row r="86" s="6" customFormat="1" x14ac:dyDescent="0.25"/>
    <row r="87" s="6" customFormat="1" x14ac:dyDescent="0.25"/>
    <row r="88" s="6" customFormat="1" x14ac:dyDescent="0.25"/>
    <row r="89" s="6" customFormat="1" x14ac:dyDescent="0.25"/>
    <row r="90" s="6" customFormat="1" x14ac:dyDescent="0.25"/>
    <row r="91" s="6" customFormat="1" x14ac:dyDescent="0.25"/>
    <row r="92" s="6" customFormat="1" x14ac:dyDescent="0.25"/>
    <row r="93" s="6" customFormat="1" x14ac:dyDescent="0.25"/>
    <row r="94" s="6" customFormat="1" x14ac:dyDescent="0.25"/>
    <row r="95" s="6" customFormat="1" x14ac:dyDescent="0.25"/>
    <row r="96" s="6" customFormat="1" x14ac:dyDescent="0.25"/>
    <row r="97" s="6" customFormat="1" x14ac:dyDescent="0.25"/>
    <row r="98" s="6" customFormat="1" x14ac:dyDescent="0.25"/>
    <row r="99" s="6" customFormat="1" x14ac:dyDescent="0.25"/>
    <row r="100" s="6" customFormat="1" x14ac:dyDescent="0.25"/>
    <row r="101" s="6" customFormat="1" x14ac:dyDescent="0.25"/>
    <row r="102" s="6" customFormat="1" x14ac:dyDescent="0.25"/>
    <row r="103" s="6" customFormat="1" x14ac:dyDescent="0.25"/>
    <row r="104" s="6" customFormat="1" x14ac:dyDescent="0.25"/>
    <row r="105" s="6" customFormat="1" x14ac:dyDescent="0.25"/>
    <row r="106" s="6" customFormat="1" x14ac:dyDescent="0.25"/>
    <row r="107" s="6" customFormat="1" x14ac:dyDescent="0.25"/>
    <row r="108" s="6" customFormat="1" x14ac:dyDescent="0.25"/>
    <row r="109" s="6" customFormat="1" x14ac:dyDescent="0.25"/>
    <row r="110" s="6" customFormat="1" x14ac:dyDescent="0.25"/>
    <row r="111" s="6" customFormat="1" x14ac:dyDescent="0.25"/>
    <row r="112" s="6" customFormat="1" x14ac:dyDescent="0.25"/>
    <row r="113" s="6" customFormat="1" x14ac:dyDescent="0.25"/>
    <row r="114" s="6" customFormat="1" x14ac:dyDescent="0.25"/>
    <row r="115" s="6" customFormat="1" x14ac:dyDescent="0.25"/>
    <row r="116" s="6" customFormat="1" x14ac:dyDescent="0.25"/>
    <row r="117" s="6" customFormat="1" x14ac:dyDescent="0.25"/>
    <row r="118" s="6" customFormat="1" x14ac:dyDescent="0.25"/>
    <row r="119" s="6" customFormat="1" x14ac:dyDescent="0.25"/>
    <row r="120" s="6" customFormat="1" x14ac:dyDescent="0.25"/>
    <row r="121" s="6" customFormat="1" x14ac:dyDescent="0.25"/>
    <row r="122" s="6" customFormat="1" x14ac:dyDescent="0.25"/>
    <row r="123" s="6" customFormat="1" x14ac:dyDescent="0.25"/>
    <row r="124" s="6" customFormat="1" x14ac:dyDescent="0.25"/>
    <row r="125" s="6" customFormat="1" x14ac:dyDescent="0.25"/>
    <row r="126" s="6" customFormat="1" x14ac:dyDescent="0.25"/>
    <row r="127" s="6" customFormat="1" x14ac:dyDescent="0.25"/>
    <row r="128" s="6" customFormat="1" x14ac:dyDescent="0.25"/>
    <row r="129" s="6" customFormat="1" x14ac:dyDescent="0.25"/>
    <row r="130" s="6" customFormat="1" x14ac:dyDescent="0.25"/>
    <row r="131" s="6" customFormat="1" x14ac:dyDescent="0.25"/>
    <row r="132" s="6" customFormat="1" x14ac:dyDescent="0.25"/>
    <row r="133" s="6" customFormat="1" x14ac:dyDescent="0.25"/>
    <row r="134" s="6" customFormat="1" x14ac:dyDescent="0.25"/>
    <row r="135" s="6" customFormat="1" x14ac:dyDescent="0.25"/>
    <row r="136" s="6" customFormat="1" x14ac:dyDescent="0.25"/>
    <row r="137" s="6" customFormat="1" x14ac:dyDescent="0.25"/>
    <row r="138" s="6" customFormat="1" x14ac:dyDescent="0.25"/>
    <row r="139" s="6" customFormat="1" x14ac:dyDescent="0.25"/>
    <row r="140" s="6" customFormat="1" x14ac:dyDescent="0.25"/>
    <row r="141" s="6" customFormat="1" x14ac:dyDescent="0.25"/>
    <row r="142" s="6" customFormat="1" x14ac:dyDescent="0.25"/>
    <row r="143" s="6" customFormat="1" x14ac:dyDescent="0.25"/>
    <row r="144" s="6" customFormat="1" x14ac:dyDescent="0.25"/>
    <row r="145" s="6" customFormat="1" x14ac:dyDescent="0.25"/>
    <row r="146" s="6" customFormat="1" x14ac:dyDescent="0.25"/>
    <row r="147" s="6" customFormat="1" x14ac:dyDescent="0.25"/>
    <row r="148" s="6" customFormat="1" x14ac:dyDescent="0.25"/>
    <row r="149" s="6" customFormat="1" x14ac:dyDescent="0.25"/>
    <row r="150" s="6" customFormat="1" x14ac:dyDescent="0.25"/>
    <row r="151" s="6" customFormat="1" x14ac:dyDescent="0.25"/>
    <row r="152" s="6" customFormat="1" x14ac:dyDescent="0.25"/>
    <row r="153" s="6" customFormat="1" x14ac:dyDescent="0.25"/>
    <row r="154" s="6" customFormat="1" x14ac:dyDescent="0.25"/>
    <row r="155" s="6" customFormat="1" x14ac:dyDescent="0.25"/>
    <row r="156" s="6" customFormat="1" x14ac:dyDescent="0.25"/>
    <row r="157" s="6" customFormat="1" x14ac:dyDescent="0.25"/>
    <row r="158" s="6" customFormat="1" x14ac:dyDescent="0.25"/>
    <row r="159" s="6" customFormat="1" x14ac:dyDescent="0.25"/>
    <row r="160" s="6" customFormat="1" x14ac:dyDescent="0.25"/>
    <row r="161" s="6" customFormat="1" x14ac:dyDescent="0.25"/>
    <row r="162" s="6" customFormat="1" x14ac:dyDescent="0.25"/>
    <row r="163" s="6" customFormat="1" x14ac:dyDescent="0.25"/>
    <row r="164" s="6" customFormat="1" x14ac:dyDescent="0.25"/>
    <row r="165" s="6" customFormat="1" x14ac:dyDescent="0.25"/>
    <row r="166" s="6" customFormat="1" x14ac:dyDescent="0.25"/>
    <row r="167" s="6" customFormat="1" x14ac:dyDescent="0.25"/>
    <row r="168" s="6" customFormat="1" x14ac:dyDescent="0.25"/>
    <row r="169" s="6" customFormat="1" x14ac:dyDescent="0.25"/>
    <row r="170" s="6" customFormat="1" x14ac:dyDescent="0.25"/>
    <row r="171" s="6" customFormat="1" x14ac:dyDescent="0.25"/>
    <row r="172" s="6" customFormat="1" x14ac:dyDescent="0.25"/>
    <row r="173" s="6" customFormat="1" x14ac:dyDescent="0.25"/>
    <row r="174" s="6" customFormat="1" x14ac:dyDescent="0.25"/>
    <row r="175" s="6" customFormat="1" x14ac:dyDescent="0.25"/>
    <row r="176" s="6" customFormat="1" x14ac:dyDescent="0.25"/>
    <row r="177" s="6" customFormat="1" x14ac:dyDescent="0.25"/>
    <row r="178" s="6" customFormat="1" x14ac:dyDescent="0.25"/>
    <row r="179" s="6" customFormat="1" x14ac:dyDescent="0.25"/>
    <row r="180" s="6" customFormat="1" x14ac:dyDescent="0.25"/>
    <row r="181" s="6" customFormat="1" x14ac:dyDescent="0.25"/>
    <row r="182" s="6" customFormat="1" x14ac:dyDescent="0.25"/>
    <row r="183" s="6" customFormat="1" x14ac:dyDescent="0.25"/>
    <row r="184" s="6" customFormat="1" x14ac:dyDescent="0.25"/>
    <row r="185" s="6" customFormat="1" x14ac:dyDescent="0.25"/>
    <row r="186" s="6" customFormat="1" x14ac:dyDescent="0.25"/>
    <row r="187" s="6" customFormat="1" x14ac:dyDescent="0.25"/>
    <row r="188" s="6" customFormat="1" x14ac:dyDescent="0.25"/>
    <row r="189" s="6" customFormat="1" x14ac:dyDescent="0.25"/>
    <row r="190" s="6" customFormat="1" x14ac:dyDescent="0.25"/>
    <row r="191" s="6" customFormat="1" x14ac:dyDescent="0.25"/>
    <row r="192" s="6" customFormat="1" x14ac:dyDescent="0.25"/>
    <row r="193" s="6" customFormat="1" x14ac:dyDescent="0.25"/>
    <row r="194" s="6" customFormat="1" x14ac:dyDescent="0.25"/>
    <row r="195" s="6" customFormat="1" x14ac:dyDescent="0.25"/>
    <row r="196" s="6" customFormat="1" x14ac:dyDescent="0.25"/>
    <row r="197" s="6" customFormat="1" x14ac:dyDescent="0.25"/>
    <row r="198" s="6" customFormat="1" x14ac:dyDescent="0.25"/>
    <row r="199" s="6" customFormat="1" x14ac:dyDescent="0.25"/>
    <row r="200" s="6" customFormat="1" x14ac:dyDescent="0.25"/>
    <row r="201" s="6" customFormat="1" x14ac:dyDescent="0.25"/>
    <row r="202" s="6" customFormat="1" x14ac:dyDescent="0.25"/>
    <row r="203" s="6" customFormat="1" x14ac:dyDescent="0.25"/>
    <row r="204" s="6" customFormat="1" x14ac:dyDescent="0.25"/>
    <row r="205" s="6" customFormat="1" x14ac:dyDescent="0.25"/>
    <row r="206" s="6" customFormat="1" x14ac:dyDescent="0.25"/>
    <row r="207" s="6" customFormat="1" x14ac:dyDescent="0.25"/>
    <row r="208" s="6" customFormat="1" x14ac:dyDescent="0.25"/>
    <row r="209" s="6" customFormat="1" x14ac:dyDescent="0.25"/>
    <row r="210" s="6" customFormat="1" x14ac:dyDescent="0.25"/>
    <row r="211" s="6" customFormat="1" x14ac:dyDescent="0.25"/>
    <row r="212" s="6" customFormat="1" x14ac:dyDescent="0.25"/>
    <row r="213" s="6" customFormat="1" x14ac:dyDescent="0.25"/>
    <row r="214" s="6" customFormat="1" x14ac:dyDescent="0.25"/>
    <row r="215" s="6" customFormat="1" x14ac:dyDescent="0.25"/>
    <row r="216" s="6" customFormat="1" x14ac:dyDescent="0.25"/>
    <row r="217" s="6" customFormat="1" x14ac:dyDescent="0.25"/>
    <row r="218" s="6" customFormat="1" x14ac:dyDescent="0.25"/>
    <row r="219" s="6" customFormat="1" x14ac:dyDescent="0.25"/>
    <row r="220" s="6" customFormat="1" x14ac:dyDescent="0.25"/>
    <row r="221" s="6" customFormat="1" x14ac:dyDescent="0.25"/>
    <row r="222" s="6" customFormat="1" x14ac:dyDescent="0.25"/>
    <row r="223" s="6" customFormat="1" x14ac:dyDescent="0.25"/>
    <row r="224" s="6" customFormat="1" x14ac:dyDescent="0.25"/>
    <row r="225" s="6" customFormat="1" x14ac:dyDescent="0.25"/>
    <row r="226" s="6" customFormat="1" x14ac:dyDescent="0.25"/>
    <row r="227" s="6" customFormat="1" x14ac:dyDescent="0.25"/>
    <row r="228" s="6" customFormat="1" x14ac:dyDescent="0.25"/>
    <row r="229" s="6" customFormat="1" x14ac:dyDescent="0.25"/>
    <row r="230" s="6" customFormat="1" x14ac:dyDescent="0.25"/>
    <row r="231" s="6" customFormat="1" x14ac:dyDescent="0.25"/>
    <row r="232" s="6" customFormat="1" x14ac:dyDescent="0.25"/>
    <row r="233" s="6" customFormat="1" x14ac:dyDescent="0.25"/>
    <row r="234" s="6" customFormat="1" x14ac:dyDescent="0.25"/>
    <row r="235" s="6" customFormat="1" x14ac:dyDescent="0.25"/>
    <row r="236" s="6" customFormat="1" x14ac:dyDescent="0.25"/>
    <row r="237" s="6" customFormat="1" x14ac:dyDescent="0.25"/>
    <row r="238" s="6" customFormat="1" x14ac:dyDescent="0.25"/>
    <row r="239" s="6" customFormat="1" x14ac:dyDescent="0.25"/>
    <row r="240" s="6" customFormat="1" x14ac:dyDescent="0.25"/>
    <row r="241" s="6" customFormat="1" x14ac:dyDescent="0.25"/>
    <row r="242" s="6" customFormat="1" x14ac:dyDescent="0.25"/>
    <row r="243" s="6" customFormat="1" x14ac:dyDescent="0.25"/>
    <row r="244" s="6" customFormat="1" x14ac:dyDescent="0.25"/>
    <row r="245" s="6" customFormat="1" x14ac:dyDescent="0.25"/>
    <row r="246" s="6" customFormat="1" x14ac:dyDescent="0.25"/>
    <row r="247" s="6" customFormat="1" x14ac:dyDescent="0.25"/>
    <row r="248" s="6" customFormat="1" x14ac:dyDescent="0.25"/>
    <row r="249" s="6" customFormat="1" x14ac:dyDescent="0.25"/>
    <row r="250" s="6" customFormat="1" x14ac:dyDescent="0.25"/>
    <row r="251" s="6" customFormat="1" x14ac:dyDescent="0.25"/>
    <row r="252" s="6" customFormat="1" x14ac:dyDescent="0.25"/>
    <row r="253" s="6" customFormat="1" x14ac:dyDescent="0.25"/>
    <row r="254" s="6" customFormat="1" x14ac:dyDescent="0.25"/>
    <row r="255" s="6" customFormat="1" x14ac:dyDescent="0.25"/>
    <row r="256" s="6" customFormat="1" x14ac:dyDescent="0.25"/>
    <row r="257" s="6" customFormat="1" x14ac:dyDescent="0.25"/>
    <row r="258" s="6" customFormat="1" x14ac:dyDescent="0.25"/>
    <row r="259" s="6" customFormat="1" x14ac:dyDescent="0.25"/>
    <row r="260" s="6" customFormat="1" x14ac:dyDescent="0.25"/>
    <row r="261" s="6" customFormat="1" x14ac:dyDescent="0.25"/>
    <row r="262" s="6" customFormat="1" x14ac:dyDescent="0.25"/>
    <row r="263" s="6" customFormat="1" x14ac:dyDescent="0.25"/>
    <row r="264" s="6" customFormat="1" x14ac:dyDescent="0.25"/>
    <row r="265" s="6" customFormat="1" x14ac:dyDescent="0.25"/>
    <row r="266" s="6" customFormat="1" x14ac:dyDescent="0.25"/>
    <row r="267" s="6" customFormat="1" x14ac:dyDescent="0.25"/>
    <row r="268" s="6" customFormat="1" x14ac:dyDescent="0.25"/>
    <row r="269" s="6" customFormat="1" x14ac:dyDescent="0.25"/>
    <row r="270" s="6" customFormat="1" x14ac:dyDescent="0.25"/>
    <row r="271" s="6" customFormat="1" x14ac:dyDescent="0.25"/>
    <row r="272" s="6" customFormat="1" x14ac:dyDescent="0.25"/>
    <row r="273" s="6" customFormat="1" x14ac:dyDescent="0.25"/>
    <row r="274" s="6" customFormat="1" x14ac:dyDescent="0.25"/>
    <row r="275" s="6" customFormat="1" x14ac:dyDescent="0.25"/>
    <row r="276" s="6" customFormat="1" x14ac:dyDescent="0.25"/>
    <row r="277" s="6" customFormat="1" x14ac:dyDescent="0.25"/>
    <row r="278" s="6" customFormat="1" x14ac:dyDescent="0.25"/>
    <row r="279" s="6" customFormat="1" x14ac:dyDescent="0.25"/>
    <row r="280" s="6" customFormat="1" x14ac:dyDescent="0.25"/>
    <row r="281" s="6" customFormat="1" x14ac:dyDescent="0.25"/>
    <row r="282" s="6" customFormat="1" x14ac:dyDescent="0.25"/>
    <row r="283" s="6" customFormat="1" x14ac:dyDescent="0.25"/>
    <row r="284" s="6" customFormat="1" x14ac:dyDescent="0.25"/>
    <row r="285" s="6" customFormat="1" x14ac:dyDescent="0.25"/>
    <row r="286" s="6" customFormat="1" x14ac:dyDescent="0.25"/>
    <row r="287" s="6" customFormat="1" x14ac:dyDescent="0.25"/>
    <row r="288" s="6" customFormat="1" x14ac:dyDescent="0.25"/>
    <row r="289" s="6" customFormat="1" x14ac:dyDescent="0.25"/>
    <row r="290" s="6" customFormat="1" x14ac:dyDescent="0.25"/>
    <row r="291" s="6" customFormat="1" x14ac:dyDescent="0.25"/>
    <row r="292" s="6" customFormat="1" x14ac:dyDescent="0.25"/>
    <row r="293" s="6" customFormat="1" x14ac:dyDescent="0.25"/>
    <row r="294" s="6" customFormat="1" x14ac:dyDescent="0.25"/>
    <row r="295" s="6" customFormat="1" x14ac:dyDescent="0.25"/>
    <row r="296" s="6" customFormat="1" x14ac:dyDescent="0.25"/>
    <row r="297" s="6" customFormat="1" x14ac:dyDescent="0.25"/>
    <row r="298" s="6" customFormat="1" x14ac:dyDescent="0.25"/>
    <row r="299" s="6" customFormat="1" x14ac:dyDescent="0.25"/>
    <row r="300" s="6" customFormat="1" x14ac:dyDescent="0.25"/>
    <row r="301" s="6" customFormat="1" x14ac:dyDescent="0.25"/>
    <row r="302" s="6" customFormat="1" x14ac:dyDescent="0.25"/>
    <row r="303" s="6" customFormat="1" x14ac:dyDescent="0.25"/>
    <row r="304" s="6" customFormat="1" x14ac:dyDescent="0.25"/>
    <row r="305" s="6" customFormat="1" x14ac:dyDescent="0.25"/>
    <row r="306" s="6" customFormat="1" x14ac:dyDescent="0.25"/>
    <row r="307" s="6" customFormat="1" x14ac:dyDescent="0.25"/>
    <row r="308" s="6" customFormat="1" x14ac:dyDescent="0.25"/>
    <row r="309" s="6" customFormat="1" x14ac:dyDescent="0.25"/>
    <row r="310" s="6" customFormat="1" x14ac:dyDescent="0.25"/>
    <row r="311" s="6" customFormat="1" x14ac:dyDescent="0.25"/>
    <row r="312" s="6" customFormat="1" x14ac:dyDescent="0.25"/>
    <row r="313" s="6" customFormat="1" x14ac:dyDescent="0.25"/>
    <row r="314" s="6" customFormat="1" x14ac:dyDescent="0.25"/>
    <row r="315" s="6" customFormat="1" x14ac:dyDescent="0.25"/>
    <row r="316" s="6" customFormat="1" x14ac:dyDescent="0.25"/>
    <row r="317" s="6" customFormat="1" x14ac:dyDescent="0.25"/>
    <row r="318" s="6" customFormat="1" x14ac:dyDescent="0.25"/>
    <row r="319" s="6" customFormat="1" x14ac:dyDescent="0.25"/>
    <row r="320" s="6" customFormat="1" x14ac:dyDescent="0.25"/>
    <row r="321" s="6" customFormat="1" x14ac:dyDescent="0.25"/>
    <row r="322" s="6" customFormat="1" x14ac:dyDescent="0.25"/>
    <row r="323" s="6" customFormat="1" x14ac:dyDescent="0.25"/>
    <row r="324" s="6" customFormat="1" x14ac:dyDescent="0.25"/>
    <row r="325" s="6" customFormat="1" x14ac:dyDescent="0.25"/>
    <row r="326" s="6" customFormat="1" x14ac:dyDescent="0.25"/>
    <row r="327" s="6" customFormat="1" x14ac:dyDescent="0.25"/>
    <row r="328" s="6" customFormat="1" x14ac:dyDescent="0.25"/>
    <row r="329" s="6" customFormat="1" x14ac:dyDescent="0.25"/>
    <row r="330" s="6" customFormat="1" x14ac:dyDescent="0.25"/>
    <row r="331" s="6" customFormat="1" x14ac:dyDescent="0.25"/>
    <row r="332" s="6" customFormat="1" x14ac:dyDescent="0.25"/>
    <row r="333" s="6" customFormat="1" x14ac:dyDescent="0.25"/>
    <row r="334" s="6" customFormat="1" x14ac:dyDescent="0.25"/>
    <row r="335" s="6" customFormat="1" x14ac:dyDescent="0.25"/>
    <row r="336" s="6" customFormat="1" x14ac:dyDescent="0.25"/>
    <row r="337" s="6" customFormat="1" x14ac:dyDescent="0.25"/>
    <row r="338" s="6" customFormat="1" x14ac:dyDescent="0.25"/>
    <row r="339" s="6" customFormat="1" x14ac:dyDescent="0.25"/>
    <row r="340" s="6" customFormat="1" x14ac:dyDescent="0.25"/>
    <row r="341" s="6" customFormat="1" x14ac:dyDescent="0.25"/>
    <row r="342" s="6" customFormat="1" x14ac:dyDescent="0.25"/>
    <row r="343" s="6" customFormat="1" x14ac:dyDescent="0.25"/>
    <row r="344" s="6" customFormat="1" x14ac:dyDescent="0.25"/>
    <row r="345" s="6" customFormat="1" x14ac:dyDescent="0.25"/>
    <row r="346" s="6" customFormat="1" x14ac:dyDescent="0.25"/>
    <row r="347" s="6" customFormat="1" x14ac:dyDescent="0.25"/>
    <row r="348" s="6" customFormat="1" x14ac:dyDescent="0.25"/>
    <row r="349" s="6" customFormat="1" x14ac:dyDescent="0.25"/>
    <row r="350" s="6" customFormat="1" x14ac:dyDescent="0.25"/>
    <row r="351" s="6" customFormat="1" x14ac:dyDescent="0.25"/>
    <row r="352" s="6" customFormat="1" x14ac:dyDescent="0.25"/>
    <row r="353" s="6" customFormat="1" x14ac:dyDescent="0.25"/>
    <row r="354" s="6" customFormat="1" x14ac:dyDescent="0.25"/>
    <row r="355" s="6" customFormat="1" x14ac:dyDescent="0.25"/>
    <row r="356" s="6" customFormat="1" x14ac:dyDescent="0.25"/>
    <row r="357" s="6" customFormat="1" x14ac:dyDescent="0.25"/>
    <row r="358" s="6" customFormat="1" x14ac:dyDescent="0.25"/>
    <row r="359" s="6" customFormat="1" x14ac:dyDescent="0.25"/>
    <row r="360" s="6" customFormat="1" x14ac:dyDescent="0.25"/>
    <row r="361" s="6" customFormat="1" x14ac:dyDescent="0.25"/>
    <row r="362" s="6" customFormat="1" x14ac:dyDescent="0.25"/>
    <row r="363" s="6" customFormat="1" x14ac:dyDescent="0.25"/>
    <row r="364" s="6" customFormat="1" x14ac:dyDescent="0.25"/>
  </sheetData>
  <sheetProtection password="E222" sheet="1" objects="1" scenarios="1"/>
  <dataConsolidate topLabels="1"/>
  <mergeCells count="2">
    <mergeCell ref="B3:Q3"/>
    <mergeCell ref="B28:Q28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2:R61"/>
  <sheetViews>
    <sheetView zoomScale="80" zoomScaleNormal="80" workbookViewId="0"/>
  </sheetViews>
  <sheetFormatPr defaultRowHeight="15" x14ac:dyDescent="0.25"/>
  <cols>
    <col min="1" max="1" width="9.140625" style="105"/>
    <col min="2" max="2" width="10.5703125" style="73" bestFit="1" customWidth="1"/>
    <col min="3" max="3" width="57.140625" style="105" customWidth="1"/>
    <col min="4" max="4" width="5.28515625" style="105" hidden="1" customWidth="1"/>
    <col min="5" max="5" width="12.7109375" style="105" customWidth="1"/>
    <col min="6" max="6" width="13.28515625" style="105" bestFit="1" customWidth="1"/>
    <col min="7" max="7" width="12.28515625" style="105" customWidth="1"/>
    <col min="8" max="8" width="17.7109375" style="105" customWidth="1"/>
    <col min="9" max="10" width="13.28515625" style="105" bestFit="1" customWidth="1"/>
    <col min="11" max="11" width="15.85546875" style="105" customWidth="1"/>
    <col min="12" max="12" width="17.140625" style="105" customWidth="1"/>
    <col min="13" max="13" width="16.5703125" style="61" customWidth="1"/>
    <col min="14" max="14" width="15" style="105" customWidth="1"/>
    <col min="15" max="15" width="13.85546875" style="105" customWidth="1"/>
    <col min="16" max="16" width="16.7109375" style="105" customWidth="1"/>
    <col min="17" max="17" width="17.7109375" style="105" customWidth="1"/>
    <col min="18" max="19" width="9.140625" style="105"/>
    <col min="20" max="20" width="13.28515625" style="105" customWidth="1"/>
    <col min="21" max="16384" width="9.140625" style="105"/>
  </cols>
  <sheetData>
    <row r="2" spans="1:17" x14ac:dyDescent="0.25">
      <c r="A2" s="85" t="s">
        <v>49</v>
      </c>
    </row>
    <row r="3" spans="1:17" x14ac:dyDescent="0.25">
      <c r="B3" s="211" t="s">
        <v>33</v>
      </c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3"/>
    </row>
    <row r="4" spans="1:17" ht="31.5" customHeight="1" x14ac:dyDescent="0.25">
      <c r="B4" s="69" t="s">
        <v>10</v>
      </c>
      <c r="C4" s="2" t="s">
        <v>11</v>
      </c>
      <c r="D4" s="3" t="s">
        <v>23</v>
      </c>
      <c r="E4" s="5" t="s">
        <v>13</v>
      </c>
      <c r="F4" s="2" t="s">
        <v>14</v>
      </c>
      <c r="G4" s="2" t="s">
        <v>54</v>
      </c>
      <c r="H4" s="2" t="s">
        <v>12</v>
      </c>
      <c r="I4" s="2" t="s">
        <v>15</v>
      </c>
      <c r="J4" s="2" t="s">
        <v>16</v>
      </c>
      <c r="K4" s="2" t="s">
        <v>24</v>
      </c>
      <c r="L4" s="2" t="s">
        <v>25</v>
      </c>
      <c r="M4" s="60" t="s">
        <v>29</v>
      </c>
      <c r="N4" s="2" t="s">
        <v>30</v>
      </c>
      <c r="O4" s="2" t="s">
        <v>26</v>
      </c>
      <c r="P4" s="2" t="s">
        <v>27</v>
      </c>
      <c r="Q4" s="3" t="s">
        <v>28</v>
      </c>
    </row>
    <row r="5" spans="1:17" x14ac:dyDescent="0.25">
      <c r="B5" s="70">
        <v>2016</v>
      </c>
      <c r="C5" s="11" t="s">
        <v>18</v>
      </c>
      <c r="D5" s="45">
        <v>1</v>
      </c>
      <c r="E5" s="96">
        <f>'D.1 Summary'!E30-'D.1 Summary'!E5</f>
        <v>0</v>
      </c>
      <c r="F5" s="97">
        <f>'D.1 Summary'!F30-'D.1 Summary'!F5</f>
        <v>0</v>
      </c>
      <c r="G5" s="50">
        <f>IFERROR((('D.1 Summary'!G30-'D.1 Summary'!G5)/'D.1 Summary'!G5),"---")</f>
        <v>0</v>
      </c>
      <c r="H5" s="87">
        <f>'D.1 Summary'!H30-'D.1 Summary'!H5</f>
        <v>16</v>
      </c>
      <c r="I5" s="87">
        <f>'D.1 Summary'!I30-'D.1 Summary'!I5</f>
        <v>7.7145612340245862E-4</v>
      </c>
      <c r="J5" s="87">
        <f>'D.1 Summary'!J30-'D.1 Summary'!J5</f>
        <v>1.535236066501966E-3</v>
      </c>
      <c r="K5" s="87">
        <f>'D.1 Summary'!K30-'D.1 Summary'!K5</f>
        <v>0</v>
      </c>
      <c r="L5" s="87">
        <f>'D.1 Summary'!L30-'D.1 Summary'!L5</f>
        <v>0</v>
      </c>
      <c r="M5" s="87">
        <f>'D.1 Summary'!M30-'D.1 Summary'!M5</f>
        <v>0</v>
      </c>
      <c r="N5" s="87">
        <f>'D.1 Summary'!N30-'D.1 Summary'!N5</f>
        <v>0</v>
      </c>
      <c r="O5" s="88">
        <f>'D.1 Summary'!O30-'D.1 Summary'!O5</f>
        <v>0</v>
      </c>
      <c r="P5" s="87">
        <f>'D.1 Summary'!P30-'D.1 Summary'!P5</f>
        <v>16</v>
      </c>
      <c r="Q5" s="89">
        <f>'D.1 Summary'!Q30-'D.1 Summary'!Q5</f>
        <v>0</v>
      </c>
    </row>
    <row r="6" spans="1:17" x14ac:dyDescent="0.25">
      <c r="B6" s="71">
        <v>2016</v>
      </c>
      <c r="C6" s="19" t="s">
        <v>19</v>
      </c>
      <c r="D6" s="36">
        <v>2</v>
      </c>
      <c r="E6" s="98">
        <f>'D.1 Summary'!E31-'D.1 Summary'!E6</f>
        <v>110</v>
      </c>
      <c r="F6" s="99">
        <f>'D.1 Summary'!F31-'D.1 Summary'!F6</f>
        <v>232.28917307592928</v>
      </c>
      <c r="G6" s="51">
        <f>IFERROR((('D.1 Summary'!G31-'D.1 Summary'!G6)/'D.1 Summary'!G6),"---")</f>
        <v>0</v>
      </c>
      <c r="H6" s="90">
        <f>'D.1 Summary'!H31-'D.1 Summary'!H6</f>
        <v>225225369.98000002</v>
      </c>
      <c r="I6" s="90">
        <f>'D.1 Summary'!I31-'D.1 Summary'!I6</f>
        <v>49.868462821814035</v>
      </c>
      <c r="J6" s="90">
        <f>'D.1 Summary'!J31-'D.1 Summary'!J6</f>
        <v>23.615095089240725</v>
      </c>
      <c r="K6" s="90">
        <f>'D.1 Summary'!K31-'D.1 Summary'!K6</f>
        <v>0</v>
      </c>
      <c r="L6" s="90">
        <f>'D.1 Summary'!L31-'D.1 Summary'!L6</f>
        <v>0</v>
      </c>
      <c r="M6" s="90">
        <f>'D.1 Summary'!M31-'D.1 Summary'!M6</f>
        <v>0</v>
      </c>
      <c r="N6" s="90">
        <f>'D.1 Summary'!N31-'D.1 Summary'!N6</f>
        <v>0</v>
      </c>
      <c r="O6" s="91">
        <f>'D.1 Summary'!O31-'D.1 Summary'!O6</f>
        <v>0</v>
      </c>
      <c r="P6" s="90">
        <f>'D.1 Summary'!P31-'D.1 Summary'!P6</f>
        <v>0</v>
      </c>
      <c r="Q6" s="92">
        <f>'D.1 Summary'!Q31-'D.1 Summary'!Q6</f>
        <v>0</v>
      </c>
    </row>
    <row r="7" spans="1:17" x14ac:dyDescent="0.25">
      <c r="B7" s="71">
        <v>2016</v>
      </c>
      <c r="C7" s="19" t="s">
        <v>20</v>
      </c>
      <c r="D7" s="36">
        <v>3</v>
      </c>
      <c r="E7" s="98">
        <f>'D.1 Summary'!E32-'D.1 Summary'!E7</f>
        <v>0</v>
      </c>
      <c r="F7" s="99">
        <f>'D.1 Summary'!F32-'D.1 Summary'!F7</f>
        <v>0</v>
      </c>
      <c r="G7" s="51">
        <f>IFERROR((('D.1 Summary'!G32-'D.1 Summary'!G7)/'D.1 Summary'!G7),"---")</f>
        <v>0</v>
      </c>
      <c r="H7" s="90">
        <f>'D.1 Summary'!H32-'D.1 Summary'!H7</f>
        <v>92553265.25369978</v>
      </c>
      <c r="I7" s="90">
        <f>'D.1 Summary'!I32-'D.1 Summary'!I7</f>
        <v>10.793426499148779</v>
      </c>
      <c r="J7" s="90">
        <f>'D.1 Summary'!J32-'D.1 Summary'!J7</f>
        <v>19.67680513484504</v>
      </c>
      <c r="K7" s="90">
        <f>'D.1 Summary'!K32-'D.1 Summary'!K7</f>
        <v>0</v>
      </c>
      <c r="L7" s="90">
        <f>'D.1 Summary'!L32-'D.1 Summary'!L7</f>
        <v>0</v>
      </c>
      <c r="M7" s="90">
        <f>'D.1 Summary'!M32-'D.1 Summary'!M7</f>
        <v>0</v>
      </c>
      <c r="N7" s="90">
        <f>'D.1 Summary'!N32-'D.1 Summary'!N7</f>
        <v>-1</v>
      </c>
      <c r="O7" s="91">
        <f>'D.1 Summary'!O32-'D.1 Summary'!O7</f>
        <v>0</v>
      </c>
      <c r="P7" s="90">
        <f>'D.1 Summary'!P32-'D.1 Summary'!P7</f>
        <v>0</v>
      </c>
      <c r="Q7" s="92">
        <f>'D.1 Summary'!Q32-'D.1 Summary'!Q7</f>
        <v>-9</v>
      </c>
    </row>
    <row r="8" spans="1:17" x14ac:dyDescent="0.25">
      <c r="B8" s="71">
        <v>2016</v>
      </c>
      <c r="C8" s="19" t="s">
        <v>21</v>
      </c>
      <c r="D8" s="36">
        <v>4</v>
      </c>
      <c r="E8" s="98">
        <f>'D.1 Summary'!E33-'D.1 Summary'!E8</f>
        <v>-4</v>
      </c>
      <c r="F8" s="99">
        <f>'D.1 Summary'!F33-'D.1 Summary'!F8</f>
        <v>-3.5500000000465661</v>
      </c>
      <c r="G8" s="51">
        <f>IFERROR((('D.1 Summary'!G33-'D.1 Summary'!G8)/'D.1 Summary'!G8),"---")</f>
        <v>-1.250955520704402E-16</v>
      </c>
      <c r="H8" s="90">
        <f>'D.1 Summary'!H33-'D.1 Summary'!H8</f>
        <v>437063.55999994278</v>
      </c>
      <c r="I8" s="90">
        <f>'D.1 Summary'!I33-'D.1 Summary'!I8</f>
        <v>0.2543822289851505</v>
      </c>
      <c r="J8" s="90">
        <f>'D.1 Summary'!J33-'D.1 Summary'!J8</f>
        <v>0.28662786364526482</v>
      </c>
      <c r="K8" s="90">
        <f>'D.1 Summary'!K33-'D.1 Summary'!K8</f>
        <v>0</v>
      </c>
      <c r="L8" s="90">
        <f>'D.1 Summary'!L33-'D.1 Summary'!L8</f>
        <v>75</v>
      </c>
      <c r="M8" s="90">
        <f>'D.1 Summary'!M33-'D.1 Summary'!M8</f>
        <v>0</v>
      </c>
      <c r="N8" s="90">
        <f>'D.1 Summary'!N33-'D.1 Summary'!N8</f>
        <v>0</v>
      </c>
      <c r="O8" s="91">
        <f>'D.1 Summary'!O33-'D.1 Summary'!O8</f>
        <v>0</v>
      </c>
      <c r="P8" s="90">
        <f>'D.1 Summary'!P33-'D.1 Summary'!P8</f>
        <v>0</v>
      </c>
      <c r="Q8" s="92">
        <f>'D.1 Summary'!Q33-'D.1 Summary'!Q8</f>
        <v>0</v>
      </c>
    </row>
    <row r="9" spans="1:17" x14ac:dyDescent="0.25">
      <c r="B9" s="71">
        <v>2016</v>
      </c>
      <c r="C9" s="19" t="s">
        <v>31</v>
      </c>
      <c r="D9" s="36">
        <v>5</v>
      </c>
      <c r="E9" s="98">
        <f>'D.1 Summary'!E34-'D.1 Summary'!E9</f>
        <v>0</v>
      </c>
      <c r="F9" s="99">
        <f>'D.1 Summary'!F34-'D.1 Summary'!F9</f>
        <v>0</v>
      </c>
      <c r="G9" s="51">
        <f>IFERROR((('D.1 Summary'!G34-'D.1 Summary'!G9)/'D.1 Summary'!G9),"---")</f>
        <v>0</v>
      </c>
      <c r="H9" s="90">
        <f>'D.1 Summary'!H34-'D.1 Summary'!H9</f>
        <v>61044343.780000031</v>
      </c>
      <c r="I9" s="90">
        <f>'D.1 Summary'!I34-'D.1 Summary'!I9</f>
        <v>345.05290046520031</v>
      </c>
      <c r="J9" s="90">
        <f>'D.1 Summary'!J34-'D.1 Summary'!J9</f>
        <v>101.04038080972202</v>
      </c>
      <c r="K9" s="90">
        <f>'D.1 Summary'!K34-'D.1 Summary'!K9</f>
        <v>0</v>
      </c>
      <c r="L9" s="90">
        <f>'D.1 Summary'!L34-'D.1 Summary'!L9</f>
        <v>0</v>
      </c>
      <c r="M9" s="90">
        <f>'D.1 Summary'!M34-'D.1 Summary'!M9</f>
        <v>0</v>
      </c>
      <c r="N9" s="90">
        <f>'D.1 Summary'!N34-'D.1 Summary'!N9</f>
        <v>0</v>
      </c>
      <c r="O9" s="91">
        <f>'D.1 Summary'!O34-'D.1 Summary'!O9</f>
        <v>0</v>
      </c>
      <c r="P9" s="90">
        <f>'D.1 Summary'!P34-'D.1 Summary'!P9</f>
        <v>0</v>
      </c>
      <c r="Q9" s="92">
        <f>'D.1 Summary'!Q34-'D.1 Summary'!Q9</f>
        <v>0</v>
      </c>
    </row>
    <row r="10" spans="1:17" x14ac:dyDescent="0.25">
      <c r="B10" s="71">
        <v>2016</v>
      </c>
      <c r="C10" s="19" t="s">
        <v>32</v>
      </c>
      <c r="D10" s="36">
        <v>6</v>
      </c>
      <c r="E10" s="98">
        <f>'D.1 Summary'!E35-'D.1 Summary'!E10</f>
        <v>0</v>
      </c>
      <c r="F10" s="99">
        <f>'D.1 Summary'!F35-'D.1 Summary'!F10</f>
        <v>0</v>
      </c>
      <c r="G10" s="51">
        <f>IFERROR((('D.1 Summary'!G35-'D.1 Summary'!G10)/'D.1 Summary'!G10),"---")</f>
        <v>0</v>
      </c>
      <c r="H10" s="90">
        <f>'D.1 Summary'!H35-'D.1 Summary'!H10</f>
        <v>0</v>
      </c>
      <c r="I10" s="90">
        <f>'D.1 Summary'!I35-'D.1 Summary'!I10</f>
        <v>0</v>
      </c>
      <c r="J10" s="90">
        <f>'D.1 Summary'!J35-'D.1 Summary'!J10</f>
        <v>0</v>
      </c>
      <c r="K10" s="90">
        <f>'D.1 Summary'!K35-'D.1 Summary'!K10</f>
        <v>0</v>
      </c>
      <c r="L10" s="90">
        <f>'D.1 Summary'!L35-'D.1 Summary'!L10</f>
        <v>0</v>
      </c>
      <c r="M10" s="90">
        <f>'D.1 Summary'!M35-'D.1 Summary'!M10</f>
        <v>0</v>
      </c>
      <c r="N10" s="90">
        <f>'D.1 Summary'!N35-'D.1 Summary'!N10</f>
        <v>0</v>
      </c>
      <c r="O10" s="91">
        <f>'D.1 Summary'!O35-'D.1 Summary'!O10</f>
        <v>0</v>
      </c>
      <c r="P10" s="90">
        <f>'D.1 Summary'!P35-'D.1 Summary'!P10</f>
        <v>0</v>
      </c>
      <c r="Q10" s="92">
        <f>'D.1 Summary'!Q35-'D.1 Summary'!Q10</f>
        <v>0</v>
      </c>
    </row>
    <row r="11" spans="1:17" x14ac:dyDescent="0.25">
      <c r="B11" s="72">
        <v>2016</v>
      </c>
      <c r="C11" s="26" t="s">
        <v>27</v>
      </c>
      <c r="D11" s="46">
        <v>7</v>
      </c>
      <c r="E11" s="100">
        <f>'D.1 Summary'!E36-'D.1 Summary'!E11</f>
        <v>0</v>
      </c>
      <c r="F11" s="101">
        <f>'D.1 Summary'!F36-'D.1 Summary'!F11</f>
        <v>0</v>
      </c>
      <c r="G11" s="52" t="str">
        <f>IFERROR((('D.1 Summary'!G36-'D.1 Summary'!G11)/'D.1 Summary'!G11),"---")</f>
        <v>---</v>
      </c>
      <c r="H11" s="93">
        <f>'D.1 Summary'!H36-'D.1 Summary'!H11</f>
        <v>0</v>
      </c>
      <c r="I11" s="93">
        <f>'D.1 Summary'!I36-'D.1 Summary'!I11</f>
        <v>0</v>
      </c>
      <c r="J11" s="93">
        <f>'D.1 Summary'!J36-'D.1 Summary'!J11</f>
        <v>0</v>
      </c>
      <c r="K11" s="93">
        <f>'D.1 Summary'!K36-'D.1 Summary'!K11</f>
        <v>0</v>
      </c>
      <c r="L11" s="93">
        <f>'D.1 Summary'!L36-'D.1 Summary'!L11</f>
        <v>0</v>
      </c>
      <c r="M11" s="93">
        <f>'D.1 Summary'!M36-'D.1 Summary'!M11</f>
        <v>0</v>
      </c>
      <c r="N11" s="93">
        <f>'D.1 Summary'!N36-'D.1 Summary'!N11</f>
        <v>0</v>
      </c>
      <c r="O11" s="94">
        <f>'D.1 Summary'!O36-'D.1 Summary'!O11</f>
        <v>0</v>
      </c>
      <c r="P11" s="93">
        <f>'D.1 Summary'!P36-'D.1 Summary'!P11</f>
        <v>0</v>
      </c>
      <c r="Q11" s="95">
        <f>'D.1 Summary'!Q36-'D.1 Summary'!Q11</f>
        <v>0</v>
      </c>
    </row>
    <row r="12" spans="1:17" x14ac:dyDescent="0.25">
      <c r="B12" s="70">
        <v>2017</v>
      </c>
      <c r="C12" s="11" t="s">
        <v>18</v>
      </c>
      <c r="D12" s="45">
        <v>1</v>
      </c>
      <c r="E12" s="96">
        <f>'D.1 Summary'!E37-'D.1 Summary'!E12</f>
        <v>0</v>
      </c>
      <c r="F12" s="97">
        <f>'D.1 Summary'!F37-'D.1 Summary'!F12</f>
        <v>0</v>
      </c>
      <c r="G12" s="50">
        <f>IFERROR((('D.1 Summary'!G37-'D.1 Summary'!G12)/'D.1 Summary'!G12),"---")</f>
        <v>0</v>
      </c>
      <c r="H12" s="87">
        <f>'D.1 Summary'!H37-'D.1 Summary'!H12</f>
        <v>29446.410000000149</v>
      </c>
      <c r="I12" s="87">
        <f>'D.1 Summary'!I37-'D.1 Summary'!I12</f>
        <v>1.3567898447220159</v>
      </c>
      <c r="J12" s="87">
        <f>'D.1 Summary'!J37-'D.1 Summary'!J12</f>
        <v>2.871512898882429</v>
      </c>
      <c r="K12" s="87">
        <f>'D.1 Summary'!K37-'D.1 Summary'!K12</f>
        <v>0</v>
      </c>
      <c r="L12" s="87">
        <f>'D.1 Summary'!L37-'D.1 Summary'!L12</f>
        <v>0</v>
      </c>
      <c r="M12" s="87">
        <f>'D.1 Summary'!M37-'D.1 Summary'!M12</f>
        <v>0</v>
      </c>
      <c r="N12" s="87">
        <f>'D.1 Summary'!N37-'D.1 Summary'!N12</f>
        <v>0</v>
      </c>
      <c r="O12" s="88">
        <f>'D.1 Summary'!O37-'D.1 Summary'!O12</f>
        <v>0</v>
      </c>
      <c r="P12" s="87">
        <f>'D.1 Summary'!P37-'D.1 Summary'!P12</f>
        <v>0</v>
      </c>
      <c r="Q12" s="89">
        <f>'D.1 Summary'!Q37-'D.1 Summary'!Q12</f>
        <v>0</v>
      </c>
    </row>
    <row r="13" spans="1:17" x14ac:dyDescent="0.25">
      <c r="B13" s="71">
        <v>2017</v>
      </c>
      <c r="C13" s="19" t="s">
        <v>19</v>
      </c>
      <c r="D13" s="36">
        <v>2</v>
      </c>
      <c r="E13" s="98">
        <f>'D.1 Summary'!E38-'D.1 Summary'!E13</f>
        <v>0</v>
      </c>
      <c r="F13" s="99">
        <f>'D.1 Summary'!F38-'D.1 Summary'!F13</f>
        <v>0</v>
      </c>
      <c r="G13" s="51">
        <f>IFERROR((('D.1 Summary'!G38-'D.1 Summary'!G13)/'D.1 Summary'!G13),"---")</f>
        <v>0</v>
      </c>
      <c r="H13" s="90">
        <f>'D.1 Summary'!H38-'D.1 Summary'!H13</f>
        <v>238146630.51999998</v>
      </c>
      <c r="I13" s="90">
        <f>'D.1 Summary'!I38-'D.1 Summary'!I13</f>
        <v>59.037232164504417</v>
      </c>
      <c r="J13" s="90">
        <f>'D.1 Summary'!J38-'D.1 Summary'!J13</f>
        <v>26.981262086921561</v>
      </c>
      <c r="K13" s="90">
        <f>'D.1 Summary'!K38-'D.1 Summary'!K13</f>
        <v>0</v>
      </c>
      <c r="L13" s="90">
        <f>'D.1 Summary'!L38-'D.1 Summary'!L13</f>
        <v>0</v>
      </c>
      <c r="M13" s="90">
        <f>'D.1 Summary'!M38-'D.1 Summary'!M13</f>
        <v>0</v>
      </c>
      <c r="N13" s="90">
        <f>'D.1 Summary'!N38-'D.1 Summary'!N13</f>
        <v>0</v>
      </c>
      <c r="O13" s="91">
        <f>'D.1 Summary'!O38-'D.1 Summary'!O13</f>
        <v>0</v>
      </c>
      <c r="P13" s="90">
        <f>'D.1 Summary'!P38-'D.1 Summary'!P13</f>
        <v>0</v>
      </c>
      <c r="Q13" s="92">
        <f>'D.1 Summary'!Q38-'D.1 Summary'!Q13</f>
        <v>0</v>
      </c>
    </row>
    <row r="14" spans="1:17" x14ac:dyDescent="0.25">
      <c r="B14" s="71">
        <v>2017</v>
      </c>
      <c r="C14" s="19" t="s">
        <v>20</v>
      </c>
      <c r="D14" s="36">
        <v>3</v>
      </c>
      <c r="E14" s="98">
        <f>'D.1 Summary'!E39-'D.1 Summary'!E14</f>
        <v>0</v>
      </c>
      <c r="F14" s="99">
        <f>'D.1 Summary'!F39-'D.1 Summary'!F14</f>
        <v>0</v>
      </c>
      <c r="G14" s="51">
        <f>IFERROR((('D.1 Summary'!G39-'D.1 Summary'!G14)/'D.1 Summary'!G14),"---")</f>
        <v>0</v>
      </c>
      <c r="H14" s="90">
        <f>'D.1 Summary'!H39-'D.1 Summary'!H14</f>
        <v>133189354.00600004</v>
      </c>
      <c r="I14" s="90">
        <f>'D.1 Summary'!I39-'D.1 Summary'!I14</f>
        <v>16.485720270169622</v>
      </c>
      <c r="J14" s="90">
        <f>'D.1 Summary'!J39-'D.1 Summary'!J14</f>
        <v>28.419851819247242</v>
      </c>
      <c r="K14" s="90">
        <f>'D.1 Summary'!K39-'D.1 Summary'!K14</f>
        <v>0</v>
      </c>
      <c r="L14" s="90">
        <f>'D.1 Summary'!L39-'D.1 Summary'!L14</f>
        <v>0</v>
      </c>
      <c r="M14" s="90">
        <f>'D.1 Summary'!M39-'D.1 Summary'!M14</f>
        <v>0</v>
      </c>
      <c r="N14" s="90">
        <f>'D.1 Summary'!N39-'D.1 Summary'!N14</f>
        <v>0</v>
      </c>
      <c r="O14" s="91">
        <f>'D.1 Summary'!O39-'D.1 Summary'!O14</f>
        <v>-10</v>
      </c>
      <c r="P14" s="90">
        <f>'D.1 Summary'!P39-'D.1 Summary'!P14</f>
        <v>11</v>
      </c>
      <c r="Q14" s="92">
        <f>'D.1 Summary'!Q39-'D.1 Summary'!Q14</f>
        <v>0</v>
      </c>
    </row>
    <row r="15" spans="1:17" x14ac:dyDescent="0.25">
      <c r="B15" s="71">
        <v>2017</v>
      </c>
      <c r="C15" s="19" t="s">
        <v>21</v>
      </c>
      <c r="D15" s="36">
        <v>4</v>
      </c>
      <c r="E15" s="98">
        <f>'D.1 Summary'!E40-'D.1 Summary'!E15</f>
        <v>0</v>
      </c>
      <c r="F15" s="99">
        <f>'D.1 Summary'!F40-'D.1 Summary'!F15</f>
        <v>0</v>
      </c>
      <c r="G15" s="51">
        <f>IFERROR((('D.1 Summary'!G40-'D.1 Summary'!G15)/'D.1 Summary'!G15),"---")</f>
        <v>0</v>
      </c>
      <c r="H15" s="90">
        <f>'D.1 Summary'!H40-'D.1 Summary'!H15</f>
        <v>525023.16999995708</v>
      </c>
      <c r="I15" s="90">
        <f>'D.1 Summary'!I40-'D.1 Summary'!I15</f>
        <v>0.29071774767362513</v>
      </c>
      <c r="J15" s="90">
        <f>'D.1 Summary'!J40-'D.1 Summary'!J15</f>
        <v>0.44141032966047078</v>
      </c>
      <c r="K15" s="90">
        <f>'D.1 Summary'!K40-'D.1 Summary'!K15</f>
        <v>-1000</v>
      </c>
      <c r="L15" s="90">
        <f>'D.1 Summary'!L40-'D.1 Summary'!L15</f>
        <v>-181</v>
      </c>
      <c r="M15" s="90">
        <f>'D.1 Summary'!M40-'D.1 Summary'!M15</f>
        <v>0</v>
      </c>
      <c r="N15" s="90">
        <f>'D.1 Summary'!N40-'D.1 Summary'!N15</f>
        <v>0</v>
      </c>
      <c r="O15" s="91">
        <f>'D.1 Summary'!O40-'D.1 Summary'!O15</f>
        <v>0</v>
      </c>
      <c r="P15" s="90">
        <f>'D.1 Summary'!P40-'D.1 Summary'!P15</f>
        <v>0</v>
      </c>
      <c r="Q15" s="92">
        <f>'D.1 Summary'!Q40-'D.1 Summary'!Q15</f>
        <v>0</v>
      </c>
    </row>
    <row r="16" spans="1:17" x14ac:dyDescent="0.25">
      <c r="B16" s="71">
        <v>2017</v>
      </c>
      <c r="C16" s="19" t="s">
        <v>31</v>
      </c>
      <c r="D16" s="36">
        <v>5</v>
      </c>
      <c r="E16" s="98">
        <f>'D.1 Summary'!E41-'D.1 Summary'!E16</f>
        <v>0</v>
      </c>
      <c r="F16" s="99">
        <f>'D.1 Summary'!F41-'D.1 Summary'!F16</f>
        <v>0</v>
      </c>
      <c r="G16" s="51">
        <f>IFERROR((('D.1 Summary'!G41-'D.1 Summary'!G16)/'D.1 Summary'!G16),"---")</f>
        <v>0</v>
      </c>
      <c r="H16" s="90">
        <f>'D.1 Summary'!H41-'D.1 Summary'!H16</f>
        <v>58880661.579999983</v>
      </c>
      <c r="I16" s="90">
        <f>'D.1 Summary'!I41-'D.1 Summary'!I16</f>
        <v>298.85778315796961</v>
      </c>
      <c r="J16" s="90">
        <f>'D.1 Summary'!J41-'D.1 Summary'!J16</f>
        <v>86.126162293362995</v>
      </c>
      <c r="K16" s="90">
        <f>'D.1 Summary'!K41-'D.1 Summary'!K16</f>
        <v>0</v>
      </c>
      <c r="L16" s="90">
        <f>'D.1 Summary'!L41-'D.1 Summary'!L16</f>
        <v>0</v>
      </c>
      <c r="M16" s="90">
        <f>'D.1 Summary'!M41-'D.1 Summary'!M16</f>
        <v>-10</v>
      </c>
      <c r="N16" s="90">
        <f>'D.1 Summary'!N41-'D.1 Summary'!N16</f>
        <v>0</v>
      </c>
      <c r="O16" s="91">
        <f>'D.1 Summary'!O41-'D.1 Summary'!O16</f>
        <v>0</v>
      </c>
      <c r="P16" s="90">
        <f>'D.1 Summary'!P41-'D.1 Summary'!P16</f>
        <v>1</v>
      </c>
      <c r="Q16" s="92">
        <f>'D.1 Summary'!Q41-'D.1 Summary'!Q16</f>
        <v>0</v>
      </c>
    </row>
    <row r="17" spans="1:18" x14ac:dyDescent="0.25">
      <c r="B17" s="71">
        <v>2017</v>
      </c>
      <c r="C17" s="19" t="s">
        <v>41</v>
      </c>
      <c r="D17" s="36">
        <v>6</v>
      </c>
      <c r="E17" s="98">
        <f>'D.1 Summary'!E42-'D.1 Summary'!E17</f>
        <v>0</v>
      </c>
      <c r="F17" s="99">
        <f>'D.1 Summary'!F42-'D.1 Summary'!F17</f>
        <v>0</v>
      </c>
      <c r="G17" s="51">
        <f>IFERROR((('D.1 Summary'!G42-'D.1 Summary'!G17)/'D.1 Summary'!G17),"---")</f>
        <v>0</v>
      </c>
      <c r="H17" s="90">
        <f>'D.1 Summary'!H42-'D.1 Summary'!H17</f>
        <v>-49</v>
      </c>
      <c r="I17" s="90">
        <f>'D.1 Summary'!I42-'D.1 Summary'!I17</f>
        <v>-1.2680831241596024E-3</v>
      </c>
      <c r="J17" s="90">
        <f>'D.1 Summary'!J42-'D.1 Summary'!J17</f>
        <v>-7.4020634201588109E-4</v>
      </c>
      <c r="K17" s="90">
        <f>'D.1 Summary'!K42-'D.1 Summary'!K17</f>
        <v>-39</v>
      </c>
      <c r="L17" s="90">
        <f>'D.1 Summary'!L42-'D.1 Summary'!L17</f>
        <v>-10</v>
      </c>
      <c r="M17" s="90">
        <f>'D.1 Summary'!M42-'D.1 Summary'!M17</f>
        <v>0</v>
      </c>
      <c r="N17" s="90">
        <f>'D.1 Summary'!N42-'D.1 Summary'!N17</f>
        <v>0</v>
      </c>
      <c r="O17" s="91">
        <f>'D.1 Summary'!O42-'D.1 Summary'!O17</f>
        <v>0</v>
      </c>
      <c r="P17" s="90">
        <f>'D.1 Summary'!P42-'D.1 Summary'!P17</f>
        <v>0</v>
      </c>
      <c r="Q17" s="92">
        <f>'D.1 Summary'!Q42-'D.1 Summary'!Q17</f>
        <v>0</v>
      </c>
    </row>
    <row r="18" spans="1:18" x14ac:dyDescent="0.25">
      <c r="B18" s="72">
        <v>2017</v>
      </c>
      <c r="C18" s="26" t="s">
        <v>27</v>
      </c>
      <c r="D18" s="46">
        <v>7</v>
      </c>
      <c r="E18" s="100">
        <f>'D.1 Summary'!E43-'D.1 Summary'!E18</f>
        <v>0</v>
      </c>
      <c r="F18" s="101">
        <f>'D.1 Summary'!F43-'D.1 Summary'!F18</f>
        <v>0</v>
      </c>
      <c r="G18" s="52" t="str">
        <f>IFERROR((('D.1 Summary'!G43-'D.1 Summary'!G18)/'D.1 Summary'!G18),"---")</f>
        <v>---</v>
      </c>
      <c r="H18" s="93">
        <f>'D.1 Summary'!H43-'D.1 Summary'!H18</f>
        <v>0</v>
      </c>
      <c r="I18" s="93">
        <f>'D.1 Summary'!I43-'D.1 Summary'!I18</f>
        <v>0</v>
      </c>
      <c r="J18" s="93">
        <f>'D.1 Summary'!J43-'D.1 Summary'!J18</f>
        <v>0</v>
      </c>
      <c r="K18" s="93">
        <f>'D.1 Summary'!K43-'D.1 Summary'!K18</f>
        <v>0</v>
      </c>
      <c r="L18" s="93">
        <f>'D.1 Summary'!L43-'D.1 Summary'!L18</f>
        <v>0</v>
      </c>
      <c r="M18" s="93">
        <f>'D.1 Summary'!M43-'D.1 Summary'!M18</f>
        <v>0</v>
      </c>
      <c r="N18" s="93">
        <f>'D.1 Summary'!N43-'D.1 Summary'!N18</f>
        <v>0</v>
      </c>
      <c r="O18" s="94">
        <f>'D.1 Summary'!O43-'D.1 Summary'!O18</f>
        <v>0</v>
      </c>
      <c r="P18" s="93">
        <f>'D.1 Summary'!P43-'D.1 Summary'!P18</f>
        <v>0</v>
      </c>
      <c r="Q18" s="95">
        <f>'D.1 Summary'!Q43-'D.1 Summary'!Q18</f>
        <v>0</v>
      </c>
    </row>
    <row r="19" spans="1:18" x14ac:dyDescent="0.25">
      <c r="B19" s="70">
        <v>2018</v>
      </c>
      <c r="C19" s="11" t="s">
        <v>18</v>
      </c>
      <c r="D19" s="45">
        <v>1</v>
      </c>
      <c r="E19" s="96">
        <f>'D.1 Summary'!E44-'D.1 Summary'!E19</f>
        <v>0</v>
      </c>
      <c r="F19" s="97">
        <f>'D.1 Summary'!F44-'D.1 Summary'!F19</f>
        <v>0</v>
      </c>
      <c r="G19" s="50">
        <f>IFERROR((('D.1 Summary'!G44-'D.1 Summary'!G19)/'D.1 Summary'!G19),"---")</f>
        <v>0</v>
      </c>
      <c r="H19" s="87">
        <f>'D.1 Summary'!H44-'D.1 Summary'!H19</f>
        <v>29740.874099999666</v>
      </c>
      <c r="I19" s="87">
        <f>'D.1 Summary'!I44-'D.1 Summary'!I19</f>
        <v>1.3567898447217885</v>
      </c>
      <c r="J19" s="87">
        <f>'D.1 Summary'!J44-'D.1 Summary'!J19</f>
        <v>2.8430820781013608</v>
      </c>
      <c r="K19" s="87">
        <f>'D.1 Summary'!K44-'D.1 Summary'!K19</f>
        <v>0</v>
      </c>
      <c r="L19" s="87">
        <f>'D.1 Summary'!L44-'D.1 Summary'!L19</f>
        <v>0</v>
      </c>
      <c r="M19" s="87">
        <f>'D.1 Summary'!M44-'D.1 Summary'!M19</f>
        <v>0</v>
      </c>
      <c r="N19" s="87">
        <f>'D.1 Summary'!N44-'D.1 Summary'!N19</f>
        <v>0</v>
      </c>
      <c r="O19" s="88">
        <f>'D.1 Summary'!O44-'D.1 Summary'!O19</f>
        <v>0</v>
      </c>
      <c r="P19" s="87">
        <f>'D.1 Summary'!P44-'D.1 Summary'!P19</f>
        <v>0</v>
      </c>
      <c r="Q19" s="89">
        <f>'D.1 Summary'!Q44-'D.1 Summary'!Q19</f>
        <v>0</v>
      </c>
    </row>
    <row r="20" spans="1:18" x14ac:dyDescent="0.25">
      <c r="B20" s="71">
        <v>2018</v>
      </c>
      <c r="C20" s="19" t="s">
        <v>19</v>
      </c>
      <c r="D20" s="36">
        <v>2</v>
      </c>
      <c r="E20" s="98">
        <f>'D.1 Summary'!E45-'D.1 Summary'!E20</f>
        <v>0</v>
      </c>
      <c r="F20" s="99">
        <f>'D.1 Summary'!F45-'D.1 Summary'!F20</f>
        <v>0</v>
      </c>
      <c r="G20" s="51">
        <f>IFERROR((('D.1 Summary'!G45-'D.1 Summary'!G20)/'D.1 Summary'!G20),"---")</f>
        <v>0</v>
      </c>
      <c r="H20" s="90">
        <f>'D.1 Summary'!H45-'D.1 Summary'!H20</f>
        <v>250053962.04600024</v>
      </c>
      <c r="I20" s="90">
        <f>'D.1 Summary'!I45-'D.1 Summary'!I20</f>
        <v>59.037232164504474</v>
      </c>
      <c r="J20" s="90">
        <f>'D.1 Summary'!J45-'D.1 Summary'!J20</f>
        <v>25.696440082782487</v>
      </c>
      <c r="K20" s="90">
        <f>'D.1 Summary'!K45-'D.1 Summary'!K20</f>
        <v>0</v>
      </c>
      <c r="L20" s="90">
        <f>'D.1 Summary'!L45-'D.1 Summary'!L20</f>
        <v>0</v>
      </c>
      <c r="M20" s="90">
        <f>'D.1 Summary'!M45-'D.1 Summary'!M20</f>
        <v>0</v>
      </c>
      <c r="N20" s="90">
        <f>'D.1 Summary'!N45-'D.1 Summary'!N20</f>
        <v>0</v>
      </c>
      <c r="O20" s="91">
        <f>'D.1 Summary'!O45-'D.1 Summary'!O20</f>
        <v>0</v>
      </c>
      <c r="P20" s="90">
        <f>'D.1 Summary'!P45-'D.1 Summary'!P20</f>
        <v>0</v>
      </c>
      <c r="Q20" s="92">
        <f>'D.1 Summary'!Q45-'D.1 Summary'!Q20</f>
        <v>0</v>
      </c>
    </row>
    <row r="21" spans="1:18" x14ac:dyDescent="0.25">
      <c r="B21" s="71">
        <v>2018</v>
      </c>
      <c r="C21" s="19" t="s">
        <v>20</v>
      </c>
      <c r="D21" s="36">
        <v>3</v>
      </c>
      <c r="E21" s="98">
        <f>'D.1 Summary'!E46-'D.1 Summary'!E21</f>
        <v>0</v>
      </c>
      <c r="F21" s="99">
        <f>'D.1 Summary'!F46-'D.1 Summary'!F21</f>
        <v>0</v>
      </c>
      <c r="G21" s="51">
        <f>IFERROR((('D.1 Summary'!G46-'D.1 Summary'!G21)/'D.1 Summary'!G21),"---")</f>
        <v>0</v>
      </c>
      <c r="H21" s="90">
        <f>'D.1 Summary'!H46-'D.1 Summary'!H21</f>
        <v>139848820.65630007</v>
      </c>
      <c r="I21" s="90">
        <f>'D.1 Summary'!I46-'D.1 Summary'!I21</f>
        <v>16.485720146393021</v>
      </c>
      <c r="J21" s="90">
        <f>'D.1 Summary'!J46-'D.1 Summary'!J21</f>
        <v>27.066525338921792</v>
      </c>
      <c r="K21" s="90">
        <f>'D.1 Summary'!K46-'D.1 Summary'!K21</f>
        <v>0</v>
      </c>
      <c r="L21" s="90">
        <f>'D.1 Summary'!L46-'D.1 Summary'!L21</f>
        <v>0</v>
      </c>
      <c r="M21" s="90">
        <f>'D.1 Summary'!M46-'D.1 Summary'!M21</f>
        <v>0</v>
      </c>
      <c r="N21" s="90">
        <f>'D.1 Summary'!N46-'D.1 Summary'!N21</f>
        <v>0</v>
      </c>
      <c r="O21" s="91">
        <f>'D.1 Summary'!O46-'D.1 Summary'!O21</f>
        <v>0</v>
      </c>
      <c r="P21" s="90">
        <f>'D.1 Summary'!P46-'D.1 Summary'!P21</f>
        <v>0</v>
      </c>
      <c r="Q21" s="92">
        <f>'D.1 Summary'!Q46-'D.1 Summary'!Q21</f>
        <v>0</v>
      </c>
    </row>
    <row r="22" spans="1:18" x14ac:dyDescent="0.25">
      <c r="B22" s="71">
        <v>2018</v>
      </c>
      <c r="C22" s="19" t="s">
        <v>21</v>
      </c>
      <c r="D22" s="36">
        <v>4</v>
      </c>
      <c r="E22" s="98">
        <f>'D.1 Summary'!E47-'D.1 Summary'!E22</f>
        <v>0</v>
      </c>
      <c r="F22" s="99">
        <f>'D.1 Summary'!F47-'D.1 Summary'!F22</f>
        <v>2572957.7334933337</v>
      </c>
      <c r="G22" s="51">
        <f>IFERROR((('D.1 Summary'!G47-'D.1 Summary'!G22)/'D.1 Summary'!G22),"---")</f>
        <v>2.0000000000000004</v>
      </c>
      <c r="H22" s="90">
        <f>'D.1 Summary'!H47-'D.1 Summary'!H22</f>
        <v>547252.33679997921</v>
      </c>
      <c r="I22" s="90">
        <f>'D.1 Summary'!I47-'D.1 Summary'!I22</f>
        <v>0.29137169530804385</v>
      </c>
      <c r="J22" s="90">
        <f>'D.1 Summary'!J47-'D.1 Summary'!J22</f>
        <v>-364.23436803884385</v>
      </c>
      <c r="K22" s="90">
        <f>'D.1 Summary'!K47-'D.1 Summary'!K22</f>
        <v>0</v>
      </c>
      <c r="L22" s="90">
        <f>'D.1 Summary'!L47-'D.1 Summary'!L22</f>
        <v>0</v>
      </c>
      <c r="M22" s="90">
        <f>'D.1 Summary'!M47-'D.1 Summary'!M22</f>
        <v>0</v>
      </c>
      <c r="N22" s="90">
        <f>'D.1 Summary'!N47-'D.1 Summary'!N22</f>
        <v>0</v>
      </c>
      <c r="O22" s="91">
        <f>'D.1 Summary'!O47-'D.1 Summary'!O22</f>
        <v>0</v>
      </c>
      <c r="P22" s="90">
        <f>'D.1 Summary'!P47-'D.1 Summary'!P22</f>
        <v>0</v>
      </c>
      <c r="Q22" s="92">
        <f>'D.1 Summary'!Q47-'D.1 Summary'!Q22</f>
        <v>0</v>
      </c>
    </row>
    <row r="23" spans="1:18" x14ac:dyDescent="0.25">
      <c r="B23" s="71">
        <v>2018</v>
      </c>
      <c r="C23" s="19" t="s">
        <v>31</v>
      </c>
      <c r="D23" s="36">
        <v>5</v>
      </c>
      <c r="E23" s="98">
        <f>'D.1 Summary'!E48-'D.1 Summary'!E23</f>
        <v>0</v>
      </c>
      <c r="F23" s="99">
        <f>'D.1 Summary'!F48-'D.1 Summary'!F23</f>
        <v>0</v>
      </c>
      <c r="G23" s="51">
        <f>IFERROR((('D.1 Summary'!G48-'D.1 Summary'!G23)/'D.1 Summary'!G23),"---")</f>
        <v>0</v>
      </c>
      <c r="H23" s="90">
        <f>'D.1 Summary'!H48-'D.1 Summary'!H23</f>
        <v>73253212.536000013</v>
      </c>
      <c r="I23" s="90">
        <f>'D.1 Summary'!I48-'D.1 Summary'!I23</f>
        <v>345.05290046520076</v>
      </c>
      <c r="J23" s="90">
        <f>'D.1 Summary'!J48-'D.1 Summary'!J23</f>
        <v>84.200317341435039</v>
      </c>
      <c r="K23" s="90">
        <f>'D.1 Summary'!K48-'D.1 Summary'!K23</f>
        <v>0</v>
      </c>
      <c r="L23" s="90">
        <f>'D.1 Summary'!L48-'D.1 Summary'!L23</f>
        <v>0</v>
      </c>
      <c r="M23" s="90">
        <f>'D.1 Summary'!M48-'D.1 Summary'!M23</f>
        <v>0</v>
      </c>
      <c r="N23" s="90">
        <f>'D.1 Summary'!N48-'D.1 Summary'!N23</f>
        <v>0</v>
      </c>
      <c r="O23" s="91">
        <f>'D.1 Summary'!O48-'D.1 Summary'!O23</f>
        <v>0</v>
      </c>
      <c r="P23" s="90">
        <f>'D.1 Summary'!P48-'D.1 Summary'!P23</f>
        <v>0</v>
      </c>
      <c r="Q23" s="92">
        <f>'D.1 Summary'!Q48-'D.1 Summary'!Q23</f>
        <v>0</v>
      </c>
    </row>
    <row r="24" spans="1:18" x14ac:dyDescent="0.25">
      <c r="B24" s="71">
        <v>2018</v>
      </c>
      <c r="C24" s="19" t="s">
        <v>32</v>
      </c>
      <c r="D24" s="36">
        <v>6</v>
      </c>
      <c r="E24" s="98">
        <f>'D.1 Summary'!E49-'D.1 Summary'!E24</f>
        <v>-3</v>
      </c>
      <c r="F24" s="99">
        <f>'D.1 Summary'!F49-'D.1 Summary'!F24</f>
        <v>-6.1673333333310438</v>
      </c>
      <c r="G24" s="51">
        <f>IFERROR((('D.1 Summary'!G49-'D.1 Summary'!G24)/'D.1 Summary'!G24),"---")</f>
        <v>0</v>
      </c>
      <c r="H24" s="90">
        <f>'D.1 Summary'!H49-'D.1 Summary'!H24</f>
        <v>0</v>
      </c>
      <c r="I24" s="90">
        <f>'D.1 Summary'!I49-'D.1 Summary'!I24</f>
        <v>0.13917160143637375</v>
      </c>
      <c r="J24" s="90">
        <f>'D.1 Summary'!J49-'D.1 Summary'!J24</f>
        <v>6.7697784722213328E-2</v>
      </c>
      <c r="K24" s="90">
        <f>'D.1 Summary'!K49-'D.1 Summary'!K24</f>
        <v>0</v>
      </c>
      <c r="L24" s="90">
        <f>'D.1 Summary'!L49-'D.1 Summary'!L24</f>
        <v>0</v>
      </c>
      <c r="M24" s="90">
        <f>'D.1 Summary'!M49-'D.1 Summary'!M24</f>
        <v>0</v>
      </c>
      <c r="N24" s="90">
        <f>'D.1 Summary'!N49-'D.1 Summary'!N24</f>
        <v>0</v>
      </c>
      <c r="O24" s="91">
        <f>'D.1 Summary'!O49-'D.1 Summary'!O24</f>
        <v>0</v>
      </c>
      <c r="P24" s="90">
        <f>'D.1 Summary'!P49-'D.1 Summary'!P24</f>
        <v>0</v>
      </c>
      <c r="Q24" s="92">
        <f>'D.1 Summary'!Q49-'D.1 Summary'!Q24</f>
        <v>0</v>
      </c>
    </row>
    <row r="25" spans="1:18" x14ac:dyDescent="0.25">
      <c r="B25" s="72">
        <v>2018</v>
      </c>
      <c r="C25" s="26" t="s">
        <v>27</v>
      </c>
      <c r="D25" s="46">
        <v>7</v>
      </c>
      <c r="E25" s="100">
        <f>'D.1 Summary'!E50-'D.1 Summary'!E25</f>
        <v>0</v>
      </c>
      <c r="F25" s="101">
        <f>'D.1 Summary'!F50-'D.1 Summary'!F25</f>
        <v>0</v>
      </c>
      <c r="G25" s="52" t="str">
        <f>IFERROR((('D.1 Summary'!G50-'D.1 Summary'!G25)/'D.1 Summary'!G25),"---")</f>
        <v>---</v>
      </c>
      <c r="H25" s="93">
        <f>'D.1 Summary'!H50-'D.1 Summary'!H25</f>
        <v>0</v>
      </c>
      <c r="I25" s="93">
        <f>'D.1 Summary'!I50-'D.1 Summary'!I25</f>
        <v>0</v>
      </c>
      <c r="J25" s="93">
        <f>'D.1 Summary'!J50-'D.1 Summary'!J25</f>
        <v>0</v>
      </c>
      <c r="K25" s="93">
        <f>'D.1 Summary'!K50-'D.1 Summary'!K25</f>
        <v>0</v>
      </c>
      <c r="L25" s="93">
        <f>'D.1 Summary'!L50-'D.1 Summary'!L25</f>
        <v>0</v>
      </c>
      <c r="M25" s="93">
        <f>'D.1 Summary'!M50-'D.1 Summary'!M25</f>
        <v>0</v>
      </c>
      <c r="N25" s="93">
        <f>'D.1 Summary'!N50-'D.1 Summary'!N25</f>
        <v>0</v>
      </c>
      <c r="O25" s="94">
        <f>'D.1 Summary'!O50-'D.1 Summary'!O25</f>
        <v>0</v>
      </c>
      <c r="P25" s="93">
        <f>'D.1 Summary'!P50-'D.1 Summary'!P25</f>
        <v>0</v>
      </c>
      <c r="Q25" s="95">
        <f>'D.1 Summary'!Q50-'D.1 Summary'!Q25</f>
        <v>0</v>
      </c>
    </row>
    <row r="26" spans="1:18" x14ac:dyDescent="0.25">
      <c r="O26" s="62"/>
    </row>
    <row r="27" spans="1:18" x14ac:dyDescent="0.25">
      <c r="A27" s="85" t="s">
        <v>50</v>
      </c>
      <c r="J27" s="36"/>
      <c r="K27" s="36"/>
      <c r="L27" s="36"/>
      <c r="M27" s="64"/>
      <c r="N27" s="36"/>
      <c r="O27" s="36"/>
      <c r="P27" s="36"/>
      <c r="Q27" s="36"/>
      <c r="R27" s="36"/>
    </row>
    <row r="28" spans="1:18" x14ac:dyDescent="0.25">
      <c r="B28" s="211" t="s">
        <v>39</v>
      </c>
      <c r="C28" s="212"/>
      <c r="D28" s="212"/>
      <c r="E28" s="212"/>
      <c r="F28" s="212"/>
      <c r="G28" s="212"/>
      <c r="H28" s="212"/>
      <c r="I28" s="213"/>
      <c r="J28" s="65"/>
      <c r="K28" s="65"/>
      <c r="L28" s="65"/>
      <c r="M28" s="65"/>
      <c r="N28" s="65"/>
      <c r="O28" s="65"/>
      <c r="P28" s="65"/>
      <c r="Q28" s="65"/>
      <c r="R28" s="36"/>
    </row>
    <row r="29" spans="1:18" s="32" customFormat="1" ht="30" x14ac:dyDescent="0.25">
      <c r="B29" s="74" t="s">
        <v>10</v>
      </c>
      <c r="C29" s="53" t="s">
        <v>11</v>
      </c>
      <c r="E29" s="53" t="s">
        <v>34</v>
      </c>
      <c r="F29" s="53" t="s">
        <v>35</v>
      </c>
      <c r="G29" s="53" t="s">
        <v>12</v>
      </c>
      <c r="H29" s="53" t="s">
        <v>36</v>
      </c>
      <c r="I29" s="68" t="s">
        <v>16</v>
      </c>
      <c r="J29" s="66"/>
      <c r="K29" s="66"/>
      <c r="L29" s="66"/>
      <c r="M29" s="67"/>
      <c r="N29" s="66"/>
      <c r="O29" s="66"/>
      <c r="P29" s="66"/>
      <c r="Q29" s="66"/>
      <c r="R29" s="66"/>
    </row>
    <row r="30" spans="1:18" x14ac:dyDescent="0.25">
      <c r="B30" s="70" t="s">
        <v>37</v>
      </c>
      <c r="C30" s="34" t="s">
        <v>18</v>
      </c>
      <c r="D30" s="45"/>
      <c r="E30" s="57">
        <f>IFERROR((('D.1 Summary'!E12-'D.1 Summary'!E5)/'D.1 Summary'!E5),"---")</f>
        <v>4.6432015429122467E-2</v>
      </c>
      <c r="F30" s="54">
        <f>IFERROR((('D.1 Summary'!F12-'D.1 Summary'!F5)/'D.1 Summary'!F5),"---")</f>
        <v>-1.6041537730824871E-2</v>
      </c>
      <c r="G30" s="54">
        <f>IFERROR((('D.1 Summary'!G12-'D.1 Summary'!G5)/'D.1 Summary'!G5),"---")</f>
        <v>-5.9701492537313161E-2</v>
      </c>
      <c r="H30" s="54">
        <f>IFERROR((('D.1 Summary'!H12-'D.1 Summary'!H5)/'D.1 Summary'!H5),"---")</f>
        <v>9.1646122924420287E-2</v>
      </c>
      <c r="I30" s="75">
        <f>IFERROR((('D.1 Summary'!I12-'D.1 Summary'!I5)/'D.1 Summary'!I5),"---")</f>
        <v>4.3207878609062139E-2</v>
      </c>
      <c r="K30" s="36"/>
      <c r="L30" s="36"/>
      <c r="M30" s="64"/>
      <c r="N30" s="36"/>
      <c r="O30" s="36"/>
      <c r="P30" s="36"/>
      <c r="Q30" s="36"/>
      <c r="R30" s="36"/>
    </row>
    <row r="31" spans="1:18" x14ac:dyDescent="0.25">
      <c r="B31" s="71" t="s">
        <v>37</v>
      </c>
      <c r="C31" s="37" t="s">
        <v>19</v>
      </c>
      <c r="D31" s="36"/>
      <c r="E31" s="55">
        <f>IFERROR((('D.1 Summary'!E13-'D.1 Summary'!E6)/'D.1 Summary'!E6),"---")</f>
        <v>-0.1066369309952296</v>
      </c>
      <c r="F31" s="55">
        <f>IFERROR((('D.1 Summary'!F13-'D.1 Summary'!F6)/'D.1 Summary'!F6),"---")</f>
        <v>-7.4331596164518565E-2</v>
      </c>
      <c r="G31" s="55">
        <f>IFERROR((('D.1 Summary'!G13-'D.1 Summary'!G6)/'D.1 Summary'!G6),"---")</f>
        <v>3.6161484564948602E-2</v>
      </c>
      <c r="H31" s="55">
        <f>IFERROR((('D.1 Summary'!H13-'D.1 Summary'!H6)/'D.1 Summary'!H6),"---")</f>
        <v>-3.4296306911385847E-2</v>
      </c>
      <c r="I31" s="76">
        <f>IFERROR((('D.1 Summary'!I13-'D.1 Summary'!I6)/'D.1 Summary'!I6),"---")</f>
        <v>8.0975615171145474E-2</v>
      </c>
      <c r="K31" s="36"/>
      <c r="L31" s="36"/>
      <c r="M31" s="64"/>
      <c r="N31" s="36"/>
      <c r="O31" s="36"/>
      <c r="P31" s="36"/>
      <c r="Q31" s="36"/>
      <c r="R31" s="36"/>
    </row>
    <row r="32" spans="1:18" x14ac:dyDescent="0.25">
      <c r="B32" s="71" t="s">
        <v>37</v>
      </c>
      <c r="C32" s="37" t="s">
        <v>20</v>
      </c>
      <c r="D32" s="36"/>
      <c r="E32" s="55">
        <f>IFERROR((('D.1 Summary'!E14-'D.1 Summary'!E7)/'D.1 Summary'!E7),"---")</f>
        <v>-5.7830200143067625E-2</v>
      </c>
      <c r="F32" s="55">
        <f>IFERROR((('D.1 Summary'!F14-'D.1 Summary'!F7)/'D.1 Summary'!F7),"---")</f>
        <v>-3.6531711670312775E-3</v>
      </c>
      <c r="G32" s="55">
        <f>IFERROR((('D.1 Summary'!G14-'D.1 Summary'!G7)/'D.1 Summary'!G7),"---")</f>
        <v>5.7502404539248715E-2</v>
      </c>
      <c r="H32" s="55">
        <f>IFERROR((('D.1 Summary'!H14-'D.1 Summary'!H7)/'D.1 Summary'!H7),"---")</f>
        <v>-5.7486981442788444E-2</v>
      </c>
      <c r="I32" s="76">
        <f>IFERROR((('D.1 Summary'!I14-'D.1 Summary'!I7)/'D.1 Summary'!I7),"---")</f>
        <v>3.6428539773961202E-4</v>
      </c>
      <c r="N32" s="86"/>
    </row>
    <row r="33" spans="1:9" x14ac:dyDescent="0.25">
      <c r="B33" s="71" t="s">
        <v>37</v>
      </c>
      <c r="C33" s="37" t="s">
        <v>21</v>
      </c>
      <c r="D33" s="36"/>
      <c r="E33" s="55">
        <f>IFERROR((('D.1 Summary'!E15-'D.1 Summary'!E8)/'D.1 Summary'!E8),"---")</f>
        <v>4.7682336656684622E-2</v>
      </c>
      <c r="F33" s="55">
        <f>IFERROR((('D.1 Summary'!F15-'D.1 Summary'!F8)/'D.1 Summary'!F8),"---")</f>
        <v>-0.22251805314147105</v>
      </c>
      <c r="G33" s="55">
        <f>IFERROR((('D.1 Summary'!G15-'D.1 Summary'!G8)/'D.1 Summary'!G8),"---")</f>
        <v>-0.25790297339593099</v>
      </c>
      <c r="H33" s="55">
        <f>IFERROR((('D.1 Summary'!H15-'D.1 Summary'!H8)/'D.1 Summary'!H8),"---")</f>
        <v>9.7250660042268774E-2</v>
      </c>
      <c r="I33" s="76">
        <f>IFERROR((('D.1 Summary'!I15-'D.1 Summary'!I8)/'D.1 Summary'!I8),"---")</f>
        <v>4.7312359530431974E-2</v>
      </c>
    </row>
    <row r="34" spans="1:9" x14ac:dyDescent="0.25">
      <c r="B34" s="71" t="s">
        <v>37</v>
      </c>
      <c r="C34" s="37" t="s">
        <v>31</v>
      </c>
      <c r="D34" s="36"/>
      <c r="E34" s="55">
        <f>IFERROR((('D.1 Summary'!E16-'D.1 Summary'!E9)/'D.1 Summary'!E9),"---")</f>
        <v>0.11364908175204762</v>
      </c>
      <c r="F34" s="55">
        <f>IFERROR((('D.1 Summary'!F16-'D.1 Summary'!F9)/'D.1 Summary'!F9),"---")</f>
        <v>0.13158486491350085</v>
      </c>
      <c r="G34" s="55">
        <f>IFERROR((('D.1 Summary'!G16-'D.1 Summary'!G9)/'D.1 Summary'!G9),"---")</f>
        <v>1.6105417276720397E-2</v>
      </c>
      <c r="H34" s="55">
        <f>IFERROR((('D.1 Summary'!H16-'D.1 Summary'!H9)/'D.1 Summary'!H9),"---")</f>
        <v>0.11490004819318736</v>
      </c>
      <c r="I34" s="76">
        <f>IFERROR((('D.1 Summary'!I16-'D.1 Summary'!I9)/'D.1 Summary'!I9),"---")</f>
        <v>1.1233039757653929E-3</v>
      </c>
    </row>
    <row r="35" spans="1:9" x14ac:dyDescent="0.25">
      <c r="B35" s="71" t="s">
        <v>37</v>
      </c>
      <c r="C35" s="37" t="s">
        <v>32</v>
      </c>
      <c r="D35" s="36"/>
      <c r="E35" s="55">
        <f>IFERROR((('D.1 Summary'!E17-'D.1 Summary'!E10)/'D.1 Summary'!E10),"---")</f>
        <v>0.19181420023440873</v>
      </c>
      <c r="F35" s="55">
        <f>IFERROR((('D.1 Summary'!F17-'D.1 Summary'!F10)/'D.1 Summary'!F10),"---")</f>
        <v>0.22648347142427397</v>
      </c>
      <c r="G35" s="55">
        <f>IFERROR((('D.1 Summary'!G17-'D.1 Summary'!G10)/'D.1 Summary'!G10),"---")</f>
        <v>2.9089493297735945E-2</v>
      </c>
      <c r="H35" s="55">
        <f>IFERROR((('D.1 Summary'!H17-'D.1 Summary'!H10)/'D.1 Summary'!H10),"---")</f>
        <v>0.13935343586302745</v>
      </c>
      <c r="I35" s="76">
        <f>IFERROR((('D.1 Summary'!I17-'D.1 Summary'!I10)/'D.1 Summary'!I10),"---")</f>
        <v>-4.4017569484457425E-2</v>
      </c>
    </row>
    <row r="36" spans="1:9" x14ac:dyDescent="0.25">
      <c r="B36" s="72" t="s">
        <v>37</v>
      </c>
      <c r="C36" s="39" t="s">
        <v>27</v>
      </c>
      <c r="D36" s="46"/>
      <c r="E36" s="56" t="str">
        <f>IFERROR((('D.1 Summary'!E18-'D.1 Summary'!E11)/'D.1 Summary'!E11),"---")</f>
        <v>---</v>
      </c>
      <c r="F36" s="56" t="str">
        <f>IFERROR((('D.1 Summary'!F18-'D.1 Summary'!F11)/'D.1 Summary'!F11),"---")</f>
        <v>---</v>
      </c>
      <c r="G36" s="56" t="str">
        <f>IFERROR((('D.1 Summary'!G18-'D.1 Summary'!G11)/'D.1 Summary'!G11),"---")</f>
        <v>---</v>
      </c>
      <c r="H36" s="56" t="str">
        <f>IFERROR((('D.1 Summary'!H18-'D.1 Summary'!H11)/'D.1 Summary'!H11),"---")</f>
        <v>---</v>
      </c>
      <c r="I36" s="77" t="str">
        <f>IFERROR((('D.1 Summary'!I18-'D.1 Summary'!I11)/'D.1 Summary'!I11),"---")</f>
        <v>---</v>
      </c>
    </row>
    <row r="37" spans="1:9" x14ac:dyDescent="0.25">
      <c r="B37" s="70" t="s">
        <v>38</v>
      </c>
      <c r="C37" s="11" t="s">
        <v>18</v>
      </c>
      <c r="D37" s="45"/>
      <c r="E37" s="57">
        <f>IFERROR((('D.1 Summary'!E19-'D.1 Summary'!E12)/'D.1 Summary'!E12),"---")</f>
        <v>9.9999999999999464E-3</v>
      </c>
      <c r="F37" s="57">
        <f>IFERROR((('D.1 Summary'!F19-'D.1 Summary'!F12)/'D.1 Summary'!F12),"---")</f>
        <v>2.0099999999999861E-2</v>
      </c>
      <c r="G37" s="57">
        <f>IFERROR((('D.1 Summary'!G19-'D.1 Summary'!G12)/'D.1 Summary'!G12),"---")</f>
        <v>9.9999999999998371E-3</v>
      </c>
      <c r="H37" s="57">
        <f>IFERROR((('D.1 Summary'!H19-'D.1 Summary'!H12)/'D.1 Summary'!H12),"---")</f>
        <v>1.0000000000000071E-2</v>
      </c>
      <c r="I37" s="78">
        <f>IFERROR((('D.1 Summary'!I19-'D.1 Summary'!I12)/'D.1 Summary'!I12),"---")</f>
        <v>2.0469844355827568E-16</v>
      </c>
    </row>
    <row r="38" spans="1:9" x14ac:dyDescent="0.25">
      <c r="B38" s="71" t="s">
        <v>38</v>
      </c>
      <c r="C38" s="19" t="s">
        <v>19</v>
      </c>
      <c r="D38" s="36"/>
      <c r="E38" s="58">
        <f>IFERROR((('D.1 Summary'!E20-'D.1 Summary'!E13)/'D.1 Summary'!E13),"---")</f>
        <v>5.0000000000000093E-2</v>
      </c>
      <c r="F38" s="58">
        <f>IFERROR((('D.1 Summary'!F20-'D.1 Summary'!F13)/'D.1 Summary'!F13),"---")</f>
        <v>0.10250000000000027</v>
      </c>
      <c r="G38" s="58">
        <f>IFERROR((('D.1 Summary'!G20-'D.1 Summary'!G13)/'D.1 Summary'!G13),"---")</f>
        <v>5.0000000000000037E-2</v>
      </c>
      <c r="H38" s="58">
        <f>IFERROR((('D.1 Summary'!H20-'D.1 Summary'!H13)/'D.1 Summary'!H13),"---")</f>
        <v>4.693661708086342E-2</v>
      </c>
      <c r="I38" s="79">
        <f>IFERROR((('D.1 Summary'!I20-'D.1 Summary'!I13)/'D.1 Summary'!I13),"---")</f>
        <v>-2.9175075420349089E-3</v>
      </c>
    </row>
    <row r="39" spans="1:9" x14ac:dyDescent="0.25">
      <c r="B39" s="71" t="s">
        <v>38</v>
      </c>
      <c r="C39" s="19" t="s">
        <v>20</v>
      </c>
      <c r="D39" s="36"/>
      <c r="E39" s="58">
        <f>IFERROR((('D.1 Summary'!E21-'D.1 Summary'!E14)/'D.1 Summary'!E14),"---")</f>
        <v>4.9999999999999906E-2</v>
      </c>
      <c r="F39" s="58">
        <f>IFERROR((('D.1 Summary'!F21-'D.1 Summary'!F14)/'D.1 Summary'!F14),"---")</f>
        <v>0.10249999999999998</v>
      </c>
      <c r="G39" s="58">
        <f>IFERROR((('D.1 Summary'!G21-'D.1 Summary'!G14)/'D.1 Summary'!G14),"---")</f>
        <v>5.0000000000000044E-2</v>
      </c>
      <c r="H39" s="58">
        <f>IFERROR((('D.1 Summary'!H21-'D.1 Summary'!H14)/'D.1 Summary'!H14),"---")</f>
        <v>4.9999997273065658E-2</v>
      </c>
      <c r="I39" s="79">
        <f>IFERROR((('D.1 Summary'!I21-'D.1 Summary'!I14)/'D.1 Summary'!I14),"---")</f>
        <v>-2.5970801685781084E-9</v>
      </c>
    </row>
    <row r="40" spans="1:9" x14ac:dyDescent="0.25">
      <c r="B40" s="71" t="s">
        <v>38</v>
      </c>
      <c r="C40" s="19" t="s">
        <v>21</v>
      </c>
      <c r="D40" s="36"/>
      <c r="E40" s="58">
        <f>IFERROR((('D.1 Summary'!E22-'D.1 Summary'!E15)/'D.1 Summary'!E15),"---")</f>
        <v>4.0000000000000105E-2</v>
      </c>
      <c r="F40" s="58">
        <f>IFERROR((('D.1 Summary'!F22-'D.1 Summary'!F15)/'D.1 Summary'!F15),"---")</f>
        <v>8.1599999999999839E-2</v>
      </c>
      <c r="G40" s="58">
        <f>IFERROR((('D.1 Summary'!G22-'D.1 Summary'!G15)/'D.1 Summary'!G15),"---")</f>
        <v>3.9999999999999751E-2</v>
      </c>
      <c r="H40" s="58">
        <f>IFERROR((('D.1 Summary'!H22-'D.1 Summary'!H15)/'D.1 Summary'!H15),"---")</f>
        <v>3.9998183347157157E-2</v>
      </c>
      <c r="I40" s="79">
        <f>IFERROR((('D.1 Summary'!I22-'D.1 Summary'!I15)/'D.1 Summary'!I15),"---")</f>
        <v>-1.7467815798610411E-6</v>
      </c>
    </row>
    <row r="41" spans="1:9" x14ac:dyDescent="0.25">
      <c r="B41" s="71" t="s">
        <v>38</v>
      </c>
      <c r="C41" s="19" t="s">
        <v>31</v>
      </c>
      <c r="D41" s="36"/>
      <c r="E41" s="58">
        <f>IFERROR((('D.1 Summary'!E23-'D.1 Summary'!E16)/'D.1 Summary'!E16),"---")</f>
        <v>7.753871454022189E-2</v>
      </c>
      <c r="F41" s="58">
        <f>IFERROR((('D.1 Summary'!F23-'D.1 Summary'!F16)/'D.1 Summary'!F16),"---")</f>
        <v>0.2725514847797777</v>
      </c>
      <c r="G41" s="58">
        <f>IFERROR((('D.1 Summary'!G23-'D.1 Summary'!G16)/'D.1 Summary'!G16),"---")</f>
        <v>0.18097982708933708</v>
      </c>
      <c r="H41" s="58">
        <f>IFERROR((('D.1 Summary'!H23-'D.1 Summary'!H16)/'D.1 Summary'!H16),"---")</f>
        <v>7.6329669143638534E-2</v>
      </c>
      <c r="I41" s="79">
        <f>IFERROR((('D.1 Summary'!I23-'D.1 Summary'!I16)/'D.1 Summary'!I16),"---")</f>
        <v>-1.1220435797512764E-3</v>
      </c>
    </row>
    <row r="42" spans="1:9" x14ac:dyDescent="0.25">
      <c r="B42" s="71" t="s">
        <v>38</v>
      </c>
      <c r="C42" s="19" t="s">
        <v>32</v>
      </c>
      <c r="D42" s="36"/>
      <c r="E42" s="58">
        <f>IFERROR((('D.1 Summary'!E24-'D.1 Summary'!E17)/'D.1 Summary'!E17),"---")</f>
        <v>0.20007763774229437</v>
      </c>
      <c r="F42" s="58">
        <f>IFERROR((('D.1 Summary'!F24-'D.1 Summary'!F17)/'D.1 Summary'!F17),"---")</f>
        <v>0.44009316529075321</v>
      </c>
      <c r="G42" s="58">
        <f>IFERROR((('D.1 Summary'!G24-'D.1 Summary'!G17)/'D.1 Summary'!G17),"---")</f>
        <v>0.1999999999999999</v>
      </c>
      <c r="H42" s="58">
        <f>IFERROR((('D.1 Summary'!H24-'D.1 Summary'!H17)/'D.1 Summary'!H17),"---")</f>
        <v>0.1999994369976314</v>
      </c>
      <c r="I42" s="79">
        <f>IFERROR((('D.1 Summary'!I24-'D.1 Summary'!I17)/'D.1 Summary'!I17),"---")</f>
        <v>-6.5163071291088632E-5</v>
      </c>
    </row>
    <row r="43" spans="1:9" x14ac:dyDescent="0.25">
      <c r="B43" s="72" t="s">
        <v>38</v>
      </c>
      <c r="C43" s="26" t="s">
        <v>27</v>
      </c>
      <c r="D43" s="46"/>
      <c r="E43" s="59" t="str">
        <f>IFERROR((('D.1 Summary'!E25-'D.1 Summary'!E18)/'D.1 Summary'!E18),"---")</f>
        <v>---</v>
      </c>
      <c r="F43" s="59" t="str">
        <f>IFERROR((('D.1 Summary'!F25-'D.1 Summary'!F18)/'D.1 Summary'!F18),"---")</f>
        <v>---</v>
      </c>
      <c r="G43" s="59" t="str">
        <f>IFERROR((('D.1 Summary'!G25-'D.1 Summary'!G18)/'D.1 Summary'!G18),"---")</f>
        <v>---</v>
      </c>
      <c r="H43" s="59" t="str">
        <f>IFERROR((('D.1 Summary'!H25-'D.1 Summary'!H18)/'D.1 Summary'!H18),"---")</f>
        <v>---</v>
      </c>
      <c r="I43" s="80" t="str">
        <f>IFERROR((('D.1 Summary'!I25-'D.1 Summary'!I18)/'D.1 Summary'!I18),"---")</f>
        <v>---</v>
      </c>
    </row>
    <row r="44" spans="1:9" x14ac:dyDescent="0.25">
      <c r="B44" s="84"/>
      <c r="C44" s="36"/>
      <c r="D44" s="36"/>
      <c r="E44" s="63"/>
      <c r="F44" s="63"/>
      <c r="G44" s="63"/>
      <c r="H44" s="63"/>
      <c r="I44" s="63"/>
    </row>
    <row r="45" spans="1:9" x14ac:dyDescent="0.25">
      <c r="A45" s="85" t="s">
        <v>51</v>
      </c>
    </row>
    <row r="46" spans="1:9" x14ac:dyDescent="0.25">
      <c r="B46" s="211" t="s">
        <v>40</v>
      </c>
      <c r="C46" s="212"/>
      <c r="D46" s="212"/>
      <c r="E46" s="212"/>
      <c r="F46" s="212"/>
      <c r="G46" s="212"/>
      <c r="H46" s="212"/>
      <c r="I46" s="213"/>
    </row>
    <row r="47" spans="1:9" ht="30" x14ac:dyDescent="0.25">
      <c r="B47" s="74" t="s">
        <v>10</v>
      </c>
      <c r="C47" s="53" t="s">
        <v>11</v>
      </c>
      <c r="D47" s="32"/>
      <c r="E47" s="53" t="s">
        <v>34</v>
      </c>
      <c r="F47" s="53" t="s">
        <v>35</v>
      </c>
      <c r="G47" s="53" t="s">
        <v>12</v>
      </c>
      <c r="H47" s="53" t="s">
        <v>36</v>
      </c>
      <c r="I47" s="68" t="s">
        <v>16</v>
      </c>
    </row>
    <row r="48" spans="1:9" x14ac:dyDescent="0.25">
      <c r="B48" s="70" t="s">
        <v>37</v>
      </c>
      <c r="C48" s="34" t="s">
        <v>18</v>
      </c>
      <c r="D48" s="45"/>
      <c r="E48" s="81">
        <f>IFERROR((('D.1 Summary'!E37-'D.1 Summary'!E30)/'D.1 Summary'!E30),"---")</f>
        <v>4.6432015429122467E-2</v>
      </c>
      <c r="F48" s="57">
        <f>IFERROR((('D.1 Summary'!F37-'D.1 Summary'!F30)/'D.1 Summary'!F30),"---")</f>
        <v>-1.6041537730824871E-2</v>
      </c>
      <c r="G48" s="78">
        <f>IFERROR((('D.1 Summary'!G37-'D.1 Summary'!G30)/'D.1 Summary'!G30),"---")</f>
        <v>-5.9701492537313161E-2</v>
      </c>
      <c r="H48" s="57">
        <f>IFERROR((('D.1 Summary'!H37-'D.1 Summary'!H30)/'D.1 Summary'!H30),"---")</f>
        <v>9.2978756722404077E-2</v>
      </c>
      <c r="I48" s="78">
        <f>IFERROR((('D.1 Summary'!I37-'D.1 Summary'!I30)/'D.1 Summary'!I30),"---")</f>
        <v>4.4481381118861997E-2</v>
      </c>
    </row>
    <row r="49" spans="2:9" x14ac:dyDescent="0.25">
      <c r="B49" s="71" t="s">
        <v>37</v>
      </c>
      <c r="C49" s="37" t="s">
        <v>19</v>
      </c>
      <c r="D49" s="36"/>
      <c r="E49" s="82">
        <f>IFERROR((('D.1 Summary'!E38-'D.1 Summary'!E31)/'D.1 Summary'!E31),"---")</f>
        <v>-0.10665869403935377</v>
      </c>
      <c r="F49" s="58">
        <f>IFERROR((('D.1 Summary'!F38-'D.1 Summary'!F31)/'D.1 Summary'!F31),"---")</f>
        <v>-7.4354146192626883E-2</v>
      </c>
      <c r="G49" s="79">
        <f>IFERROR((('D.1 Summary'!G38-'D.1 Summary'!G31)/'D.1 Summary'!G31),"---")</f>
        <v>3.6161484564948602E-2</v>
      </c>
      <c r="H49" s="58">
        <f>IFERROR((('D.1 Summary'!H38-'D.1 Summary'!H31)/'D.1 Summary'!H31),"---")</f>
        <v>-2.4680700597587105E-2</v>
      </c>
      <c r="I49" s="79">
        <f>IFERROR((('D.1 Summary'!I38-'D.1 Summary'!I31)/'D.1 Summary'!I31),"---")</f>
        <v>9.1765591599520274E-2</v>
      </c>
    </row>
    <row r="50" spans="2:9" x14ac:dyDescent="0.25">
      <c r="B50" s="71" t="s">
        <v>37</v>
      </c>
      <c r="C50" s="37" t="s">
        <v>20</v>
      </c>
      <c r="D50" s="36"/>
      <c r="E50" s="82">
        <f>IFERROR((('D.1 Summary'!E39-'D.1 Summary'!E32)/'D.1 Summary'!E32),"---")</f>
        <v>-5.7830200143067625E-2</v>
      </c>
      <c r="F50" s="58">
        <f>IFERROR((('D.1 Summary'!F39-'D.1 Summary'!F32)/'D.1 Summary'!F32),"---")</f>
        <v>-3.6531711670312775E-3</v>
      </c>
      <c r="G50" s="79">
        <f>IFERROR((('D.1 Summary'!G39-'D.1 Summary'!G32)/'D.1 Summary'!G32),"---")</f>
        <v>5.7502404539248715E-2</v>
      </c>
      <c r="H50" s="58">
        <f>IFERROR((('D.1 Summary'!H39-'D.1 Summary'!H32)/'D.1 Summary'!H32),"---")</f>
        <v>-4.648698863469463E-2</v>
      </c>
      <c r="I50" s="79">
        <f>IFERROR((('D.1 Summary'!I39-'D.1 Summary'!I32)/'D.1 Summary'!I32),"---")</f>
        <v>1.2039455637503424E-2</v>
      </c>
    </row>
    <row r="51" spans="2:9" x14ac:dyDescent="0.25">
      <c r="B51" s="71" t="s">
        <v>37</v>
      </c>
      <c r="C51" s="37" t="s">
        <v>21</v>
      </c>
      <c r="D51" s="36"/>
      <c r="E51" s="82">
        <f>IFERROR((('D.1 Summary'!E40-'D.1 Summary'!E33)/'D.1 Summary'!E33),"---")</f>
        <v>4.7684767815435812E-2</v>
      </c>
      <c r="F51" s="58">
        <f>IFERROR((('D.1 Summary'!F40-'D.1 Summary'!F33)/'D.1 Summary'!F33),"---")</f>
        <v>-0.22251624898579056</v>
      </c>
      <c r="G51" s="79">
        <f>IFERROR((('D.1 Summary'!G40-'D.1 Summary'!G33)/'D.1 Summary'!G33),"---")</f>
        <v>-0.25790297339593088</v>
      </c>
      <c r="H51" s="58">
        <f>IFERROR((('D.1 Summary'!H40-'D.1 Summary'!H33)/'D.1 Summary'!H33),"---")</f>
        <v>9.7324376970218077E-2</v>
      </c>
      <c r="I51" s="79">
        <f>IFERROR((('D.1 Summary'!I40-'D.1 Summary'!I33)/'D.1 Summary'!I33),"---")</f>
        <v>4.7380290980356149E-2</v>
      </c>
    </row>
    <row r="52" spans="2:9" x14ac:dyDescent="0.25">
      <c r="B52" s="71" t="s">
        <v>37</v>
      </c>
      <c r="C52" s="37" t="s">
        <v>31</v>
      </c>
      <c r="D52" s="36"/>
      <c r="E52" s="82">
        <f>IFERROR((('D.1 Summary'!E41-'D.1 Summary'!E34)/'D.1 Summary'!E34),"---")</f>
        <v>0.11364908175204762</v>
      </c>
      <c r="F52" s="58">
        <f>IFERROR((('D.1 Summary'!F41-'D.1 Summary'!F34)/'D.1 Summary'!F34),"---")</f>
        <v>0.13158486491350085</v>
      </c>
      <c r="G52" s="79">
        <f>IFERROR((('D.1 Summary'!G41-'D.1 Summary'!G34)/'D.1 Summary'!G34),"---")</f>
        <v>1.6105417276720397E-2</v>
      </c>
      <c r="H52" s="58">
        <f>IFERROR((('D.1 Summary'!H41-'D.1 Summary'!H34)/'D.1 Summary'!H34),"---")</f>
        <v>9.6419888202629381E-2</v>
      </c>
      <c r="I52" s="79">
        <f>IFERROR((('D.1 Summary'!I41-'D.1 Summary'!I34)/'D.1 Summary'!I34),"---")</f>
        <v>-1.5470935891504008E-2</v>
      </c>
    </row>
    <row r="53" spans="2:9" x14ac:dyDescent="0.25">
      <c r="B53" s="71" t="s">
        <v>37</v>
      </c>
      <c r="C53" s="37" t="s">
        <v>32</v>
      </c>
      <c r="D53" s="36"/>
      <c r="E53" s="82">
        <f>IFERROR((('D.1 Summary'!E42-'D.1 Summary'!E35)/'D.1 Summary'!E35),"---")</f>
        <v>0.19181420023440873</v>
      </c>
      <c r="F53" s="58">
        <f>IFERROR((('D.1 Summary'!F42-'D.1 Summary'!F35)/'D.1 Summary'!F35),"---")</f>
        <v>0.22648347142427397</v>
      </c>
      <c r="G53" s="79">
        <f>IFERROR((('D.1 Summary'!G42-'D.1 Summary'!G35)/'D.1 Summary'!G35),"---")</f>
        <v>2.9089493297735945E-2</v>
      </c>
      <c r="H53" s="58">
        <f>IFERROR((('D.1 Summary'!H42-'D.1 Summary'!H35)/'D.1 Summary'!H35),"---")</f>
        <v>0.13935276425030368</v>
      </c>
      <c r="I53" s="79">
        <f>IFERROR((('D.1 Summary'!I42-'D.1 Summary'!I35)/'D.1 Summary'!I35),"---")</f>
        <v>-4.4018133005787878E-2</v>
      </c>
    </row>
    <row r="54" spans="2:9" x14ac:dyDescent="0.25">
      <c r="B54" s="72" t="s">
        <v>37</v>
      </c>
      <c r="C54" s="39" t="s">
        <v>27</v>
      </c>
      <c r="D54" s="46"/>
      <c r="E54" s="83" t="str">
        <f>IFERROR((('D.1 Summary'!E43-'D.1 Summary'!E36)/'D.1 Summary'!E36),"---")</f>
        <v>---</v>
      </c>
      <c r="F54" s="59" t="str">
        <f>IFERROR((('D.1 Summary'!F43-'D.1 Summary'!F36)/'D.1 Summary'!F36),"---")</f>
        <v>---</v>
      </c>
      <c r="G54" s="80" t="str">
        <f>IFERROR((('D.1 Summary'!G43-'D.1 Summary'!G36)/'D.1 Summary'!G36),"---")</f>
        <v>---</v>
      </c>
      <c r="H54" s="59" t="str">
        <f>IFERROR((('D.1 Summary'!H43-'D.1 Summary'!H36)/'D.1 Summary'!H36),"---")</f>
        <v>---</v>
      </c>
      <c r="I54" s="80" t="str">
        <f>IFERROR((('D.1 Summary'!I43-'D.1 Summary'!I36)/'D.1 Summary'!I36),"---")</f>
        <v>---</v>
      </c>
    </row>
    <row r="55" spans="2:9" x14ac:dyDescent="0.25">
      <c r="B55" s="70" t="s">
        <v>38</v>
      </c>
      <c r="C55" s="11" t="s">
        <v>18</v>
      </c>
      <c r="D55" s="45"/>
      <c r="E55" s="81">
        <f>IFERROR((('D.1 Summary'!E44-'D.1 Summary'!E37)/'D.1 Summary'!E37),"---")</f>
        <v>9.9999999999999464E-3</v>
      </c>
      <c r="F55" s="57">
        <f>IFERROR((('D.1 Summary'!F44-'D.1 Summary'!F37)/'D.1 Summary'!F37),"---")</f>
        <v>2.0099999999999861E-2</v>
      </c>
      <c r="G55" s="78">
        <f>IFERROR((('D.1 Summary'!G44-'D.1 Summary'!G37)/'D.1 Summary'!G37),"---")</f>
        <v>9.9999999999998371E-3</v>
      </c>
      <c r="H55" s="57">
        <f>IFERROR((('D.1 Summary'!H44-'D.1 Summary'!H37)/'D.1 Summary'!H37),"---")</f>
        <v>1.0000000000000051E-2</v>
      </c>
      <c r="I55" s="78">
        <f>IFERROR((('D.1 Summary'!I44-'D.1 Summary'!I37)/'D.1 Summary'!I37),"---")</f>
        <v>0</v>
      </c>
    </row>
    <row r="56" spans="2:9" x14ac:dyDescent="0.25">
      <c r="B56" s="71" t="s">
        <v>38</v>
      </c>
      <c r="C56" s="19" t="s">
        <v>19</v>
      </c>
      <c r="D56" s="36"/>
      <c r="E56" s="82">
        <f>IFERROR((('D.1 Summary'!E45-'D.1 Summary'!E38)/'D.1 Summary'!E38),"---")</f>
        <v>5.0000000000000093E-2</v>
      </c>
      <c r="F56" s="58">
        <f>IFERROR((('D.1 Summary'!F45-'D.1 Summary'!F38)/'D.1 Summary'!F38),"---")</f>
        <v>0.10250000000000027</v>
      </c>
      <c r="G56" s="79">
        <f>IFERROR((('D.1 Summary'!G45-'D.1 Summary'!G38)/'D.1 Summary'!G38),"---")</f>
        <v>5.0000000000000037E-2</v>
      </c>
      <c r="H56" s="58">
        <f>IFERROR((('D.1 Summary'!H45-'D.1 Summary'!H38)/'D.1 Summary'!H38),"---")</f>
        <v>4.7284991962887095E-2</v>
      </c>
      <c r="I56" s="79">
        <f>IFERROR((('D.1 Summary'!I45-'D.1 Summary'!I38)/'D.1 Summary'!I38),"---")</f>
        <v>-2.5857219401075986E-3</v>
      </c>
    </row>
    <row r="57" spans="2:9" x14ac:dyDescent="0.25">
      <c r="B57" s="71" t="s">
        <v>38</v>
      </c>
      <c r="C57" s="19" t="s">
        <v>20</v>
      </c>
      <c r="D57" s="36"/>
      <c r="E57" s="82">
        <f>IFERROR((('D.1 Summary'!E46-'D.1 Summary'!E39)/'D.1 Summary'!E39),"---")</f>
        <v>4.9999999999999906E-2</v>
      </c>
      <c r="F57" s="58">
        <f>IFERROR((('D.1 Summary'!F46-'D.1 Summary'!F39)/'D.1 Summary'!F39),"---")</f>
        <v>0.10249999999999998</v>
      </c>
      <c r="G57" s="79">
        <f>IFERROR((('D.1 Summary'!G46-'D.1 Summary'!G39)/'D.1 Summary'!G39),"---")</f>
        <v>5.0000000000000044E-2</v>
      </c>
      <c r="H57" s="58">
        <f>IFERROR((('D.1 Summary'!H46-'D.1 Summary'!H39)/'D.1 Summary'!H39),"---")</f>
        <v>4.9999997100661345E-2</v>
      </c>
      <c r="I57" s="79">
        <f>IFERROR((('D.1 Summary'!I46-'D.1 Summary'!I39)/'D.1 Summary'!I39),"---")</f>
        <v>-2.7612748402536901E-9</v>
      </c>
    </row>
    <row r="58" spans="2:9" x14ac:dyDescent="0.25">
      <c r="B58" s="71" t="s">
        <v>38</v>
      </c>
      <c r="C58" s="19" t="s">
        <v>21</v>
      </c>
      <c r="D58" s="36"/>
      <c r="E58" s="82">
        <f>IFERROR((('D.1 Summary'!E47-'D.1 Summary'!E40)/'D.1 Summary'!E40),"---")</f>
        <v>4.0000000000000105E-2</v>
      </c>
      <c r="F58" s="58">
        <f>IFERROR((('D.1 Summary'!F47-'D.1 Summary'!F40)/'D.1 Summary'!F40),"---")</f>
        <v>2.2447999999999997</v>
      </c>
      <c r="G58" s="79">
        <f>IFERROR((('D.1 Summary'!G47-'D.1 Summary'!G40)/'D.1 Summary'!G40),"---")</f>
        <v>2.1199999999999997</v>
      </c>
      <c r="H58" s="58">
        <f>IFERROR((('D.1 Summary'!H47-'D.1 Summary'!H40)/'D.1 Summary'!H40),"---")</f>
        <v>3.9999999999999911E-2</v>
      </c>
      <c r="I58" s="79">
        <f>IFERROR((('D.1 Summary'!I47-'D.1 Summary'!I40)/'D.1 Summary'!I40),"---")</f>
        <v>-1.517185566438066E-16</v>
      </c>
    </row>
    <row r="59" spans="2:9" x14ac:dyDescent="0.25">
      <c r="B59" s="71" t="s">
        <v>38</v>
      </c>
      <c r="C59" s="19" t="s">
        <v>31</v>
      </c>
      <c r="D59" s="36"/>
      <c r="E59" s="82">
        <f>IFERROR((('D.1 Summary'!E48-'D.1 Summary'!E41)/'D.1 Summary'!E41),"---")</f>
        <v>7.753871454022189E-2</v>
      </c>
      <c r="F59" s="58">
        <f>IFERROR((('D.1 Summary'!F48-'D.1 Summary'!F41)/'D.1 Summary'!F41),"---")</f>
        <v>0.2725514847797777</v>
      </c>
      <c r="G59" s="79">
        <f>IFERROR((('D.1 Summary'!G48-'D.1 Summary'!G41)/'D.1 Summary'!G41),"---")</f>
        <v>0.18097982708933708</v>
      </c>
      <c r="H59" s="58">
        <f>IFERROR((('D.1 Summary'!H48-'D.1 Summary'!H41)/'D.1 Summary'!H41),"---")</f>
        <v>9.4471208441111329E-2</v>
      </c>
      <c r="I59" s="79">
        <f>IFERROR((('D.1 Summary'!I48-'D.1 Summary'!I41)/'D.1 Summary'!I41),"---")</f>
        <v>1.5714046903748145E-2</v>
      </c>
    </row>
    <row r="60" spans="2:9" x14ac:dyDescent="0.25">
      <c r="B60" s="71" t="s">
        <v>38</v>
      </c>
      <c r="C60" s="19" t="s">
        <v>32</v>
      </c>
      <c r="D60" s="36"/>
      <c r="E60" s="82">
        <f>IFERROR((('D.1 Summary'!E49-'D.1 Summary'!E42)/'D.1 Summary'!E42),"---")</f>
        <v>0.19999999999999993</v>
      </c>
      <c r="F60" s="58">
        <f>IFERROR((('D.1 Summary'!F49-'D.1 Summary'!F42)/'D.1 Summary'!F42),"---")</f>
        <v>0.43999999999999989</v>
      </c>
      <c r="G60" s="79">
        <f>IFERROR((('D.1 Summary'!G49-'D.1 Summary'!G42)/'D.1 Summary'!G42),"---")</f>
        <v>0.1999999999999999</v>
      </c>
      <c r="H60" s="58">
        <f>IFERROR((('D.1 Summary'!H49-'D.1 Summary'!H42)/'D.1 Summary'!H42),"---")</f>
        <v>0.20000014435966684</v>
      </c>
      <c r="I60" s="79">
        <f>IFERROR((('D.1 Summary'!I49-'D.1 Summary'!I42)/'D.1 Summary'!I42),"---")</f>
        <v>1.2029972224992142E-7</v>
      </c>
    </row>
    <row r="61" spans="2:9" x14ac:dyDescent="0.25">
      <c r="B61" s="72" t="s">
        <v>38</v>
      </c>
      <c r="C61" s="26" t="s">
        <v>27</v>
      </c>
      <c r="D61" s="46"/>
      <c r="E61" s="83" t="str">
        <f>IFERROR((('D.1 Summary'!E50-'D.1 Summary'!E43)/'D.1 Summary'!E43),"---")</f>
        <v>---</v>
      </c>
      <c r="F61" s="59" t="str">
        <f>IFERROR((('D.1 Summary'!F50-'D.1 Summary'!F43)/'D.1 Summary'!F43),"---")</f>
        <v>---</v>
      </c>
      <c r="G61" s="80" t="str">
        <f>IFERROR((('D.1 Summary'!G50-'D.1 Summary'!G43)/'D.1 Summary'!G43),"---")</f>
        <v>---</v>
      </c>
      <c r="H61" s="59" t="str">
        <f>IFERROR((('D.1 Summary'!H50-'D.1 Summary'!H43)/'D.1 Summary'!H43),"---")</f>
        <v>---</v>
      </c>
      <c r="I61" s="80" t="str">
        <f>IFERROR((('D.1 Summary'!I50-'D.1 Summary'!I43)/'D.1 Summary'!I43),"---")</f>
        <v>---</v>
      </c>
    </row>
  </sheetData>
  <sheetProtection password="E222" sheet="1" objects="1" scenarios="1"/>
  <mergeCells count="3">
    <mergeCell ref="B46:I46"/>
    <mergeCell ref="B3:Q3"/>
    <mergeCell ref="B28:I28"/>
  </mergeCells>
  <conditionalFormatting sqref="E5:Q25">
    <cfRule type="cellIs" dxfId="1" priority="2" operator="lessThan">
      <formula>0</formula>
    </cfRule>
  </conditionalFormatting>
  <conditionalFormatting sqref="E5:F25 H5:Q25">
    <cfRule type="cellIs" dxfId="0" priority="1" operator="greaterThan">
      <formula>0.1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B41"/>
  <sheetViews>
    <sheetView showGridLines="0" zoomScaleNormal="100" workbookViewId="0"/>
  </sheetViews>
  <sheetFormatPr defaultRowHeight="15" x14ac:dyDescent="0.25"/>
  <cols>
    <col min="1" max="1" width="20.5703125" style="126" bestFit="1" customWidth="1"/>
    <col min="2" max="2" width="50.7109375" style="126" bestFit="1" customWidth="1"/>
  </cols>
  <sheetData>
    <row r="1" spans="1:2" s="44" customFormat="1" ht="18.75" x14ac:dyDescent="0.3">
      <c r="A1" s="139" t="s">
        <v>52</v>
      </c>
      <c r="B1" s="142"/>
    </row>
    <row r="2" spans="1:2" s="44" customFormat="1" ht="18.75" x14ac:dyDescent="0.3">
      <c r="A2" s="140" t="s">
        <v>67</v>
      </c>
      <c r="B2" s="142"/>
    </row>
    <row r="3" spans="1:2" s="44" customFormat="1" ht="19.5" thickBot="1" x14ac:dyDescent="0.35">
      <c r="A3" s="144"/>
      <c r="B3" s="145"/>
    </row>
    <row r="4" spans="1:2" x14ac:dyDescent="0.25">
      <c r="A4" s="122" t="s">
        <v>70</v>
      </c>
      <c r="B4" s="123" t="s">
        <v>72</v>
      </c>
    </row>
    <row r="5" spans="1:2" x14ac:dyDescent="0.25">
      <c r="A5" s="124">
        <v>1</v>
      </c>
      <c r="B5" s="134" t="s">
        <v>73</v>
      </c>
    </row>
    <row r="6" spans="1:2" x14ac:dyDescent="0.25">
      <c r="A6" s="124">
        <v>2</v>
      </c>
      <c r="B6" s="134" t="s">
        <v>19</v>
      </c>
    </row>
    <row r="7" spans="1:2" x14ac:dyDescent="0.25">
      <c r="A7" s="124">
        <v>3</v>
      </c>
      <c r="B7" s="134" t="s">
        <v>74</v>
      </c>
    </row>
    <row r="8" spans="1:2" x14ac:dyDescent="0.25">
      <c r="A8" s="124">
        <v>4</v>
      </c>
      <c r="B8" s="134" t="s">
        <v>75</v>
      </c>
    </row>
    <row r="9" spans="1:2" ht="25.5" x14ac:dyDescent="0.25">
      <c r="A9" s="124">
        <v>5</v>
      </c>
      <c r="B9" s="134" t="s">
        <v>76</v>
      </c>
    </row>
    <row r="10" spans="1:2" ht="25.5" x14ac:dyDescent="0.25">
      <c r="A10" s="124">
        <v>6</v>
      </c>
      <c r="B10" s="134" t="s">
        <v>77</v>
      </c>
    </row>
    <row r="11" spans="1:2" ht="15.75" thickBot="1" x14ac:dyDescent="0.3">
      <c r="A11" s="125">
        <v>7</v>
      </c>
      <c r="B11" s="136" t="s">
        <v>78</v>
      </c>
    </row>
    <row r="12" spans="1:2" s="44" customFormat="1" x14ac:dyDescent="0.25">
      <c r="A12" s="127"/>
      <c r="B12" s="130"/>
    </row>
    <row r="13" spans="1:2" ht="15.75" thickBot="1" x14ac:dyDescent="0.3">
      <c r="A13" s="128"/>
      <c r="B13" s="137"/>
    </row>
    <row r="14" spans="1:2" x14ac:dyDescent="0.25">
      <c r="A14" s="131" t="s">
        <v>68</v>
      </c>
      <c r="B14" s="132" t="s">
        <v>72</v>
      </c>
    </row>
    <row r="15" spans="1:2" x14ac:dyDescent="0.25">
      <c r="A15" s="133">
        <v>1</v>
      </c>
      <c r="B15" s="134" t="s">
        <v>79</v>
      </c>
    </row>
    <row r="16" spans="1:2" x14ac:dyDescent="0.25">
      <c r="A16" s="133">
        <v>2</v>
      </c>
      <c r="B16" s="134" t="s">
        <v>80</v>
      </c>
    </row>
    <row r="17" spans="1:2" x14ac:dyDescent="0.25">
      <c r="A17" s="133">
        <v>3</v>
      </c>
      <c r="B17" s="134" t="s">
        <v>81</v>
      </c>
    </row>
    <row r="18" spans="1:2" x14ac:dyDescent="0.25">
      <c r="A18" s="133">
        <v>4</v>
      </c>
      <c r="B18" s="134" t="s">
        <v>27</v>
      </c>
    </row>
    <row r="19" spans="1:2" ht="15.75" thickBot="1" x14ac:dyDescent="0.3">
      <c r="A19" s="135">
        <v>5</v>
      </c>
      <c r="B19" s="136" t="s">
        <v>82</v>
      </c>
    </row>
    <row r="20" spans="1:2" s="44" customFormat="1" x14ac:dyDescent="0.25">
      <c r="A20" s="129"/>
      <c r="B20" s="130"/>
    </row>
    <row r="21" spans="1:2" ht="15.75" thickBot="1" x14ac:dyDescent="0.3">
      <c r="A21" s="128"/>
      <c r="B21" s="137"/>
    </row>
    <row r="22" spans="1:2" x14ac:dyDescent="0.25">
      <c r="A22" s="131" t="s">
        <v>83</v>
      </c>
      <c r="B22" s="132" t="s">
        <v>72</v>
      </c>
    </row>
    <row r="23" spans="1:2" ht="25.5" x14ac:dyDescent="0.25">
      <c r="A23" s="133">
        <v>1</v>
      </c>
      <c r="B23" s="134" t="s">
        <v>108</v>
      </c>
    </row>
    <row r="24" spans="1:2" ht="25.5" x14ac:dyDescent="0.25">
      <c r="A24" s="133">
        <v>2</v>
      </c>
      <c r="B24" s="134" t="s">
        <v>84</v>
      </c>
    </row>
    <row r="25" spans="1:2" ht="25.5" x14ac:dyDescent="0.25">
      <c r="A25" s="133">
        <v>3</v>
      </c>
      <c r="B25" s="134" t="s">
        <v>85</v>
      </c>
    </row>
    <row r="26" spans="1:2" ht="15.75" thickBot="1" x14ac:dyDescent="0.3">
      <c r="A26" s="135">
        <v>4</v>
      </c>
      <c r="B26" s="136" t="s">
        <v>86</v>
      </c>
    </row>
    <row r="27" spans="1:2" x14ac:dyDescent="0.25">
      <c r="A27" s="128"/>
      <c r="B27" s="137"/>
    </row>
    <row r="28" spans="1:2" ht="15.75" thickBot="1" x14ac:dyDescent="0.3">
      <c r="A28" s="128"/>
      <c r="B28" s="137"/>
    </row>
    <row r="29" spans="1:2" x14ac:dyDescent="0.25">
      <c r="A29" s="131" t="s">
        <v>69</v>
      </c>
      <c r="B29" s="132" t="s">
        <v>72</v>
      </c>
    </row>
    <row r="30" spans="1:2" ht="25.5" x14ac:dyDescent="0.25">
      <c r="A30" s="133" t="s">
        <v>87</v>
      </c>
      <c r="B30" s="134" t="s">
        <v>88</v>
      </c>
    </row>
    <row r="31" spans="1:2" ht="25.5" x14ac:dyDescent="0.25">
      <c r="A31" s="133" t="s">
        <v>89</v>
      </c>
      <c r="B31" s="134" t="s">
        <v>90</v>
      </c>
    </row>
    <row r="32" spans="1:2" x14ac:dyDescent="0.25">
      <c r="A32" s="133">
        <v>2</v>
      </c>
      <c r="B32" s="134" t="s">
        <v>91</v>
      </c>
    </row>
    <row r="33" spans="1:2" x14ac:dyDescent="0.25">
      <c r="A33" s="133">
        <v>3</v>
      </c>
      <c r="B33" s="134" t="s">
        <v>92</v>
      </c>
    </row>
    <row r="34" spans="1:2" x14ac:dyDescent="0.25">
      <c r="A34" s="133">
        <v>4</v>
      </c>
      <c r="B34" s="134" t="s">
        <v>93</v>
      </c>
    </row>
    <row r="35" spans="1:2" ht="15.75" thickBot="1" x14ac:dyDescent="0.3">
      <c r="A35" s="135">
        <v>5</v>
      </c>
      <c r="B35" s="136" t="s">
        <v>94</v>
      </c>
    </row>
    <row r="37" spans="1:2" ht="15.75" thickBot="1" x14ac:dyDescent="0.3"/>
    <row r="38" spans="1:2" x14ac:dyDescent="0.25">
      <c r="A38" s="131" t="s">
        <v>71</v>
      </c>
      <c r="B38" s="132" t="s">
        <v>72</v>
      </c>
    </row>
    <row r="39" spans="1:2" x14ac:dyDescent="0.25">
      <c r="A39" s="133">
        <v>1</v>
      </c>
      <c r="B39" s="134" t="s">
        <v>96</v>
      </c>
    </row>
    <row r="40" spans="1:2" x14ac:dyDescent="0.25">
      <c r="A40" s="133">
        <v>2</v>
      </c>
      <c r="B40" s="134" t="s">
        <v>97</v>
      </c>
    </row>
    <row r="41" spans="1:2" ht="15.75" thickBot="1" x14ac:dyDescent="0.3">
      <c r="A41" s="135">
        <v>3</v>
      </c>
      <c r="B41" s="136" t="s">
        <v>98</v>
      </c>
    </row>
  </sheetData>
  <sheetProtection password="E222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9"/>
  </sheetPr>
  <dimension ref="A1:C22"/>
  <sheetViews>
    <sheetView workbookViewId="0">
      <selection activeCell="F13" sqref="F13"/>
    </sheetView>
  </sheetViews>
  <sheetFormatPr defaultRowHeight="15" x14ac:dyDescent="0.25"/>
  <cols>
    <col min="1" max="1" width="9.140625" style="44"/>
    <col min="2" max="2" width="52.140625" style="44" bestFit="1" customWidth="1"/>
    <col min="3" max="3" width="15.42578125" style="44" bestFit="1" customWidth="1"/>
    <col min="4" max="16384" width="9.140625" style="44"/>
  </cols>
  <sheetData>
    <row r="1" spans="1:3" x14ac:dyDescent="0.25">
      <c r="A1" s="147" t="s">
        <v>149</v>
      </c>
      <c r="B1" s="147" t="s">
        <v>148</v>
      </c>
      <c r="C1" s="147" t="s">
        <v>150</v>
      </c>
    </row>
    <row r="2" spans="1:3" x14ac:dyDescent="0.25">
      <c r="A2" s="146"/>
      <c r="B2" s="146" t="s">
        <v>151</v>
      </c>
      <c r="C2" s="146"/>
    </row>
    <row r="3" spans="1:3" x14ac:dyDescent="0.25">
      <c r="A3" s="44">
        <v>290</v>
      </c>
      <c r="B3" s="44" t="s">
        <v>110</v>
      </c>
      <c r="C3" s="44" t="s">
        <v>128</v>
      </c>
    </row>
    <row r="4" spans="1:3" x14ac:dyDescent="0.25">
      <c r="A4" s="44">
        <v>291</v>
      </c>
      <c r="B4" s="44" t="s">
        <v>111</v>
      </c>
      <c r="C4" s="44" t="s">
        <v>129</v>
      </c>
    </row>
    <row r="5" spans="1:3" x14ac:dyDescent="0.25">
      <c r="A5" s="44">
        <v>11226</v>
      </c>
      <c r="B5" s="44" t="s">
        <v>112</v>
      </c>
      <c r="C5" s="44" t="s">
        <v>130</v>
      </c>
    </row>
    <row r="6" spans="1:3" x14ac:dyDescent="0.25">
      <c r="A6" s="201" t="s">
        <v>277</v>
      </c>
      <c r="B6" s="44" t="s">
        <v>276</v>
      </c>
      <c r="C6" s="44" t="s">
        <v>276</v>
      </c>
    </row>
    <row r="7" spans="1:3" x14ac:dyDescent="0.25">
      <c r="A7" s="44">
        <v>11726</v>
      </c>
      <c r="B7" s="44" t="s">
        <v>113</v>
      </c>
      <c r="C7" s="44" t="s">
        <v>131</v>
      </c>
    </row>
    <row r="8" spans="1:3" x14ac:dyDescent="0.25">
      <c r="A8" s="44">
        <v>11474</v>
      </c>
      <c r="B8" s="44" t="s">
        <v>114</v>
      </c>
      <c r="C8" s="44" t="s">
        <v>132</v>
      </c>
    </row>
    <row r="9" spans="1:3" x14ac:dyDescent="0.25">
      <c r="A9" s="44">
        <v>10728</v>
      </c>
      <c r="B9" s="44" t="s">
        <v>115</v>
      </c>
      <c r="C9" s="44" t="s">
        <v>133</v>
      </c>
    </row>
    <row r="10" spans="1:3" x14ac:dyDescent="0.25">
      <c r="A10" s="44">
        <v>8026</v>
      </c>
      <c r="B10" s="44" t="s">
        <v>116</v>
      </c>
      <c r="C10" s="44" t="s">
        <v>134</v>
      </c>
    </row>
    <row r="11" spans="1:3" x14ac:dyDescent="0.25">
      <c r="A11" s="44">
        <v>300</v>
      </c>
      <c r="B11" s="44" t="s">
        <v>117</v>
      </c>
      <c r="C11" s="44" t="s">
        <v>135</v>
      </c>
    </row>
    <row r="12" spans="1:3" x14ac:dyDescent="0.25">
      <c r="A12" s="44">
        <v>302</v>
      </c>
      <c r="B12" s="44" t="s">
        <v>118</v>
      </c>
      <c r="C12" s="44" t="s">
        <v>136</v>
      </c>
    </row>
    <row r="13" spans="1:3" x14ac:dyDescent="0.25">
      <c r="A13" s="44">
        <v>301</v>
      </c>
      <c r="B13" s="44" t="s">
        <v>119</v>
      </c>
      <c r="C13" s="44" t="s">
        <v>137</v>
      </c>
    </row>
    <row r="14" spans="1:3" x14ac:dyDescent="0.25">
      <c r="A14" s="44">
        <v>3735</v>
      </c>
      <c r="B14" s="44" t="s">
        <v>120</v>
      </c>
      <c r="C14" s="44" t="s">
        <v>138</v>
      </c>
    </row>
    <row r="15" spans="1:3" x14ac:dyDescent="0.25">
      <c r="A15" s="44">
        <v>11227</v>
      </c>
      <c r="B15" s="44" t="s">
        <v>121</v>
      </c>
      <c r="C15" s="44" t="s">
        <v>139</v>
      </c>
    </row>
    <row r="16" spans="1:3" x14ac:dyDescent="0.25">
      <c r="A16" s="44">
        <v>308</v>
      </c>
      <c r="B16" s="44" t="s">
        <v>122</v>
      </c>
      <c r="C16" s="44" t="s">
        <v>140</v>
      </c>
    </row>
    <row r="17" spans="1:3" x14ac:dyDescent="0.25">
      <c r="A17" s="44">
        <v>12103</v>
      </c>
      <c r="B17" s="44" t="s">
        <v>123</v>
      </c>
      <c r="C17" s="44" t="s">
        <v>141</v>
      </c>
    </row>
    <row r="18" spans="1:3" x14ac:dyDescent="0.25">
      <c r="A18" s="44">
        <v>310</v>
      </c>
      <c r="B18" s="44" t="s">
        <v>124</v>
      </c>
      <c r="C18" s="44" t="s">
        <v>142</v>
      </c>
    </row>
    <row r="19" spans="1:3" x14ac:dyDescent="0.25">
      <c r="A19" s="44">
        <v>312</v>
      </c>
      <c r="B19" s="44" t="s">
        <v>125</v>
      </c>
      <c r="C19" s="44" t="s">
        <v>143</v>
      </c>
    </row>
    <row r="20" spans="1:3" x14ac:dyDescent="0.25">
      <c r="A20" s="44">
        <v>10926</v>
      </c>
      <c r="B20" s="44" t="s">
        <v>126</v>
      </c>
      <c r="C20" s="44" t="s">
        <v>144</v>
      </c>
    </row>
    <row r="21" spans="1:3" x14ac:dyDescent="0.25">
      <c r="A21" s="44">
        <v>12814</v>
      </c>
      <c r="B21" s="44" t="s">
        <v>127</v>
      </c>
      <c r="C21" s="44" t="s">
        <v>145</v>
      </c>
    </row>
    <row r="22" spans="1:3" x14ac:dyDescent="0.25">
      <c r="A22" s="44">
        <v>3156</v>
      </c>
      <c r="B22" s="44" t="s">
        <v>146</v>
      </c>
      <c r="C22" s="44" t="s">
        <v>147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B83"/>
  <sheetViews>
    <sheetView topLeftCell="A55" workbookViewId="0">
      <selection activeCell="E81" sqref="E81"/>
    </sheetView>
  </sheetViews>
  <sheetFormatPr defaultRowHeight="15" x14ac:dyDescent="0.25"/>
  <cols>
    <col min="1" max="1" width="23.28515625" customWidth="1"/>
    <col min="2" max="2" width="72.28515625" bestFit="1" customWidth="1"/>
    <col min="3" max="3" width="15.42578125" bestFit="1" customWidth="1"/>
  </cols>
  <sheetData>
    <row r="1" spans="1:2" x14ac:dyDescent="0.25">
      <c r="A1" s="44" t="b">
        <v>1</v>
      </c>
      <c r="B1" s="44" t="s">
        <v>161</v>
      </c>
    </row>
    <row r="2" spans="1:2" x14ac:dyDescent="0.25">
      <c r="A2">
        <v>5</v>
      </c>
      <c r="B2" t="s">
        <v>152</v>
      </c>
    </row>
    <row r="3" spans="1:2" s="44" customFormat="1" x14ac:dyDescent="0.25">
      <c r="A3" s="159" t="str">
        <f>INDEX(PayersList,iPayer,1)</f>
        <v>00001</v>
      </c>
      <c r="B3" s="44" t="s">
        <v>159</v>
      </c>
    </row>
    <row r="4" spans="1:2" x14ac:dyDescent="0.25">
      <c r="A4" s="159" t="str">
        <f>INDEX(PayersList,iPayer,3)</f>
        <v>CHIA</v>
      </c>
      <c r="B4" t="s">
        <v>158</v>
      </c>
    </row>
    <row r="5" spans="1:2" s="44" customFormat="1" x14ac:dyDescent="0.25">
      <c r="A5" s="159">
        <f>'A. Front Page'!C12</f>
        <v>2019</v>
      </c>
      <c r="B5" s="44" t="s">
        <v>157</v>
      </c>
    </row>
    <row r="6" spans="1:2" x14ac:dyDescent="0.25">
      <c r="A6" t="b">
        <f>IF(PayerName="Select Payer:", FALSE,TRUE)</f>
        <v>1</v>
      </c>
      <c r="B6" s="44" t="s">
        <v>155</v>
      </c>
    </row>
    <row r="7" spans="1:2" x14ac:dyDescent="0.25">
      <c r="A7" t="b">
        <f>IF(ContactName="", FALSE,TRUE)</f>
        <v>1</v>
      </c>
      <c r="B7" t="s">
        <v>153</v>
      </c>
    </row>
    <row r="8" spans="1:2" x14ac:dyDescent="0.25">
      <c r="A8" t="b">
        <f>IF(ContactEmail="", FALSE, TRUE)</f>
        <v>1</v>
      </c>
      <c r="B8" t="s">
        <v>154</v>
      </c>
    </row>
    <row r="9" spans="1:2" x14ac:dyDescent="0.25">
      <c r="A9" s="44" t="b">
        <f>IF(AND(cfPayerNameSelected=TRUE,cfRequiredContactName=TRUE,cfRequiredContactEmail=TRUE), TRUE, FALSE)</f>
        <v>1</v>
      </c>
      <c r="B9" s="44" t="s">
        <v>160</v>
      </c>
    </row>
    <row r="10" spans="1:2" x14ac:dyDescent="0.25">
      <c r="A10" t="str">
        <f>INDEX(PayersList,iPayer,1)&amp;"_"&amp;INDEX(PayersList,iPayer,3)&amp;"_"&amp;FiscalYear&amp;".xlsm"</f>
        <v>00001_CHIA_2019.xlsm</v>
      </c>
      <c r="B10" t="s">
        <v>156</v>
      </c>
    </row>
    <row r="13" spans="1:2" x14ac:dyDescent="0.25">
      <c r="A13" s="115" t="s">
        <v>162</v>
      </c>
    </row>
    <row r="14" spans="1:2" s="44" customFormat="1" x14ac:dyDescent="0.25">
      <c r="A14" s="115" t="b">
        <f>IF(AND(A15=TRUE,A16=TRUE,A17=TRUE,A18=TRUE,A19=TRUE,A20=TRUE,A21=TRUE,A22=TRUE,A23=TRUE,A24=TRUE,A25=TRUE,A26=TRUE,A27=TRUE,A28=TRUE), TRUE,FALSE)</f>
        <v>1</v>
      </c>
      <c r="B14" s="115" t="s">
        <v>163</v>
      </c>
    </row>
    <row r="15" spans="1:2" s="44" customFormat="1" x14ac:dyDescent="0.25">
      <c r="A15" s="44" t="b">
        <f>IF(Submission_Type="",FALSE,TRUE)</f>
        <v>1</v>
      </c>
      <c r="B15" s="44" t="s">
        <v>164</v>
      </c>
    </row>
    <row r="16" spans="1:2" s="44" customFormat="1" x14ac:dyDescent="0.25">
      <c r="A16" s="44" t="b">
        <f>IF('B. Zip Code'!B5&lt;&gt;"", TRUE, FALSE)</f>
        <v>1</v>
      </c>
      <c r="B16" s="44" t="s">
        <v>165</v>
      </c>
    </row>
    <row r="17" spans="1:2" s="44" customFormat="1" x14ac:dyDescent="0.25">
      <c r="A17" s="44" t="b">
        <f>IF('B. Zip Code'!C5&lt;&gt;"", TRUE, FALSE)</f>
        <v>1</v>
      </c>
      <c r="B17" s="44" t="s">
        <v>166</v>
      </c>
    </row>
    <row r="18" spans="1:2" s="44" customFormat="1" x14ac:dyDescent="0.25">
      <c r="A18" s="44" t="b">
        <f>IF('B. Zip Code'!D5&lt;&gt;"", TRUE, FALSE)</f>
        <v>1</v>
      </c>
      <c r="B18" s="44" t="s">
        <v>167</v>
      </c>
    </row>
    <row r="19" spans="1:2" s="44" customFormat="1" x14ac:dyDescent="0.25">
      <c r="A19" s="44" t="b">
        <f>IF('B. Zip Code'!E5&lt;&gt;"", TRUE, FALSE)</f>
        <v>1</v>
      </c>
      <c r="B19" s="44" t="s">
        <v>168</v>
      </c>
    </row>
    <row r="20" spans="1:2" s="44" customFormat="1" x14ac:dyDescent="0.25">
      <c r="A20" s="44" t="b">
        <f>IF('B. Zip Code'!F5&lt;&gt;"", TRUE, FALSE)</f>
        <v>1</v>
      </c>
      <c r="B20" s="44" t="s">
        <v>169</v>
      </c>
    </row>
    <row r="21" spans="1:2" s="44" customFormat="1" x14ac:dyDescent="0.25">
      <c r="A21" s="44" t="b">
        <f>IF('B. Zip Code'!G5&lt;&gt;"", TRUE, FALSE)</f>
        <v>1</v>
      </c>
      <c r="B21" s="44" t="s">
        <v>170</v>
      </c>
    </row>
    <row r="22" spans="1:2" s="44" customFormat="1" x14ac:dyDescent="0.25">
      <c r="A22" s="44" t="b">
        <f>IF('B. Zip Code'!H5&lt;&gt; "", TRUE, FALSE)</f>
        <v>1</v>
      </c>
      <c r="B22" s="44" t="s">
        <v>171</v>
      </c>
    </row>
    <row r="23" spans="1:2" s="44" customFormat="1" x14ac:dyDescent="0.25">
      <c r="A23" s="44" t="b">
        <f>IF('B. Zip Code'!I5&lt;&gt;"", TRUE, FALSE)</f>
        <v>1</v>
      </c>
      <c r="B23" s="44" t="s">
        <v>172</v>
      </c>
    </row>
    <row r="24" spans="1:2" s="44" customFormat="1" x14ac:dyDescent="0.25">
      <c r="A24" s="44" t="b">
        <f>IF('B. Zip Code'!J5&lt;&gt;"", TRUE, FALSE)</f>
        <v>1</v>
      </c>
      <c r="B24" s="44" t="s">
        <v>173</v>
      </c>
    </row>
    <row r="25" spans="1:2" s="44" customFormat="1" x14ac:dyDescent="0.25">
      <c r="A25" s="44" t="b">
        <f>IF('B. Zip Code'!K5&lt;&gt;"", TRUE, FALSE)</f>
        <v>1</v>
      </c>
      <c r="B25" s="44" t="s">
        <v>174</v>
      </c>
    </row>
    <row r="26" spans="1:2" s="44" customFormat="1" x14ac:dyDescent="0.25">
      <c r="A26" s="44" t="b">
        <f>IF('B. Zip Code'!L5&lt;&gt;"", TRUE, FALSE)</f>
        <v>1</v>
      </c>
      <c r="B26" s="44" t="s">
        <v>175</v>
      </c>
    </row>
    <row r="27" spans="1:2" s="44" customFormat="1" x14ac:dyDescent="0.25">
      <c r="A27" s="44" t="b">
        <f>IF('B. Zip Code'!M5&lt;&gt;"", TRUE, FALSE)</f>
        <v>1</v>
      </c>
      <c r="B27" s="44" t="s">
        <v>176</v>
      </c>
    </row>
    <row r="28" spans="1:2" s="44" customFormat="1" x14ac:dyDescent="0.25">
      <c r="A28" s="44" t="b">
        <f>IF('B. Zip Code'!N5&lt;&gt;"", TRUE, FALSE)</f>
        <v>1</v>
      </c>
      <c r="B28" s="44" t="s">
        <v>177</v>
      </c>
    </row>
    <row r="29" spans="1:2" s="44" customFormat="1" x14ac:dyDescent="0.25">
      <c r="A29" s="44" t="b">
        <f>IF('B. Zip Code'!O5&lt;&gt;"", TRUE, FALSE)</f>
        <v>1</v>
      </c>
      <c r="B29" s="44" t="s">
        <v>178</v>
      </c>
    </row>
    <row r="30" spans="1:2" x14ac:dyDescent="0.25">
      <c r="A30" t="b">
        <f>IF('B. Zip Code'!P5&lt;&gt;"", TRUE, FALSE)</f>
        <v>1</v>
      </c>
      <c r="B30" t="s">
        <v>210</v>
      </c>
    </row>
    <row r="32" spans="1:2" x14ac:dyDescent="0.25">
      <c r="A32" s="115" t="s">
        <v>179</v>
      </c>
    </row>
    <row r="33" spans="1:2" x14ac:dyDescent="0.25">
      <c r="A33" s="115" t="b">
        <f>IF(AND(A34=TRUE,A35=TRUE,A36=TRUE, A37=TRUE,A38=TRUE,A39=TRUE,A40=TRUE,A41=TRUE,A42=TRUE,A43=TRUE,A44=TRUE,A45=TRUE,A46=TRUE,A47=TRUE,A48=TRUE,A49=TRUE,A50=TRUE,A51=TRUE,A52=TRUE,A53=TRUE,A54=TRUE,A55=TRUE,A56=TRUE, A57=TRUE), TRUE, FALSE)</f>
        <v>0</v>
      </c>
      <c r="B33" s="115" t="s">
        <v>180</v>
      </c>
    </row>
    <row r="34" spans="1:2" x14ac:dyDescent="0.25">
      <c r="A34" t="b">
        <f>IF('C. Physician Group'!A5&lt;&gt;"", TRUE, FALSE)</f>
        <v>1</v>
      </c>
      <c r="B34" t="s">
        <v>164</v>
      </c>
    </row>
    <row r="35" spans="1:2" x14ac:dyDescent="0.25">
      <c r="A35" t="b">
        <f>IF('C. Physician Group'!B5&lt;&gt;"", TRUE, FALSE)</f>
        <v>1</v>
      </c>
      <c r="B35" t="s">
        <v>165</v>
      </c>
    </row>
    <row r="36" spans="1:2" x14ac:dyDescent="0.25">
      <c r="A36" t="b">
        <f>IF('C. Physician Group'!C5&lt;&gt; "", TRUE, FALSE)</f>
        <v>1</v>
      </c>
      <c r="B36" t="s">
        <v>181</v>
      </c>
    </row>
    <row r="37" spans="1:2" x14ac:dyDescent="0.25">
      <c r="A37" t="b">
        <f>IF('C. Physician Group'!D5&lt;&gt; "", TRUE, FALSE)</f>
        <v>1</v>
      </c>
      <c r="B37" t="s">
        <v>183</v>
      </c>
    </row>
    <row r="38" spans="1:2" x14ac:dyDescent="0.25">
      <c r="A38" t="b">
        <f>IF('C. Physician Group'!E5&lt;&gt; "", TRUE, FALSE)</f>
        <v>1</v>
      </c>
      <c r="B38" t="s">
        <v>182</v>
      </c>
    </row>
    <row r="39" spans="1:2" x14ac:dyDescent="0.25">
      <c r="A39" t="b">
        <f>IF('C. Physician Group'!F5&lt;&gt; "", TRUE, FALSE)</f>
        <v>1</v>
      </c>
      <c r="B39" t="s">
        <v>184</v>
      </c>
    </row>
    <row r="40" spans="1:2" x14ac:dyDescent="0.25">
      <c r="A40" t="b">
        <f>IF('C. Physician Group'!G5&lt;&gt;"", TRUE, FALSE)</f>
        <v>1</v>
      </c>
      <c r="B40" t="s">
        <v>169</v>
      </c>
    </row>
    <row r="41" spans="1:2" x14ac:dyDescent="0.25">
      <c r="A41" t="b">
        <f>IF('C. Physician Group'!H5&lt;&gt;"", TRUE, FALSE)</f>
        <v>1</v>
      </c>
      <c r="B41" t="s">
        <v>170</v>
      </c>
    </row>
    <row r="42" spans="1:2" x14ac:dyDescent="0.25">
      <c r="A42" t="b">
        <f>IF('C. Physician Group'!I5&lt;&gt;"", TRUE, FALSE)</f>
        <v>1</v>
      </c>
      <c r="B42" t="s">
        <v>185</v>
      </c>
    </row>
    <row r="43" spans="1:2" x14ac:dyDescent="0.25">
      <c r="A43" t="b">
        <f>IF('C. Physician Group'!J5&lt;&gt;"", TRUE, FALSE)</f>
        <v>1</v>
      </c>
      <c r="B43" t="s">
        <v>186</v>
      </c>
    </row>
    <row r="44" spans="1:2" x14ac:dyDescent="0.25">
      <c r="A44" t="b">
        <f>IF('C. Physician Group'!K5&lt;&gt;"", TRUE, FALSE)</f>
        <v>1</v>
      </c>
      <c r="B44" t="s">
        <v>187</v>
      </c>
    </row>
    <row r="45" spans="1:2" x14ac:dyDescent="0.25">
      <c r="A45" t="b">
        <f>IF('C. Physician Group'!L5&lt;&gt;"", TRUE, FALSE)</f>
        <v>1</v>
      </c>
      <c r="B45" t="s">
        <v>171</v>
      </c>
    </row>
    <row r="46" spans="1:2" x14ac:dyDescent="0.25">
      <c r="A46" t="b">
        <f>IF('C. Physician Group'!M5&lt;&gt;"", TRUE, FALSE)</f>
        <v>1</v>
      </c>
      <c r="B46" t="s">
        <v>172</v>
      </c>
    </row>
    <row r="47" spans="1:2" x14ac:dyDescent="0.25">
      <c r="A47" t="b">
        <f>IF('C. Physician Group'!N5&lt;&gt;"", TRUE, FALSE)</f>
        <v>1</v>
      </c>
      <c r="B47" s="44" t="s">
        <v>173</v>
      </c>
    </row>
    <row r="48" spans="1:2" x14ac:dyDescent="0.25">
      <c r="A48" t="b">
        <f>IF('C. Physician Group'!O5&lt;&gt;"", TRUE, FALSE)</f>
        <v>1</v>
      </c>
      <c r="B48" s="44" t="s">
        <v>174</v>
      </c>
    </row>
    <row r="49" spans="1:2" x14ac:dyDescent="0.25">
      <c r="A49" t="b">
        <f>IF('C. Physician Group'!P5&lt;&gt;"", TRUE, FALSE)</f>
        <v>1</v>
      </c>
      <c r="B49" t="s">
        <v>188</v>
      </c>
    </row>
    <row r="50" spans="1:2" x14ac:dyDescent="0.25">
      <c r="A50" t="b">
        <f>IF('C. Physician Group'!Q5&lt;&gt;"", TRUE, FALSE)</f>
        <v>1</v>
      </c>
      <c r="B50" s="44" t="s">
        <v>176</v>
      </c>
    </row>
    <row r="51" spans="1:2" x14ac:dyDescent="0.25">
      <c r="A51" t="b">
        <f>IF('C. Physician Group'!R5&lt;&gt;"", TRUE, FALSE)</f>
        <v>1</v>
      </c>
      <c r="B51" s="44" t="s">
        <v>177</v>
      </c>
    </row>
    <row r="52" spans="1:2" x14ac:dyDescent="0.25">
      <c r="A52" t="b">
        <f>IF('C. Physician Group'!S5&lt;&gt;"", TRUE, FALSE)</f>
        <v>1</v>
      </c>
      <c r="B52" s="44" t="s">
        <v>178</v>
      </c>
    </row>
    <row r="53" spans="1:2" x14ac:dyDescent="0.25">
      <c r="A53" t="b">
        <f>IF('C. Physician Group'!T5&lt;&gt;"", TRUE, FALSE)</f>
        <v>1</v>
      </c>
      <c r="B53" t="s">
        <v>190</v>
      </c>
    </row>
    <row r="54" spans="1:2" x14ac:dyDescent="0.25">
      <c r="A54" t="b">
        <f>IF('C. Physician Group'!U5&lt;&gt;"", TRUE, FALSE)</f>
        <v>0</v>
      </c>
      <c r="B54" t="s">
        <v>189</v>
      </c>
    </row>
    <row r="55" spans="1:2" x14ac:dyDescent="0.25">
      <c r="A55" t="b">
        <f>IF('C. Physician Group'!V5&lt;&gt;"", TRUE, FALSE)</f>
        <v>0</v>
      </c>
      <c r="B55" t="s">
        <v>191</v>
      </c>
    </row>
    <row r="56" spans="1:2" x14ac:dyDescent="0.25">
      <c r="A56" t="b">
        <f>IF('C. Physician Group'!W5&lt;&gt;"", TRUE, FALSE)</f>
        <v>0</v>
      </c>
      <c r="B56" t="s">
        <v>192</v>
      </c>
    </row>
    <row r="57" spans="1:2" x14ac:dyDescent="0.25">
      <c r="A57" t="b">
        <f>IF('C. Physician Group'!X5&lt;&gt;"", TRUE, FALSE)</f>
        <v>0</v>
      </c>
      <c r="B57" t="s">
        <v>193</v>
      </c>
    </row>
    <row r="59" spans="1:2" x14ac:dyDescent="0.25">
      <c r="A59" s="115" t="s">
        <v>99</v>
      </c>
    </row>
    <row r="60" spans="1:2" x14ac:dyDescent="0.25">
      <c r="A60" s="115" t="b">
        <f>IF(AND(A61=TRUE,A62=TRUE,A63=TRUE,A64=TRUE,A65=TRUE,A66=TRUE,A67=TRUE,A68=TRUE,A69=TRUE), TRUE, FALSE)</f>
        <v>1</v>
      </c>
      <c r="B60" s="115" t="s">
        <v>255</v>
      </c>
    </row>
    <row r="61" spans="1:2" s="44" customFormat="1" x14ac:dyDescent="0.25">
      <c r="A61" s="193" t="b">
        <f>IF(PayerName="Select Payer:", FALSE,TRUE)</f>
        <v>1</v>
      </c>
      <c r="B61" s="193" t="s">
        <v>254</v>
      </c>
    </row>
    <row r="62" spans="1:2" x14ac:dyDescent="0.25">
      <c r="A62" t="b">
        <f>IF(FiscalYear&lt;&gt;"", TRUE, FALSE)</f>
        <v>1</v>
      </c>
      <c r="B62" s="190" t="s">
        <v>234</v>
      </c>
    </row>
    <row r="63" spans="1:2" x14ac:dyDescent="0.25">
      <c r="A63" t="b">
        <f>IF('A. Front Page'!C13&lt;&gt;"", TRUE, FALSE)</f>
        <v>1</v>
      </c>
      <c r="B63" s="190" t="s">
        <v>235</v>
      </c>
    </row>
    <row r="64" spans="1:2" x14ac:dyDescent="0.25">
      <c r="A64" s="44" t="b">
        <f>IF('A. Front Page'!C14&lt;&gt;"", TRUE, FALSE)</f>
        <v>1</v>
      </c>
      <c r="B64" s="190" t="s">
        <v>236</v>
      </c>
    </row>
    <row r="65" spans="1:2" x14ac:dyDescent="0.25">
      <c r="A65" s="44" t="b">
        <f>IF('A. Front Page'!C15&lt;&gt;"", TRUE, FALSE)</f>
        <v>1</v>
      </c>
      <c r="B65" s="190" t="s">
        <v>237</v>
      </c>
    </row>
    <row r="66" spans="1:2" x14ac:dyDescent="0.25">
      <c r="A66" s="44" t="b">
        <f>IF('A. Front Page'!C16&lt;&gt;"", TRUE, FALSE)</f>
        <v>1</v>
      </c>
      <c r="B66" s="190" t="s">
        <v>238</v>
      </c>
    </row>
    <row r="67" spans="1:2" x14ac:dyDescent="0.25">
      <c r="A67" s="44" t="b">
        <f>IF('A. Front Page'!C17&lt;&gt;"", TRUE, FALSE)</f>
        <v>1</v>
      </c>
      <c r="B67" s="190" t="s">
        <v>239</v>
      </c>
    </row>
    <row r="68" spans="1:2" x14ac:dyDescent="0.25">
      <c r="A68" s="44" t="b">
        <f>IF('A. Front Page'!C18&lt;&gt;"", TRUE, FALSE)</f>
        <v>1</v>
      </c>
      <c r="B68" s="190" t="s">
        <v>240</v>
      </c>
    </row>
    <row r="69" spans="1:2" x14ac:dyDescent="0.25">
      <c r="A69" s="44" t="b">
        <f>IF('A. Front Page'!C19&lt;&gt;"", TRUE, FALSE)</f>
        <v>1</v>
      </c>
      <c r="B69" s="190" t="s">
        <v>241</v>
      </c>
    </row>
    <row r="70" spans="1:2" s="44" customFormat="1" x14ac:dyDescent="0.25">
      <c r="B70" s="190"/>
    </row>
    <row r="71" spans="1:2" s="44" customFormat="1" x14ac:dyDescent="0.25">
      <c r="A71" s="115" t="b">
        <f>IF(AND(A72=TRUE,A73=TRUE,A74=TRUE,A75=TRUE,A76=TRUE,A77=TRUE,A78=TRUE,A79=TRUE,A80=TRUE,A81=TRUE,A82=TRUE,A83=TRUE), TRUE, FALSE)</f>
        <v>0</v>
      </c>
      <c r="B71" s="192" t="s">
        <v>256</v>
      </c>
    </row>
    <row r="72" spans="1:2" x14ac:dyDescent="0.25">
      <c r="A72" s="44" t="b">
        <f>IF('A. Front Page'!C22&lt;&gt;"", TRUE, FALSE)</f>
        <v>1</v>
      </c>
      <c r="B72" s="191" t="s">
        <v>242</v>
      </c>
    </row>
    <row r="73" spans="1:2" x14ac:dyDescent="0.25">
      <c r="A73" s="44" t="b">
        <f>IF('A. Front Page'!C23&lt;&gt;"", TRUE, FALSE)</f>
        <v>1</v>
      </c>
      <c r="B73" s="191" t="s">
        <v>243</v>
      </c>
    </row>
    <row r="74" spans="1:2" x14ac:dyDescent="0.25">
      <c r="A74" s="44" t="b">
        <f>IF('A. Front Page'!C24&lt;&gt;"", TRUE, FALSE)</f>
        <v>1</v>
      </c>
      <c r="B74" s="190" t="s">
        <v>244</v>
      </c>
    </row>
    <row r="75" spans="1:2" x14ac:dyDescent="0.25">
      <c r="A75" s="44" t="b">
        <f>IF('A. Front Page'!C25&lt;&gt;"", TRUE, FALSE)</f>
        <v>1</v>
      </c>
      <c r="B75" s="190" t="s">
        <v>245</v>
      </c>
    </row>
    <row r="76" spans="1:2" x14ac:dyDescent="0.25">
      <c r="A76" s="44" t="b">
        <f>IF('A. Front Page'!C26&lt;&gt;"", TRUE, FALSE)</f>
        <v>1</v>
      </c>
      <c r="B76" s="190" t="s">
        <v>246</v>
      </c>
    </row>
    <row r="77" spans="1:2" x14ac:dyDescent="0.25">
      <c r="A77" s="44" t="b">
        <f>IF('A. Front Page'!C27&lt;&gt;"", TRUE, FALSE)</f>
        <v>1</v>
      </c>
      <c r="B77" s="190" t="s">
        <v>247</v>
      </c>
    </row>
    <row r="78" spans="1:2" x14ac:dyDescent="0.25">
      <c r="A78" s="44" t="b">
        <f>IF('A. Front Page'!C28&lt;&gt;"", TRUE, FALSE)</f>
        <v>1</v>
      </c>
      <c r="B78" s="191" t="s">
        <v>248</v>
      </c>
    </row>
    <row r="79" spans="1:2" x14ac:dyDescent="0.25">
      <c r="A79" s="44" t="b">
        <f>IF('A. Front Page'!C29&lt;&gt;"", TRUE, FALSE)</f>
        <v>1</v>
      </c>
      <c r="B79" s="191" t="s">
        <v>249</v>
      </c>
    </row>
    <row r="80" spans="1:2" x14ac:dyDescent="0.25">
      <c r="A80" s="44" t="b">
        <f>IF('A. Front Page'!C30&lt;&gt;"", TRUE, FALSE)</f>
        <v>1</v>
      </c>
      <c r="B80" s="191" t="s">
        <v>250</v>
      </c>
    </row>
    <row r="81" spans="1:2" x14ac:dyDescent="0.25">
      <c r="A81" s="44" t="b">
        <f>IF('A. Front Page'!C31&lt;&gt;"", TRUE, FALSE)</f>
        <v>1</v>
      </c>
      <c r="B81" s="190" t="s">
        <v>251</v>
      </c>
    </row>
    <row r="82" spans="1:2" x14ac:dyDescent="0.25">
      <c r="A82" s="44" t="b">
        <f>IF('A. Front Page'!C32&lt;&gt;"", TRUE, FALSE)</f>
        <v>0</v>
      </c>
      <c r="B82" s="191" t="s">
        <v>252</v>
      </c>
    </row>
    <row r="83" spans="1:2" x14ac:dyDescent="0.25">
      <c r="A83" s="44" t="b">
        <f>IF('A. Front Page'!C33&lt;&gt;"", TRUE, FALSE)</f>
        <v>0</v>
      </c>
      <c r="B83" s="191" t="s">
        <v>253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19</vt:i4>
      </vt:variant>
    </vt:vector>
  </HeadingPairs>
  <TitlesOfParts>
    <vt:vector size="28" baseType="lpstr">
      <vt:lpstr>Contents</vt:lpstr>
      <vt:lpstr>A. Front Page</vt:lpstr>
      <vt:lpstr>B. Zip Code</vt:lpstr>
      <vt:lpstr>C. Physician Group</vt:lpstr>
      <vt:lpstr>D.1 Summary</vt:lpstr>
      <vt:lpstr>D.2 Summary Trends</vt:lpstr>
      <vt:lpstr>Reference Tables</vt:lpstr>
      <vt:lpstr>Payer Names</vt:lpstr>
      <vt:lpstr>System Data</vt:lpstr>
      <vt:lpstr>cfFrontPageTableARequiredFields</vt:lpstr>
      <vt:lpstr>cfFrontPageTableBRequiredFields</vt:lpstr>
      <vt:lpstr>cfPayerNameSelected</vt:lpstr>
      <vt:lpstr>cfPhysicianGroupRequiredFields</vt:lpstr>
      <vt:lpstr>cfRequiredContactEmail</vt:lpstr>
      <vt:lpstr>cfRequiredContactName</vt:lpstr>
      <vt:lpstr>cfRequiredFieldsSelected</vt:lpstr>
      <vt:lpstr>cfZipCodeTabRequiredFieldS</vt:lpstr>
      <vt:lpstr>ContactEmail</vt:lpstr>
      <vt:lpstr>ContactName</vt:lpstr>
      <vt:lpstr>FiscalYear</vt:lpstr>
      <vt:lpstr>iPayer</vt:lpstr>
      <vt:lpstr>OnSaveFlag</vt:lpstr>
      <vt:lpstr>PayerName</vt:lpstr>
      <vt:lpstr>PayerOrgID</vt:lpstr>
      <vt:lpstr>PayersList</vt:lpstr>
      <vt:lpstr>PhysicianGroupSubmissionType</vt:lpstr>
      <vt:lpstr>Submission_Type</vt:lpstr>
      <vt:lpstr>vFileName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Lauren Coakley</cp:lastModifiedBy>
  <cp:lastPrinted>2018-12-03T20:18:14Z</cp:lastPrinted>
  <dcterms:created xsi:type="dcterms:W3CDTF">2018-11-28T14:57:02Z</dcterms:created>
  <dcterms:modified xsi:type="dcterms:W3CDTF">2019-03-15T14:04:33Z</dcterms:modified>
</cp:coreProperties>
</file>