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autoCompressPictures="0"/>
  <bookViews>
    <workbookView xWindow="0" yWindow="0" windowWidth="51200" windowHeight="28280" tabRatio="904" activeTab="7"/>
  </bookViews>
  <sheets>
    <sheet name="High_Low Chart " sheetId="9" r:id="rId1"/>
    <sheet name="Chart B_Total Margin" sheetId="12" r:id="rId2"/>
    <sheet name="Margin by FY" sheetId="2" state="hidden" r:id="rId3"/>
    <sheet name="Expenses" sheetId="8" state="hidden" r:id="rId4"/>
    <sheet name="Revenue" sheetId="4" state="hidden" r:id="rId5"/>
    <sheet name="Surplus" sheetId="1" state="hidden" r:id="rId6"/>
    <sheet name="Chart B_Equity" sheetId="21" r:id="rId7"/>
    <sheet name="System Information" sheetId="28" r:id="rId8"/>
  </sheets>
  <definedNames>
    <definedName name="_xlnm.Print_Area" localSheetId="7">'System Information'!$A$1:$H$90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9" i="28" l="1"/>
  <c r="H21" i="28"/>
  <c r="R17" i="9"/>
  <c r="R13" i="9"/>
  <c r="H50" i="28"/>
  <c r="H44" i="28"/>
  <c r="H33" i="28"/>
  <c r="H24" i="28"/>
  <c r="H15" i="28"/>
  <c r="H12" i="28"/>
  <c r="H5" i="28"/>
  <c r="R16" i="9"/>
  <c r="R15" i="9"/>
  <c r="R14" i="9"/>
  <c r="G105" i="2"/>
  <c r="G110" i="2"/>
  <c r="G109" i="2"/>
  <c r="G108" i="2"/>
  <c r="G107" i="2"/>
  <c r="G106" i="2"/>
  <c r="H82" i="2"/>
  <c r="H81" i="2"/>
  <c r="G82" i="2"/>
  <c r="G81" i="2"/>
  <c r="F82" i="2"/>
  <c r="F81" i="2"/>
  <c r="E82" i="2"/>
  <c r="E81" i="2"/>
  <c r="D81" i="2"/>
  <c r="D82" i="2"/>
  <c r="C78" i="2"/>
  <c r="D77" i="2"/>
  <c r="E77" i="2"/>
  <c r="F77" i="2"/>
  <c r="G77" i="2"/>
  <c r="D78" i="2"/>
  <c r="E78" i="2"/>
  <c r="F78" i="2"/>
  <c r="G78" i="2"/>
  <c r="C77" i="2"/>
  <c r="K94" i="1"/>
  <c r="L69" i="1"/>
  <c r="L94" i="1"/>
  <c r="V7" i="1"/>
  <c r="W7" i="1"/>
  <c r="H92" i="1"/>
  <c r="H69" i="1"/>
  <c r="H93" i="1"/>
  <c r="G70" i="8"/>
  <c r="G70" i="4"/>
  <c r="C70" i="4"/>
  <c r="G71" i="4"/>
  <c r="D70" i="4"/>
  <c r="E70" i="4"/>
  <c r="F70" i="4"/>
  <c r="C69" i="4"/>
  <c r="C69" i="2"/>
  <c r="D69" i="2"/>
  <c r="E69" i="2"/>
  <c r="F69" i="2"/>
  <c r="G69" i="2"/>
  <c r="G76" i="2"/>
  <c r="D76" i="2"/>
  <c r="E76" i="2"/>
  <c r="F76" i="2"/>
  <c r="C76" i="2"/>
  <c r="D75" i="2"/>
  <c r="E75" i="2"/>
  <c r="F75" i="2"/>
  <c r="G75" i="2"/>
  <c r="C75" i="2"/>
  <c r="AE102" i="1"/>
  <c r="AD103" i="1"/>
  <c r="AD102" i="1"/>
  <c r="I91" i="1"/>
  <c r="J91" i="1"/>
  <c r="K91" i="1"/>
  <c r="L91" i="1"/>
  <c r="M91" i="1"/>
  <c r="N91" i="1"/>
  <c r="O91" i="1"/>
  <c r="P91" i="1"/>
  <c r="Q91" i="1"/>
  <c r="R63" i="1"/>
  <c r="R64" i="1"/>
  <c r="R65" i="1"/>
  <c r="R66" i="1"/>
  <c r="R67" i="1"/>
  <c r="R68" i="1"/>
  <c r="R91" i="1"/>
  <c r="H91" i="1"/>
  <c r="R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9" i="1"/>
  <c r="I69" i="1"/>
  <c r="J69" i="1"/>
  <c r="K69" i="1"/>
  <c r="M69" i="1"/>
  <c r="N69" i="1"/>
  <c r="O69" i="1"/>
  <c r="P69" i="1"/>
  <c r="Q69" i="1"/>
  <c r="U2" i="1"/>
  <c r="D77" i="1"/>
  <c r="E77" i="1"/>
  <c r="F77" i="1"/>
  <c r="G77" i="1"/>
  <c r="C77" i="1"/>
  <c r="M84" i="1"/>
  <c r="N84" i="1"/>
  <c r="O84" i="1"/>
  <c r="P84" i="1"/>
  <c r="Q84" i="1"/>
  <c r="N85" i="1"/>
  <c r="O85" i="1"/>
  <c r="P85" i="1"/>
  <c r="Q85" i="1"/>
  <c r="M85" i="1"/>
  <c r="I84" i="1"/>
  <c r="J84" i="1"/>
  <c r="K84" i="1"/>
  <c r="L84" i="1"/>
  <c r="H84" i="1"/>
  <c r="H87" i="1"/>
  <c r="I85" i="1"/>
  <c r="J85" i="1"/>
  <c r="K85" i="1"/>
  <c r="L85" i="1"/>
  <c r="H85" i="1"/>
  <c r="H88" i="1"/>
  <c r="B83" i="1"/>
  <c r="B86" i="1"/>
  <c r="D76" i="1"/>
  <c r="E76" i="1"/>
  <c r="F76" i="1"/>
  <c r="G76" i="1"/>
  <c r="C76" i="1"/>
  <c r="D75" i="1"/>
  <c r="E75" i="1"/>
  <c r="F75" i="1"/>
  <c r="G75" i="1"/>
  <c r="C75" i="1"/>
  <c r="D74" i="1"/>
  <c r="E74" i="1"/>
  <c r="F74" i="1"/>
  <c r="G74" i="1"/>
  <c r="C74" i="1"/>
  <c r="G73" i="1"/>
  <c r="D73" i="1"/>
  <c r="E73" i="1"/>
  <c r="F73" i="1"/>
  <c r="C73" i="1"/>
  <c r="D72" i="1"/>
  <c r="E72" i="1"/>
  <c r="F72" i="1"/>
  <c r="G72" i="1"/>
  <c r="C72" i="1"/>
  <c r="Q71" i="2"/>
  <c r="Q69" i="2"/>
  <c r="R71" i="2"/>
  <c r="O86" i="2"/>
  <c r="O71" i="2"/>
  <c r="O69" i="2"/>
  <c r="P71" i="2"/>
  <c r="O85" i="2"/>
  <c r="M71" i="2"/>
  <c r="M69" i="2"/>
  <c r="N71" i="2"/>
  <c r="O84" i="2"/>
  <c r="K71" i="2"/>
  <c r="K69" i="2"/>
  <c r="L71" i="2"/>
  <c r="O83" i="2"/>
  <c r="I71" i="2"/>
  <c r="I69" i="2"/>
  <c r="J71" i="2"/>
  <c r="O82" i="2"/>
  <c r="Q70" i="2"/>
  <c r="R70" i="2"/>
  <c r="N86" i="2"/>
  <c r="O70" i="2"/>
  <c r="P70" i="2"/>
  <c r="N85" i="2"/>
  <c r="M70" i="2"/>
  <c r="N70" i="2"/>
  <c r="N84" i="2"/>
  <c r="K70" i="2"/>
  <c r="L70" i="2"/>
  <c r="N83" i="2"/>
  <c r="I70" i="2"/>
  <c r="J70" i="2"/>
  <c r="N82" i="2"/>
  <c r="T66" i="1"/>
  <c r="S63" i="1"/>
  <c r="S64" i="1"/>
  <c r="S65" i="1"/>
  <c r="S66" i="1"/>
  <c r="S55" i="1"/>
  <c r="S56" i="1"/>
  <c r="S57" i="1"/>
  <c r="S58" i="1"/>
  <c r="S59" i="1"/>
  <c r="S60" i="1"/>
  <c r="S61" i="1"/>
  <c r="S62" i="1"/>
  <c r="S54" i="1"/>
  <c r="D74" i="4"/>
  <c r="D75" i="4"/>
  <c r="D76" i="4"/>
  <c r="D77" i="4"/>
  <c r="D78" i="4"/>
  <c r="D79" i="4"/>
  <c r="E74" i="4"/>
  <c r="E75" i="4"/>
  <c r="E76" i="4"/>
  <c r="E77" i="4"/>
  <c r="E78" i="4"/>
  <c r="E79" i="4"/>
  <c r="F74" i="4"/>
  <c r="F75" i="4"/>
  <c r="F76" i="4"/>
  <c r="F77" i="4"/>
  <c r="F78" i="4"/>
  <c r="F79" i="4"/>
  <c r="G74" i="4"/>
  <c r="G75" i="4"/>
  <c r="G76" i="4"/>
  <c r="G77" i="4"/>
  <c r="G78" i="4"/>
  <c r="G79" i="4"/>
  <c r="C74" i="4"/>
  <c r="C75" i="4"/>
  <c r="C76" i="4"/>
  <c r="C77" i="4"/>
  <c r="C78" i="4"/>
  <c r="C79" i="4"/>
  <c r="D69" i="4"/>
  <c r="E69" i="4"/>
  <c r="F69" i="4"/>
  <c r="G69" i="4"/>
  <c r="B99" i="4"/>
  <c r="B98" i="4"/>
  <c r="B97" i="4"/>
  <c r="B96" i="4"/>
  <c r="B101" i="4"/>
  <c r="B100" i="4"/>
  <c r="S2" i="1"/>
  <c r="S3" i="1"/>
  <c r="S4" i="1"/>
  <c r="S5" i="1"/>
  <c r="S6" i="1"/>
  <c r="S7" i="1"/>
  <c r="S31" i="1"/>
  <c r="S32" i="1"/>
  <c r="S33" i="1"/>
  <c r="S34" i="1"/>
  <c r="S35" i="1"/>
  <c r="S36" i="1"/>
  <c r="S37" i="1"/>
  <c r="S38" i="1"/>
  <c r="S39" i="1"/>
  <c r="S40" i="1"/>
  <c r="S41" i="1"/>
  <c r="S42" i="1"/>
  <c r="S43" i="1"/>
  <c r="S44" i="1"/>
  <c r="S45" i="1"/>
  <c r="S46" i="1"/>
  <c r="S47" i="1"/>
  <c r="S48" i="1"/>
  <c r="S49" i="1"/>
  <c r="S50" i="1"/>
  <c r="S51" i="1"/>
  <c r="S52" i="1"/>
  <c r="S53" i="1"/>
  <c r="S30" i="1"/>
  <c r="S27" i="1"/>
  <c r="S28" i="1"/>
  <c r="S29" i="1"/>
  <c r="S9" i="1"/>
  <c r="S10" i="1"/>
  <c r="S11" i="1"/>
  <c r="S12" i="1"/>
  <c r="S13" i="1"/>
  <c r="S14" i="1"/>
  <c r="S15" i="1"/>
  <c r="S16" i="1"/>
  <c r="S17" i="1"/>
  <c r="S18" i="1"/>
  <c r="S19" i="1"/>
  <c r="S20" i="1"/>
  <c r="S21" i="1"/>
  <c r="S22" i="1"/>
  <c r="S23" i="1"/>
  <c r="S24" i="1"/>
  <c r="S25" i="1"/>
  <c r="S26" i="1"/>
  <c r="T29" i="1"/>
  <c r="S8" i="1"/>
  <c r="Q75" i="2"/>
  <c r="Q73" i="2"/>
  <c r="R75" i="2"/>
  <c r="Q74" i="2"/>
  <c r="R74" i="2"/>
  <c r="O73" i="2"/>
  <c r="O75" i="2"/>
  <c r="P75" i="2"/>
  <c r="O74" i="2"/>
  <c r="P74" i="2"/>
  <c r="M73" i="2"/>
  <c r="M75" i="2"/>
  <c r="N75" i="2"/>
  <c r="M74" i="2"/>
  <c r="N74" i="2"/>
  <c r="K73" i="2"/>
  <c r="K75" i="2"/>
  <c r="L75" i="2"/>
  <c r="K74" i="2"/>
  <c r="L74" i="2"/>
  <c r="I75" i="2"/>
  <c r="I73" i="2"/>
  <c r="J75" i="2"/>
  <c r="I74" i="2"/>
  <c r="J74" i="2"/>
  <c r="M76" i="1"/>
  <c r="J76" i="1"/>
  <c r="N75" i="1"/>
  <c r="I72" i="1"/>
  <c r="J72" i="1"/>
  <c r="K72" i="1"/>
  <c r="L72" i="1"/>
  <c r="M72" i="1"/>
  <c r="N72" i="1"/>
  <c r="O72" i="1"/>
  <c r="P72" i="1"/>
  <c r="Q72" i="1"/>
  <c r="I73" i="1"/>
  <c r="J73" i="1"/>
  <c r="K73" i="1"/>
  <c r="L73" i="1"/>
  <c r="M73" i="1"/>
  <c r="N73" i="1"/>
  <c r="O73" i="1"/>
  <c r="P73" i="1"/>
  <c r="Q73" i="1"/>
  <c r="I74" i="1"/>
  <c r="J74" i="1"/>
  <c r="K74" i="1"/>
  <c r="L74" i="1"/>
  <c r="M74" i="1"/>
  <c r="N74" i="1"/>
  <c r="O74" i="1"/>
  <c r="P74" i="1"/>
  <c r="Q74" i="1"/>
  <c r="I75" i="1"/>
  <c r="J75" i="1"/>
  <c r="K75" i="1"/>
  <c r="L75" i="1"/>
  <c r="M75" i="1"/>
  <c r="O75" i="1"/>
  <c r="P75" i="1"/>
  <c r="Q75" i="1"/>
  <c r="I76" i="1"/>
  <c r="K76" i="1"/>
  <c r="L76" i="1"/>
  <c r="N76" i="1"/>
  <c r="O76" i="1"/>
  <c r="P76" i="1"/>
  <c r="Q76" i="1"/>
  <c r="I77" i="1"/>
  <c r="J77" i="1"/>
  <c r="K77" i="1"/>
  <c r="L77" i="1"/>
  <c r="M77" i="1"/>
  <c r="N77" i="1"/>
  <c r="O77" i="1"/>
  <c r="P77" i="1"/>
  <c r="Q77" i="1"/>
  <c r="H74" i="1"/>
  <c r="H77" i="1"/>
  <c r="H76" i="1"/>
  <c r="H75" i="1"/>
  <c r="H73" i="1"/>
  <c r="H72" i="1"/>
  <c r="B73" i="1"/>
  <c r="D83" i="1"/>
  <c r="E83" i="1"/>
  <c r="D85" i="1"/>
  <c r="E85" i="1"/>
  <c r="F85" i="1"/>
  <c r="G85" i="1"/>
  <c r="B76" i="1"/>
  <c r="D86" i="1"/>
  <c r="E86" i="1"/>
  <c r="B84" i="1"/>
  <c r="B82" i="1"/>
  <c r="B87" i="1"/>
  <c r="C85" i="1"/>
  <c r="F86" i="1"/>
  <c r="F83" i="1"/>
  <c r="B74" i="1"/>
  <c r="F84" i="1"/>
  <c r="B72" i="1"/>
  <c r="F82" i="1"/>
  <c r="T7" i="1"/>
  <c r="T2" i="1"/>
  <c r="T5" i="1"/>
  <c r="T53" i="1"/>
  <c r="T39" i="1"/>
  <c r="T46" i="1"/>
  <c r="T31" i="1"/>
  <c r="T40" i="1"/>
  <c r="T62" i="1"/>
  <c r="T59" i="1"/>
  <c r="T26" i="1"/>
  <c r="T12" i="1"/>
  <c r="T11" i="1"/>
  <c r="T22" i="1"/>
  <c r="T9" i="1"/>
  <c r="C84" i="1"/>
  <c r="E84" i="1"/>
  <c r="E82" i="1"/>
  <c r="U5" i="1"/>
  <c r="D84" i="1"/>
  <c r="D82" i="1"/>
  <c r="B77" i="1"/>
  <c r="S69" i="1"/>
  <c r="U59" i="1"/>
  <c r="C86" i="1"/>
  <c r="G86" i="1"/>
  <c r="G84" i="1"/>
  <c r="G83" i="1"/>
  <c r="G82" i="1"/>
  <c r="C82" i="1"/>
  <c r="C83" i="1"/>
  <c r="T50" i="1"/>
  <c r="T60" i="1"/>
  <c r="T58" i="1"/>
  <c r="U69" i="1"/>
  <c r="C87" i="1"/>
  <c r="F87" i="1"/>
  <c r="D87" i="1"/>
  <c r="G87" i="1"/>
  <c r="E87" i="1"/>
</calcChain>
</file>

<file path=xl/sharedStrings.xml><?xml version="1.0" encoding="utf-8"?>
<sst xmlns="http://schemas.openxmlformats.org/spreadsheetml/2006/main" count="1426" uniqueCount="211">
  <si>
    <t>Hospital Name</t>
  </si>
  <si>
    <t>Cohort Type</t>
  </si>
  <si>
    <t>TM FY08</t>
  </si>
  <si>
    <t>TM FY09</t>
  </si>
  <si>
    <t>TM FY10</t>
  </si>
  <si>
    <t>TM FY11</t>
  </si>
  <si>
    <t>TM FY12</t>
  </si>
  <si>
    <t>Tsupl$08</t>
  </si>
  <si>
    <t>Tsupl$09</t>
  </si>
  <si>
    <t>Tsupl$10</t>
  </si>
  <si>
    <t>Tsupl$11</t>
  </si>
  <si>
    <t>Tsupl$12</t>
  </si>
  <si>
    <t>TTTREVFY08</t>
  </si>
  <si>
    <t>TTTREVFY09</t>
  </si>
  <si>
    <t>TTTREVFY10</t>
  </si>
  <si>
    <t>TTTREVFY11</t>
  </si>
  <si>
    <t>TTTREVFY12</t>
  </si>
  <si>
    <t>Massachusetts General Hospital</t>
  </si>
  <si>
    <t>AMC</t>
  </si>
  <si>
    <t>UMass Memorial Medical Center</t>
  </si>
  <si>
    <t>Tufts Medical Center</t>
  </si>
  <si>
    <t>Brigham and Women's Hospital</t>
  </si>
  <si>
    <t>Boston Medical Center</t>
  </si>
  <si>
    <t>Beth Israel Deaconess Medical Center</t>
  </si>
  <si>
    <t>Milford Regional Medical Center</t>
  </si>
  <si>
    <t>Community, Non-DSH</t>
  </si>
  <si>
    <t>Hallmark Health</t>
  </si>
  <si>
    <t>Harrington Memorial Hospital</t>
  </si>
  <si>
    <t>Newton-Wellesley Hospital</t>
  </si>
  <si>
    <t>Northeast Hospital</t>
  </si>
  <si>
    <t>Milton Hospital</t>
  </si>
  <si>
    <t>Cooley Dickinson Hospital</t>
  </si>
  <si>
    <t>MetroWest Medical Center</t>
  </si>
  <si>
    <t>Jordan Hospital</t>
  </si>
  <si>
    <t>Anna Jaques Hospital</t>
  </si>
  <si>
    <t>Martha's Vineyard Hospital</t>
  </si>
  <si>
    <t>Marlborough Hospital</t>
  </si>
  <si>
    <t>Nantucket Cottage Hospital</t>
  </si>
  <si>
    <t>Steward Nashoba Valley Medical Center</t>
  </si>
  <si>
    <t>Winchester Hospital</t>
  </si>
  <si>
    <t>Sturdy Memorial Hospital</t>
  </si>
  <si>
    <t>Baystate Mary Lane Hospital</t>
  </si>
  <si>
    <t>Steward Norwood Hospital</t>
  </si>
  <si>
    <t>Lowell General Hospital</t>
  </si>
  <si>
    <t>Beth Israel Deaconess Hospital - Needham</t>
  </si>
  <si>
    <t>South Shore Hospital</t>
  </si>
  <si>
    <t>Emerson Hospital</t>
  </si>
  <si>
    <t>Health Alliance Hospital</t>
  </si>
  <si>
    <t>Community,DSH</t>
  </si>
  <si>
    <t>Cape Cod Hospital</t>
  </si>
  <si>
    <t>Clinton Hospital</t>
  </si>
  <si>
    <t>Fairview Hospital</t>
  </si>
  <si>
    <t>Holyoke Medical Center</t>
  </si>
  <si>
    <t>Baystate Franklin Medical Center</t>
  </si>
  <si>
    <t>Athol Memorial Hospital</t>
  </si>
  <si>
    <t>Falmouth Hospital</t>
  </si>
  <si>
    <t>Heywood Hospital</t>
  </si>
  <si>
    <t>Signature Healthcare Brockton Hospital</t>
  </si>
  <si>
    <t>Steward Saint Anne's Hospital</t>
  </si>
  <si>
    <t>Steward Quincy Medical Center</t>
  </si>
  <si>
    <t>Steward Morton Hospital and Medical Center</t>
  </si>
  <si>
    <t>Steward Merrimack Valley Hospital</t>
  </si>
  <si>
    <t>Steward Holy Family Hospital</t>
  </si>
  <si>
    <t>Steward Good Samaritan Medical Center</t>
  </si>
  <si>
    <t>Southcoast Hospitals Group</t>
  </si>
  <si>
    <t>Lawrence General Hospital</t>
  </si>
  <si>
    <t xml:space="preserve">Saints Medical Center </t>
  </si>
  <si>
    <t>North Shore Medical Center</t>
  </si>
  <si>
    <t>Mercy Medical Center</t>
  </si>
  <si>
    <t>Wing Memorial Hospital and Medical Centers</t>
  </si>
  <si>
    <t>North Adams Regional Hospital</t>
  </si>
  <si>
    <t>Noble Hospital</t>
  </si>
  <si>
    <t>New England Baptist Hospital</t>
  </si>
  <si>
    <t>Specialty</t>
  </si>
  <si>
    <t xml:space="preserve">Boston Children's Hospital </t>
  </si>
  <si>
    <t>Massachusetts Eye and Ear Infirmary</t>
  </si>
  <si>
    <t>Dana-Farber Cancer Institute</t>
  </si>
  <si>
    <t>Cambridge Health Alliance</t>
  </si>
  <si>
    <t>Teaching</t>
  </si>
  <si>
    <t>Saint Vincent Hospital</t>
  </si>
  <si>
    <t>Steward Carney Hospital, Inc.</t>
  </si>
  <si>
    <t>Faulkner Hospital</t>
  </si>
  <si>
    <t>Berkshire Medical Center</t>
  </si>
  <si>
    <t>Baystate Medical Center</t>
  </si>
  <si>
    <t>Lahey Clinic</t>
  </si>
  <si>
    <t>Steward St. Elizabeth's Medical Center</t>
  </si>
  <si>
    <t>Mount Auburn Hospital</t>
  </si>
  <si>
    <t>DSH</t>
  </si>
  <si>
    <t>Non DSH</t>
  </si>
  <si>
    <t>Profitability Analysis</t>
  </si>
  <si>
    <t># Profita</t>
  </si>
  <si>
    <t>TTL</t>
  </si>
  <si>
    <t>% Profitable</t>
  </si>
  <si>
    <t>Top3</t>
  </si>
  <si>
    <t>Top5</t>
  </si>
  <si>
    <t>Bottom3</t>
  </si>
  <si>
    <t>Bottom5</t>
  </si>
  <si>
    <t>FY08</t>
  </si>
  <si>
    <t>FY09</t>
  </si>
  <si>
    <t>FY10</t>
  </si>
  <si>
    <t>FY11</t>
  </si>
  <si>
    <t>FY12</t>
  </si>
  <si>
    <t>Chg FY08 &amp; FY12</t>
  </si>
  <si>
    <t xml:space="preserve"> Top5</t>
  </si>
  <si>
    <t>% of Overall Acute Hospital Profitability by</t>
  </si>
  <si>
    <t>Total Rev</t>
  </si>
  <si>
    <t xml:space="preserve">Total Cost </t>
  </si>
  <si>
    <t>P&amp;L</t>
  </si>
  <si>
    <t>TM</t>
  </si>
  <si>
    <t>Kindred Hospital Boston</t>
  </si>
  <si>
    <t>Kindred Hospital- Boston North Shore</t>
  </si>
  <si>
    <t>Specialties</t>
  </si>
  <si>
    <t>Kindred Revenue</t>
  </si>
  <si>
    <t>D</t>
  </si>
  <si>
    <t>D &amp; E</t>
  </si>
  <si>
    <t>G</t>
  </si>
  <si>
    <t>F</t>
  </si>
  <si>
    <t>E</t>
  </si>
  <si>
    <t>H</t>
  </si>
  <si>
    <t>Comm</t>
  </si>
  <si>
    <t>I</t>
  </si>
  <si>
    <t>K</t>
  </si>
  <si>
    <t>FY13</t>
  </si>
  <si>
    <t>Median Total Margin by Cohort</t>
  </si>
  <si>
    <t>Statewide Median</t>
  </si>
  <si>
    <t>Academic Medical Centers</t>
  </si>
  <si>
    <t>Community</t>
  </si>
  <si>
    <t>SW</t>
  </si>
  <si>
    <t>High</t>
  </si>
  <si>
    <t>Low</t>
  </si>
  <si>
    <t>Teach</t>
  </si>
  <si>
    <t>Median</t>
  </si>
  <si>
    <t>Total Margin</t>
  </si>
  <si>
    <t>Chart A</t>
  </si>
  <si>
    <t>Chart B</t>
  </si>
  <si>
    <t>Statewide</t>
  </si>
  <si>
    <t>TOTAL MARGIN</t>
  </si>
  <si>
    <t>Median Equity Financing by Cohort</t>
  </si>
  <si>
    <t>Median Cash Flow to Total Debt</t>
  </si>
  <si>
    <t>Median Debt Service Coverage by Cohort</t>
  </si>
  <si>
    <t>Community-DSH</t>
  </si>
  <si>
    <r>
      <t xml:space="preserve">Statewide Median 
</t>
    </r>
    <r>
      <rPr>
        <sz val="10"/>
        <color indexed="8"/>
        <rFont val="Arial"/>
        <family val="2"/>
      </rPr>
      <t>(64 Hospitals)</t>
    </r>
  </si>
  <si>
    <r>
      <t xml:space="preserve">AMC
</t>
    </r>
    <r>
      <rPr>
        <sz val="10"/>
        <color indexed="8"/>
        <rFont val="Arial"/>
        <family val="2"/>
      </rPr>
      <t>(6 hospitals)</t>
    </r>
  </si>
  <si>
    <r>
      <t xml:space="preserve">Teaching 
</t>
    </r>
    <r>
      <rPr>
        <sz val="10"/>
        <color indexed="8"/>
        <rFont val="Arial"/>
        <family val="2"/>
      </rPr>
      <t>(9 hospitals)</t>
    </r>
  </si>
  <si>
    <r>
      <t xml:space="preserve">Community 
</t>
    </r>
    <r>
      <rPr>
        <sz val="10"/>
        <color indexed="8"/>
        <rFont val="Arial"/>
        <family val="2"/>
      </rPr>
      <t>(22 hospitals)</t>
    </r>
  </si>
  <si>
    <r>
      <t xml:space="preserve">Community-DSH
</t>
    </r>
    <r>
      <rPr>
        <sz val="10"/>
        <color indexed="8"/>
        <rFont val="Arial"/>
        <family val="2"/>
      </rPr>
      <t>(23 hospitals)</t>
    </r>
  </si>
  <si>
    <t>*Statewide median includes specialty hospitals.</t>
  </si>
  <si>
    <r>
      <t xml:space="preserve">Community-DSH
</t>
    </r>
    <r>
      <rPr>
        <sz val="10"/>
        <color indexed="8"/>
        <rFont val="Arial"/>
        <family val="2"/>
      </rPr>
      <t>(22 hospitals)</t>
    </r>
  </si>
  <si>
    <t>Current Period</t>
  </si>
  <si>
    <t>(Almanac of Hospital Financial and Operating Indicators, OPTUM 2014)</t>
  </si>
  <si>
    <t>Benchmark FY12 Northeast Median 44.0%</t>
  </si>
  <si>
    <t>Cohort</t>
  </si>
  <si>
    <t>Current Ratio</t>
  </si>
  <si>
    <t>Benchmark FY 12 Northeast Median 2.8%</t>
  </si>
  <si>
    <t>A</t>
  </si>
  <si>
    <t>C</t>
  </si>
  <si>
    <t>Beth Israel Deaconess Hospital - Milton</t>
  </si>
  <si>
    <t>HealthAlliance Hospital</t>
  </si>
  <si>
    <t>Wing Memorial Hospital</t>
  </si>
  <si>
    <t>Boston Children's Hospital</t>
  </si>
  <si>
    <t>S</t>
  </si>
  <si>
    <t>T</t>
  </si>
  <si>
    <t>Brigham and Women's Faulkner Hospital</t>
  </si>
  <si>
    <t>Profit (Loss)</t>
  </si>
  <si>
    <t>Berkshire Medical Center^</t>
  </si>
  <si>
    <t>Baystate Medical Center^</t>
  </si>
  <si>
    <t>MetroWest Medical Center*</t>
  </si>
  <si>
    <t>Morton Hospital*</t>
  </si>
  <si>
    <t>Nashoba Valley Medical Center*</t>
  </si>
  <si>
    <t>Quincy Medical Center*</t>
  </si>
  <si>
    <t>Steward Carney Hospital^*</t>
  </si>
  <si>
    <t>Steward Good Samaritan Medical Center*</t>
  </si>
  <si>
    <t>Steward Norwood Hospital*</t>
  </si>
  <si>
    <t>Steward Saint Anne's Hospital*</t>
  </si>
  <si>
    <t>Cambridge Health Alliance^*</t>
  </si>
  <si>
    <t>Lahey Health System</t>
  </si>
  <si>
    <t xml:space="preserve">Steward Health Care System </t>
  </si>
  <si>
    <t>Equity Finance</t>
  </si>
  <si>
    <t>Steward Holy Family Hospital*</t>
  </si>
  <si>
    <t>Steward St. Elizabeth's Medical Center*</t>
  </si>
  <si>
    <t>UMass Memorial Medical Center^</t>
  </si>
  <si>
    <t>Boston Medical Center^</t>
  </si>
  <si>
    <t xml:space="preserve">Baystate Health </t>
  </si>
  <si>
    <t>Berkshire Health Systems</t>
  </si>
  <si>
    <t>Cape Cod Healthcare</t>
  </si>
  <si>
    <t>CareGroup</t>
  </si>
  <si>
    <t>Partners HealthCare System</t>
  </si>
  <si>
    <t>statewide median line at 2.7%</t>
  </si>
  <si>
    <t>Saint Vincent Hospital^*</t>
  </si>
  <si>
    <t xml:space="preserve">UMass Memorial Health Care </t>
  </si>
  <si>
    <t>Operating Margin</t>
  </si>
  <si>
    <t>Non-Operating Margin</t>
  </si>
  <si>
    <t>Multi-Hospital Systems</t>
  </si>
  <si>
    <t>Individual Hospitals</t>
  </si>
  <si>
    <t>Total Margin Median Trend by Cohort</t>
  </si>
  <si>
    <t>Equity Financing Median Trend by Cohort</t>
  </si>
  <si>
    <r>
      <t xml:space="preserve">Statewide Median* 
</t>
    </r>
    <r>
      <rPr>
        <sz val="10"/>
        <color indexed="8"/>
        <rFont val="Arial"/>
        <family val="2"/>
      </rPr>
      <t>(63 hospitals)</t>
    </r>
  </si>
  <si>
    <r>
      <rPr>
        <b/>
        <sz val="8"/>
        <rFont val="Arial"/>
        <family val="2"/>
      </rPr>
      <t xml:space="preserve">Note: </t>
    </r>
    <r>
      <rPr>
        <sz val="8"/>
        <rFont val="Arial"/>
        <family val="2"/>
        <charset val="1"/>
      </rPr>
      <t>Profitability percentages may not add due to rounding.</t>
    </r>
  </si>
  <si>
    <t>Merrimack Valley*</t>
  </si>
  <si>
    <t>Vanguard Health System</t>
  </si>
  <si>
    <t>Mercy Medical Center**</t>
  </si>
  <si>
    <t xml:space="preserve">The Center for Health Information and Analysis has prepared this addendum to the May 2014 publication of  Massachusetts Acute Hospital Financial Performance - FY 2013.  As hospitals have varying fiscal year-end dates, the May 2014 publication reported each hospital’s financial data as of September 30, 2013.  This addendum reflects the results of  twelve months  of operations for all hospitals.  This allows for a more meaningful comparison of annual results between hospitals.  </t>
  </si>
  <si>
    <t xml:space="preserve">     A: Academic Medical Center    C: Community  Hospital    D: Community-DSH Hospital   T: Teaching Hospital    S: Specialty Hospital</t>
  </si>
  <si>
    <t xml:space="preserve">     ^   Indicates Hospital meets DSH criteria.</t>
  </si>
  <si>
    <t xml:space="preserve">     *  Data reported on an alternative fiscal year.  </t>
  </si>
  <si>
    <t xml:space="preserve">        Below are the results for Mercy Medical Center for the period January 1, 2013 through June 30, 2013.</t>
  </si>
  <si>
    <t xml:space="preserve">       Hospital Name</t>
  </si>
  <si>
    <t xml:space="preserve">       Mercy Medical Center</t>
  </si>
  <si>
    <t xml:space="preserve">     ** Mercy Medical Center changed its fiscal year from 12/31 to 6/30, therefore its FY13 filing reflects six months of data.</t>
  </si>
  <si>
    <t>For description of the metrics, please see the Massachusetts Acute Hospital Quarterly and Annual Financial Report Technical Appendix.</t>
  </si>
  <si>
    <t>ADDENDUM TO THE FY 2013  MASSACHUSETTS ACUTE HOSPITAL FINANCIAL PERFORMANCE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</si>
</sst>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42" formatCode="_(&quot;$&quot;* #,##0_);_(&quot;$&quot;* \(#,##0\);_(&quot;$&quot;* &quot;-&quot;_);_(@_)"/>
    <numFmt numFmtId="44" formatCode="_(&quot;$&quot;* #,##0.00_);_(&quot;$&quot;* \(#,##0.00\);_(&quot;$&quot;* &quot;-&quot;??_);_(@_)"/>
    <numFmt numFmtId="164" formatCode="0.0%"/>
    <numFmt numFmtId="165" formatCode="_(&quot;$&quot;* #,##0_);_(&quot;$&quot;* \(#,##0\);_(&quot;$&quot;* &quot;-&quot;??_);_(@_)"/>
    <numFmt numFmtId="166" formatCode="&quot;$&quot;#,,&quot;m&quot;"/>
    <numFmt numFmtId="167" formatCode="\$#,,&quot;m&quot;"/>
    <numFmt numFmtId="168" formatCode="_(* #,##0.0_);_(* \(#,##0.0\);_(* &quot;-&quot;?_);_(@_)"/>
    <numFmt numFmtId="169" formatCode="#,##0.0"/>
    <numFmt numFmtId="170" formatCode="0;\-0"/>
    <numFmt numFmtId="171" formatCode="#,##0.0_);\(#,##0.0\)"/>
  </numFmts>
  <fonts count="42" x14ac:knownFonts="1">
    <font>
      <sz val="11"/>
      <color theme="1"/>
      <name val="Calibri"/>
      <family val="2"/>
      <scheme val="minor"/>
    </font>
    <font>
      <sz val="11"/>
      <color indexed="8"/>
      <name val="Calibri"/>
      <family val="2"/>
    </font>
    <font>
      <sz val="11"/>
      <color indexed="8"/>
      <name val="Calibri"/>
      <family val="2"/>
    </font>
    <font>
      <sz val="10"/>
      <color indexed="8"/>
      <name val="Arial"/>
      <family val="2"/>
    </font>
    <font>
      <b/>
      <sz val="11"/>
      <color indexed="8"/>
      <name val="Calibri"/>
      <family val="2"/>
    </font>
    <font>
      <sz val="11"/>
      <color indexed="8"/>
      <name val="Calibri"/>
      <family val="2"/>
    </font>
    <font>
      <sz val="10"/>
      <color indexed="8"/>
      <name val="Arial"/>
      <family val="2"/>
    </font>
    <font>
      <sz val="10"/>
      <color indexed="8"/>
      <name val="Arial"/>
      <family val="2"/>
      <charset val="1"/>
    </font>
    <font>
      <sz val="11"/>
      <color theme="1"/>
      <name val="Calibri"/>
      <family val="2"/>
      <scheme val="minor"/>
    </font>
    <font>
      <b/>
      <sz val="11"/>
      <color theme="1"/>
      <name val="Calibri"/>
      <family val="2"/>
      <scheme val="minor"/>
    </font>
    <font>
      <sz val="10"/>
      <color rgb="FFFF0000"/>
      <name val="Arial"/>
      <family val="2"/>
    </font>
    <font>
      <u/>
      <sz val="11"/>
      <color theme="1"/>
      <name val="Calibri"/>
      <family val="2"/>
      <scheme val="minor"/>
    </font>
    <font>
      <sz val="11"/>
      <color theme="1"/>
      <name val="Arial"/>
      <family val="2"/>
    </font>
    <font>
      <sz val="10"/>
      <color theme="1"/>
      <name val="Arial"/>
      <family val="2"/>
    </font>
    <font>
      <sz val="8"/>
      <color theme="1"/>
      <name val="Arial"/>
      <family val="2"/>
    </font>
    <font>
      <b/>
      <sz val="11"/>
      <color theme="1"/>
      <name val="Arial"/>
      <family val="2"/>
    </font>
    <font>
      <b/>
      <sz val="10"/>
      <color theme="1"/>
      <name val="Arial"/>
      <family val="2"/>
    </font>
    <font>
      <b/>
      <u/>
      <sz val="10"/>
      <color theme="1"/>
      <name val="Arial"/>
      <family val="2"/>
    </font>
    <font>
      <b/>
      <sz val="8"/>
      <color theme="1"/>
      <name val="Arial"/>
      <family val="2"/>
    </font>
    <font>
      <sz val="10"/>
      <color theme="6" tint="-0.499984740745262"/>
      <name val="Arial"/>
      <family val="2"/>
    </font>
    <font>
      <sz val="11"/>
      <color rgb="FFFF0000"/>
      <name val="Arial"/>
      <family val="2"/>
    </font>
    <font>
      <b/>
      <sz val="10"/>
      <color rgb="FFFF0000"/>
      <name val="Arial"/>
      <family val="2"/>
    </font>
    <font>
      <b/>
      <sz val="11"/>
      <name val="Arial"/>
      <family val="2"/>
    </font>
    <font>
      <b/>
      <sz val="9.75"/>
      <name val="Arial"/>
      <family val="2"/>
    </font>
    <font>
      <sz val="12"/>
      <color indexed="8"/>
      <name val="Arial"/>
      <family val="2"/>
      <charset val="1"/>
    </font>
    <font>
      <sz val="12"/>
      <name val="Arial"/>
      <family val="2"/>
    </font>
    <font>
      <sz val="12"/>
      <name val="Arial"/>
      <family val="2"/>
      <charset val="1"/>
    </font>
    <font>
      <sz val="10"/>
      <name val="Arial"/>
      <family val="2"/>
      <charset val="1"/>
    </font>
    <font>
      <sz val="8"/>
      <name val="Arial"/>
      <family val="2"/>
      <charset val="1"/>
    </font>
    <font>
      <sz val="8"/>
      <color indexed="8"/>
      <name val="Arial"/>
      <family val="2"/>
    </font>
    <font>
      <sz val="8"/>
      <color theme="1"/>
      <name val="Calibri"/>
      <family val="2"/>
      <scheme val="minor"/>
    </font>
    <font>
      <sz val="12"/>
      <color theme="1"/>
      <name val="Arial"/>
      <family val="2"/>
    </font>
    <font>
      <b/>
      <sz val="8"/>
      <name val="Arial"/>
      <family val="2"/>
    </font>
    <font>
      <sz val="8"/>
      <name val="Arial"/>
      <family val="2"/>
    </font>
    <font>
      <b/>
      <sz val="9"/>
      <color theme="0"/>
      <name val="Arial"/>
      <family val="2"/>
    </font>
    <font>
      <sz val="8"/>
      <color indexed="8"/>
      <name val="Arial"/>
      <family val="2"/>
      <charset val="1"/>
    </font>
    <font>
      <b/>
      <sz val="8"/>
      <color indexed="8"/>
      <name val="Arial"/>
      <family val="2"/>
      <charset val="1"/>
    </font>
    <font>
      <b/>
      <sz val="8"/>
      <color indexed="8"/>
      <name val="Arial"/>
      <family val="2"/>
    </font>
    <font>
      <b/>
      <sz val="7"/>
      <color theme="0"/>
      <name val="Arial"/>
      <family val="2"/>
    </font>
    <font>
      <b/>
      <sz val="9"/>
      <color theme="4"/>
      <name val="Arial"/>
      <family val="2"/>
    </font>
    <font>
      <b/>
      <sz val="6"/>
      <color theme="0"/>
      <name val="Arial"/>
      <family val="2"/>
    </font>
    <font>
      <sz val="14"/>
      <color theme="1"/>
      <name val="Calibri"/>
      <family val="2"/>
      <scheme val="minor"/>
    </font>
  </fonts>
  <fills count="17">
    <fill>
      <patternFill patternType="none"/>
    </fill>
    <fill>
      <patternFill patternType="gray125"/>
    </fill>
    <fill>
      <patternFill patternType="solid">
        <fgColor indexed="22"/>
        <bgColor indexed="0"/>
      </patternFill>
    </fill>
    <fill>
      <patternFill patternType="solid">
        <fgColor indexed="9"/>
        <bgColor indexed="8"/>
      </patternFill>
    </fill>
    <fill>
      <patternFill patternType="solid">
        <fgColor theme="0"/>
        <bgColor indexed="64"/>
      </patternFill>
    </fill>
    <fill>
      <patternFill patternType="solid">
        <fgColor theme="0"/>
        <bgColor indexed="0"/>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0"/>
        <bgColor indexed="8"/>
      </patternFill>
    </fill>
    <fill>
      <patternFill patternType="solid">
        <fgColor theme="4" tint="0.79998168889431442"/>
        <bgColor indexed="64"/>
      </patternFill>
    </fill>
    <fill>
      <patternFill patternType="solid">
        <fgColor theme="4"/>
        <bgColor indexed="64"/>
      </patternFill>
    </fill>
    <fill>
      <patternFill patternType="solid">
        <fgColor theme="3"/>
        <bgColor indexed="8"/>
      </patternFill>
    </fill>
    <fill>
      <patternFill patternType="solid">
        <fgColor theme="4"/>
        <bgColor indexed="8"/>
      </patternFill>
    </fill>
  </fills>
  <borders count="4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22"/>
      </left>
      <right/>
      <top style="thin">
        <color indexed="22"/>
      </top>
      <bottom style="thin">
        <color indexed="22"/>
      </bottom>
      <diagonal/>
    </border>
    <border>
      <left style="thin">
        <color auto="1"/>
      </left>
      <right style="thin">
        <color indexed="22"/>
      </right>
      <top style="thin">
        <color auto="1"/>
      </top>
      <bottom style="thin">
        <color indexed="22"/>
      </bottom>
      <diagonal/>
    </border>
    <border>
      <left style="thin">
        <color indexed="22"/>
      </left>
      <right style="thin">
        <color auto="1"/>
      </right>
      <top style="thin">
        <color auto="1"/>
      </top>
      <bottom style="thin">
        <color indexed="22"/>
      </bottom>
      <diagonal/>
    </border>
    <border>
      <left style="thin">
        <color auto="1"/>
      </left>
      <right style="thin">
        <color indexed="22"/>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auto="1"/>
      </left>
      <right style="thin">
        <color indexed="22"/>
      </right>
      <top style="thin">
        <color indexed="22"/>
      </top>
      <bottom style="thin">
        <color auto="1"/>
      </bottom>
      <diagonal/>
    </border>
    <border>
      <left style="thin">
        <color indexed="22"/>
      </left>
      <right style="thin">
        <color auto="1"/>
      </right>
      <top style="thin">
        <color indexed="22"/>
      </top>
      <bottom style="thin">
        <color auto="1"/>
      </bottom>
      <diagonal/>
    </border>
    <border>
      <left style="thin">
        <color indexed="8"/>
      </left>
      <right style="thin">
        <color indexed="8"/>
      </right>
      <top style="thin">
        <color indexed="8"/>
      </top>
      <bottom/>
      <diagonal/>
    </border>
    <border>
      <left/>
      <right style="thin">
        <color indexed="22"/>
      </right>
      <top style="thin">
        <color indexed="22"/>
      </top>
      <bottom style="thin">
        <color indexed="22"/>
      </bottom>
      <diagonal/>
    </border>
    <border>
      <left/>
      <right style="medium">
        <color auto="1"/>
      </right>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indexed="8"/>
      </left>
      <right style="thin">
        <color indexed="8"/>
      </right>
      <top/>
      <bottom style="thin">
        <color indexed="8"/>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thin">
        <color indexed="22"/>
      </left>
      <right style="thin">
        <color indexed="22"/>
      </right>
      <top style="thin">
        <color indexed="22"/>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medium">
        <color theme="6" tint="-0.49998474074526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theme="6" tint="-0.499984740745262"/>
      </left>
      <right style="medium">
        <color theme="6" tint="-0.499984740745262"/>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s>
  <cellStyleXfs count="6">
    <xf numFmtId="0" fontId="0" fillId="0" borderId="0"/>
    <xf numFmtId="44" fontId="8" fillId="0" borderId="0" applyFont="0" applyFill="0" applyBorder="0" applyAlignment="0" applyProtection="0"/>
    <xf numFmtId="0" fontId="3" fillId="0" borderId="0"/>
    <xf numFmtId="0" fontId="6" fillId="0" borderId="0"/>
    <xf numFmtId="9" fontId="8" fillId="0" borderId="0" applyFont="0" applyFill="0" applyBorder="0" applyAlignment="0" applyProtection="0"/>
    <xf numFmtId="0" fontId="23" fillId="0" borderId="0"/>
  </cellStyleXfs>
  <cellXfs count="340">
    <xf numFmtId="0" fontId="0" fillId="0" borderId="0" xfId="0"/>
    <xf numFmtId="0" fontId="2" fillId="2" borderId="2" xfId="2" applyFont="1" applyFill="1" applyBorder="1" applyAlignment="1">
      <alignment horizontal="center"/>
    </xf>
    <xf numFmtId="165" fontId="2" fillId="0" borderId="1" xfId="1" applyNumberFormat="1" applyFont="1" applyFill="1" applyBorder="1" applyAlignment="1">
      <alignment horizontal="right"/>
    </xf>
    <xf numFmtId="165" fontId="3" fillId="0" borderId="0" xfId="1" applyNumberFormat="1" applyFont="1" applyAlignment="1"/>
    <xf numFmtId="9" fontId="8" fillId="0" borderId="0" xfId="4" applyFont="1"/>
    <xf numFmtId="0" fontId="2" fillId="0" borderId="0" xfId="2" applyFont="1" applyFill="1" applyBorder="1" applyAlignment="1">
      <alignment horizontal="right"/>
    </xf>
    <xf numFmtId="0" fontId="0" fillId="0" borderId="0" xfId="0" applyAlignment="1">
      <alignment horizontal="right"/>
    </xf>
    <xf numFmtId="0" fontId="0" fillId="0" borderId="0" xfId="0" applyAlignment="1">
      <alignment horizontal="center"/>
    </xf>
    <xf numFmtId="165" fontId="0" fillId="0" borderId="0" xfId="0" applyNumberFormat="1"/>
    <xf numFmtId="165" fontId="0" fillId="0" borderId="3" xfId="0" applyNumberFormat="1" applyBorder="1"/>
    <xf numFmtId="165" fontId="0" fillId="0" borderId="4" xfId="0" applyNumberFormat="1" applyBorder="1"/>
    <xf numFmtId="165" fontId="0" fillId="0" borderId="5" xfId="0" applyNumberFormat="1" applyBorder="1"/>
    <xf numFmtId="165" fontId="0" fillId="0" borderId="6" xfId="0" applyNumberFormat="1" applyBorder="1"/>
    <xf numFmtId="165" fontId="0" fillId="0" borderId="0" xfId="0" applyNumberFormat="1" applyBorder="1"/>
    <xf numFmtId="165" fontId="0" fillId="0" borderId="7" xfId="0" applyNumberFormat="1" applyBorder="1"/>
    <xf numFmtId="165" fontId="0" fillId="0" borderId="8" xfId="0" applyNumberFormat="1" applyBorder="1"/>
    <xf numFmtId="165" fontId="0" fillId="0" borderId="9" xfId="0" applyNumberFormat="1" applyBorder="1"/>
    <xf numFmtId="165" fontId="0" fillId="0" borderId="10" xfId="0" applyNumberFormat="1" applyBorder="1"/>
    <xf numFmtId="0" fontId="2" fillId="4" borderId="0" xfId="2" applyFont="1" applyFill="1" applyBorder="1" applyAlignment="1">
      <alignment horizontal="right"/>
    </xf>
    <xf numFmtId="5" fontId="0" fillId="4" borderId="0" xfId="0" applyNumberFormat="1" applyFill="1" applyBorder="1"/>
    <xf numFmtId="165" fontId="2" fillId="0" borderId="11" xfId="1" applyNumberFormat="1" applyFont="1" applyFill="1" applyBorder="1" applyAlignment="1">
      <alignment horizontal="right"/>
    </xf>
    <xf numFmtId="0" fontId="2" fillId="0" borderId="12" xfId="2" applyFont="1" applyFill="1" applyBorder="1" applyAlignment="1"/>
    <xf numFmtId="0" fontId="2" fillId="0" borderId="13" xfId="2" applyFont="1" applyFill="1" applyBorder="1" applyAlignment="1"/>
    <xf numFmtId="0" fontId="4" fillId="0" borderId="14" xfId="2" applyFont="1" applyFill="1" applyBorder="1" applyAlignment="1"/>
    <xf numFmtId="0" fontId="2" fillId="0" borderId="15" xfId="2" applyFont="1" applyFill="1" applyBorder="1" applyAlignment="1"/>
    <xf numFmtId="0" fontId="2" fillId="0" borderId="14" xfId="2" applyFont="1" applyFill="1" applyBorder="1" applyAlignment="1"/>
    <xf numFmtId="0" fontId="2" fillId="0" borderId="16" xfId="2" applyFont="1" applyFill="1" applyBorder="1" applyAlignment="1"/>
    <xf numFmtId="0" fontId="2" fillId="0" borderId="17" xfId="2" applyFont="1" applyFill="1" applyBorder="1" applyAlignment="1"/>
    <xf numFmtId="0" fontId="2" fillId="2" borderId="18" xfId="2" applyFont="1" applyFill="1" applyBorder="1" applyAlignment="1">
      <alignment horizontal="center"/>
    </xf>
    <xf numFmtId="0" fontId="4" fillId="0" borderId="12" xfId="2" applyFont="1" applyFill="1" applyBorder="1" applyAlignment="1"/>
    <xf numFmtId="165" fontId="2" fillId="0" borderId="19" xfId="1" applyNumberFormat="1" applyFont="1" applyFill="1" applyBorder="1" applyAlignment="1">
      <alignment horizontal="right"/>
    </xf>
    <xf numFmtId="0" fontId="0" fillId="0" borderId="0" xfId="0" applyBorder="1"/>
    <xf numFmtId="164" fontId="8" fillId="4" borderId="0" xfId="4" applyNumberFormat="1" applyFont="1" applyFill="1" applyBorder="1"/>
    <xf numFmtId="0" fontId="0" fillId="4" borderId="0" xfId="0" applyFill="1" applyBorder="1"/>
    <xf numFmtId="9" fontId="8" fillId="0" borderId="0" xfId="4" applyFont="1" applyBorder="1"/>
    <xf numFmtId="0" fontId="1" fillId="0" borderId="0" xfId="2" applyFont="1" applyFill="1" applyBorder="1" applyAlignment="1">
      <alignment horizontal="right"/>
    </xf>
    <xf numFmtId="0" fontId="0" fillId="0" borderId="9" xfId="0" applyBorder="1" applyAlignment="1">
      <alignment horizontal="center"/>
    </xf>
    <xf numFmtId="9" fontId="8" fillId="0" borderId="9" xfId="4" applyFont="1" applyBorder="1"/>
    <xf numFmtId="0" fontId="0" fillId="4" borderId="20" xfId="0" applyFill="1" applyBorder="1"/>
    <xf numFmtId="0" fontId="0" fillId="4" borderId="21" xfId="0" applyFill="1" applyBorder="1"/>
    <xf numFmtId="9" fontId="8" fillId="4" borderId="21" xfId="4" applyFont="1" applyFill="1" applyBorder="1"/>
    <xf numFmtId="9" fontId="8" fillId="4" borderId="20" xfId="4" applyFont="1" applyFill="1" applyBorder="1"/>
    <xf numFmtId="167" fontId="0" fillId="4" borderId="22" xfId="0" applyNumberFormat="1" applyFill="1" applyBorder="1"/>
    <xf numFmtId="164" fontId="3" fillId="4" borderId="0" xfId="4" applyNumberFormat="1" applyFont="1" applyFill="1" applyBorder="1" applyAlignment="1"/>
    <xf numFmtId="166" fontId="0" fillId="4" borderId="22" xfId="0" applyNumberFormat="1" applyFill="1" applyBorder="1"/>
    <xf numFmtId="0" fontId="2" fillId="5" borderId="0" xfId="2" applyFont="1" applyFill="1" applyBorder="1" applyAlignment="1">
      <alignment horizontal="center"/>
    </xf>
    <xf numFmtId="0" fontId="1" fillId="5" borderId="0" xfId="2" applyFont="1" applyFill="1" applyBorder="1" applyAlignment="1">
      <alignment horizontal="center"/>
    </xf>
    <xf numFmtId="0" fontId="2" fillId="4" borderId="0" xfId="2" applyFont="1" applyFill="1" applyBorder="1" applyAlignment="1"/>
    <xf numFmtId="164" fontId="2" fillId="4" borderId="0" xfId="4" applyNumberFormat="1" applyFont="1" applyFill="1" applyBorder="1" applyAlignment="1">
      <alignment horizontal="right"/>
    </xf>
    <xf numFmtId="9" fontId="8" fillId="4" borderId="0" xfId="4" applyFont="1" applyFill="1" applyBorder="1"/>
    <xf numFmtId="0" fontId="4" fillId="4" borderId="23" xfId="2" applyFont="1" applyFill="1" applyBorder="1" applyAlignment="1"/>
    <xf numFmtId="0" fontId="2" fillId="4" borderId="24" xfId="2" applyFont="1" applyFill="1" applyBorder="1" applyAlignment="1"/>
    <xf numFmtId="164" fontId="2" fillId="4" borderId="24" xfId="4" applyNumberFormat="1" applyFont="1" applyFill="1" applyBorder="1" applyAlignment="1">
      <alignment horizontal="right"/>
    </xf>
    <xf numFmtId="9" fontId="8" fillId="4" borderId="24" xfId="4" applyFont="1" applyFill="1" applyBorder="1"/>
    <xf numFmtId="0" fontId="2" fillId="4" borderId="25" xfId="2" applyFont="1" applyFill="1" applyBorder="1" applyAlignment="1"/>
    <xf numFmtId="0" fontId="2" fillId="4" borderId="26" xfId="2" applyFont="1" applyFill="1" applyBorder="1" applyAlignment="1"/>
    <xf numFmtId="0" fontId="2" fillId="4" borderId="27" xfId="2" applyFont="1" applyFill="1" applyBorder="1" applyAlignment="1"/>
    <xf numFmtId="164" fontId="2" fillId="4" borderId="27" xfId="4" applyNumberFormat="1" applyFont="1" applyFill="1" applyBorder="1" applyAlignment="1">
      <alignment horizontal="right"/>
    </xf>
    <xf numFmtId="9" fontId="8" fillId="4" borderId="27" xfId="4" applyFont="1" applyFill="1" applyBorder="1"/>
    <xf numFmtId="0" fontId="2" fillId="4" borderId="23" xfId="2" applyFont="1" applyFill="1" applyBorder="1" applyAlignment="1"/>
    <xf numFmtId="0" fontId="2" fillId="4" borderId="24" xfId="2" applyFont="1" applyFill="1" applyBorder="1" applyAlignment="1">
      <alignment horizontal="right"/>
    </xf>
    <xf numFmtId="0" fontId="4" fillId="4" borderId="25" xfId="2" applyFont="1" applyFill="1" applyBorder="1" applyAlignment="1"/>
    <xf numFmtId="0" fontId="2" fillId="4" borderId="27" xfId="2" applyFont="1" applyFill="1" applyBorder="1" applyAlignment="1">
      <alignment horizontal="right"/>
    </xf>
    <xf numFmtId="5" fontId="2" fillId="4" borderId="24" xfId="1" applyNumberFormat="1" applyFont="1" applyFill="1" applyBorder="1" applyAlignment="1">
      <alignment horizontal="right"/>
    </xf>
    <xf numFmtId="5" fontId="9" fillId="4" borderId="24" xfId="0" applyNumberFormat="1" applyFont="1" applyFill="1" applyBorder="1"/>
    <xf numFmtId="5" fontId="2" fillId="4" borderId="0" xfId="1" applyNumberFormat="1" applyFont="1" applyFill="1" applyBorder="1" applyAlignment="1">
      <alignment horizontal="right"/>
    </xf>
    <xf numFmtId="5" fontId="2" fillId="4" borderId="27" xfId="1" applyNumberFormat="1" applyFont="1" applyFill="1" applyBorder="1" applyAlignment="1">
      <alignment horizontal="right"/>
    </xf>
    <xf numFmtId="5" fontId="0" fillId="4" borderId="27" xfId="0" applyNumberFormat="1" applyFill="1" applyBorder="1"/>
    <xf numFmtId="5" fontId="0" fillId="4" borderId="24" xfId="0" applyNumberFormat="1" applyFill="1" applyBorder="1"/>
    <xf numFmtId="5" fontId="9" fillId="4" borderId="0" xfId="0" applyNumberFormat="1" applyFont="1" applyFill="1" applyBorder="1"/>
    <xf numFmtId="5" fontId="3" fillId="4" borderId="0" xfId="1" applyNumberFormat="1" applyFont="1" applyFill="1" applyBorder="1" applyAlignment="1"/>
    <xf numFmtId="5" fontId="0" fillId="0" borderId="0" xfId="0" applyNumberFormat="1"/>
    <xf numFmtId="9" fontId="8" fillId="4" borderId="0" xfId="4" applyFont="1" applyFill="1" applyBorder="1"/>
    <xf numFmtId="9" fontId="0" fillId="0" borderId="0" xfId="0" applyNumberFormat="1"/>
    <xf numFmtId="165" fontId="8" fillId="0" borderId="0" xfId="1" applyNumberFormat="1" applyFont="1"/>
    <xf numFmtId="5" fontId="7" fillId="3" borderId="28" xfId="0" applyNumberFormat="1" applyFont="1" applyFill="1" applyBorder="1" applyAlignment="1" applyProtection="1">
      <alignment horizontal="right" vertical="top"/>
      <protection locked="0"/>
    </xf>
    <xf numFmtId="5" fontId="7" fillId="3" borderId="18" xfId="0" applyNumberFormat="1" applyFont="1" applyFill="1" applyBorder="1" applyAlignment="1" applyProtection="1">
      <alignment horizontal="right" vertical="top"/>
      <protection locked="0"/>
    </xf>
    <xf numFmtId="166" fontId="0" fillId="4" borderId="0" xfId="0" applyNumberFormat="1" applyFill="1" applyBorder="1"/>
    <xf numFmtId="0" fontId="2" fillId="0" borderId="0" xfId="2" applyFont="1" applyFill="1" applyBorder="1" applyAlignment="1"/>
    <xf numFmtId="0" fontId="1" fillId="0" borderId="0" xfId="2" applyFont="1" applyFill="1" applyBorder="1" applyAlignment="1"/>
    <xf numFmtId="165" fontId="8" fillId="0" borderId="0" xfId="1" applyNumberFormat="1" applyFont="1"/>
    <xf numFmtId="9" fontId="9" fillId="6" borderId="29" xfId="4" applyFont="1" applyFill="1" applyBorder="1"/>
    <xf numFmtId="165" fontId="9" fillId="6" borderId="30" xfId="0" applyNumberFormat="1" applyFont="1" applyFill="1" applyBorder="1" applyAlignment="1">
      <alignment horizontal="center"/>
    </xf>
    <xf numFmtId="9" fontId="9" fillId="6" borderId="31" xfId="4" applyFont="1" applyFill="1" applyBorder="1" applyAlignment="1">
      <alignment horizontal="center"/>
    </xf>
    <xf numFmtId="0" fontId="9" fillId="6" borderId="30" xfId="0" applyFont="1" applyFill="1" applyBorder="1" applyAlignment="1">
      <alignment horizontal="center"/>
    </xf>
    <xf numFmtId="0" fontId="9" fillId="6" borderId="29" xfId="0" applyFont="1" applyFill="1" applyBorder="1" applyAlignment="1">
      <alignment horizontal="center"/>
    </xf>
    <xf numFmtId="9" fontId="9" fillId="6" borderId="31" xfId="4" applyNumberFormat="1" applyFont="1" applyFill="1" applyBorder="1" applyAlignment="1">
      <alignment horizontal="center"/>
    </xf>
    <xf numFmtId="0" fontId="2" fillId="5" borderId="2" xfId="2" applyFont="1" applyFill="1" applyBorder="1" applyAlignment="1">
      <alignment horizontal="center"/>
    </xf>
    <xf numFmtId="0" fontId="0" fillId="4" borderId="0" xfId="0" applyFill="1"/>
    <xf numFmtId="0" fontId="5" fillId="5" borderId="2" xfId="3" applyFont="1" applyFill="1" applyBorder="1" applyAlignment="1">
      <alignment horizontal="center"/>
    </xf>
    <xf numFmtId="0" fontId="2" fillId="4" borderId="1" xfId="2" applyFont="1" applyFill="1" applyBorder="1" applyAlignment="1"/>
    <xf numFmtId="164" fontId="2" fillId="4" borderId="1" xfId="4" applyNumberFormat="1" applyFont="1" applyFill="1" applyBorder="1" applyAlignment="1">
      <alignment horizontal="right"/>
    </xf>
    <xf numFmtId="165" fontId="2" fillId="4" borderId="1" xfId="1" applyNumberFormat="1" applyFont="1" applyFill="1" applyBorder="1" applyAlignment="1">
      <alignment horizontal="right"/>
    </xf>
    <xf numFmtId="0" fontId="5" fillId="4" borderId="1" xfId="3" applyFont="1" applyFill="1" applyBorder="1" applyAlignment="1"/>
    <xf numFmtId="0" fontId="5" fillId="4" borderId="1" xfId="3" applyFont="1" applyFill="1" applyBorder="1" applyAlignment="1">
      <alignment horizontal="right"/>
    </xf>
    <xf numFmtId="0" fontId="6" fillId="4" borderId="0" xfId="3" applyFill="1" applyAlignment="1"/>
    <xf numFmtId="164" fontId="3" fillId="4" borderId="0" xfId="4" applyNumberFormat="1" applyFont="1" applyFill="1" applyAlignment="1"/>
    <xf numFmtId="165" fontId="2" fillId="4" borderId="0" xfId="1" applyNumberFormat="1" applyFont="1" applyFill="1" applyBorder="1" applyAlignment="1">
      <alignment horizontal="right"/>
    </xf>
    <xf numFmtId="165" fontId="10" fillId="4" borderId="1" xfId="1" applyNumberFormat="1" applyFont="1" applyFill="1" applyBorder="1" applyAlignment="1"/>
    <xf numFmtId="0" fontId="0" fillId="4" borderId="0" xfId="0" applyFill="1" applyAlignment="1">
      <alignment horizontal="left"/>
    </xf>
    <xf numFmtId="9" fontId="8" fillId="4" borderId="0" xfId="4" applyFont="1" applyFill="1"/>
    <xf numFmtId="164" fontId="8" fillId="4" borderId="0" xfId="4" applyNumberFormat="1" applyFont="1" applyFill="1"/>
    <xf numFmtId="165" fontId="10" fillId="4" borderId="0" xfId="1" applyNumberFormat="1" applyFont="1" applyFill="1" applyBorder="1" applyAlignment="1"/>
    <xf numFmtId="0" fontId="2" fillId="4" borderId="32" xfId="2" applyFont="1" applyFill="1" applyBorder="1" applyAlignment="1"/>
    <xf numFmtId="0" fontId="4" fillId="4" borderId="29" xfId="2" applyFont="1" applyFill="1" applyBorder="1" applyAlignment="1">
      <alignment horizontal="center"/>
    </xf>
    <xf numFmtId="164" fontId="9" fillId="4" borderId="29" xfId="0" applyNumberFormat="1" applyFont="1" applyFill="1" applyBorder="1"/>
    <xf numFmtId="165" fontId="0" fillId="4" borderId="0" xfId="0" applyNumberFormat="1" applyFill="1"/>
    <xf numFmtId="0" fontId="9" fillId="4" borderId="29" xfId="0" applyFont="1" applyFill="1" applyBorder="1" applyAlignment="1">
      <alignment horizontal="center"/>
    </xf>
    <xf numFmtId="9" fontId="8" fillId="4" borderId="0" xfId="4" applyFont="1" applyFill="1" applyAlignment="1">
      <alignment horizontal="center"/>
    </xf>
    <xf numFmtId="0" fontId="0" fillId="4" borderId="0" xfId="0" applyFill="1" applyAlignment="1">
      <alignment horizontal="right"/>
    </xf>
    <xf numFmtId="164" fontId="8" fillId="4" borderId="0" xfId="4" applyNumberFormat="1" applyFont="1" applyFill="1"/>
    <xf numFmtId="0" fontId="1" fillId="4" borderId="0" xfId="2" applyFont="1" applyFill="1" applyBorder="1" applyAlignment="1">
      <alignment horizontal="right"/>
    </xf>
    <xf numFmtId="164" fontId="0" fillId="4" borderId="0" xfId="0" applyNumberFormat="1" applyFill="1"/>
    <xf numFmtId="0" fontId="0" fillId="4" borderId="0" xfId="0" applyFill="1" applyAlignment="1">
      <alignment horizontal="center"/>
    </xf>
    <xf numFmtId="0" fontId="9" fillId="4" borderId="0" xfId="0" applyFont="1" applyFill="1"/>
    <xf numFmtId="164" fontId="0" fillId="4" borderId="0" xfId="0" applyNumberFormat="1" applyFill="1" applyAlignment="1">
      <alignment horizontal="center"/>
    </xf>
    <xf numFmtId="0" fontId="11" fillId="4" borderId="0" xfId="0" applyFont="1" applyFill="1" applyAlignment="1">
      <alignment horizontal="center"/>
    </xf>
    <xf numFmtId="9" fontId="0" fillId="4" borderId="0" xfId="0" applyNumberFormat="1" applyFill="1" applyAlignment="1">
      <alignment horizontal="center"/>
    </xf>
    <xf numFmtId="164" fontId="8" fillId="4" borderId="0" xfId="4" applyNumberFormat="1" applyFont="1" applyFill="1" applyAlignment="1">
      <alignment horizontal="center"/>
    </xf>
    <xf numFmtId="0" fontId="9" fillId="4" borderId="0" xfId="0" applyFont="1" applyFill="1" applyBorder="1" applyAlignment="1"/>
    <xf numFmtId="164" fontId="9" fillId="4" borderId="33" xfId="0" applyNumberFormat="1" applyFont="1" applyFill="1" applyBorder="1"/>
    <xf numFmtId="0" fontId="9" fillId="4" borderId="30" xfId="0" applyFont="1" applyFill="1" applyBorder="1" applyAlignment="1">
      <alignment horizontal="center"/>
    </xf>
    <xf numFmtId="164" fontId="8" fillId="4" borderId="25" xfId="4" applyNumberFormat="1" applyFont="1" applyFill="1" applyBorder="1"/>
    <xf numFmtId="164" fontId="8" fillId="4" borderId="0" xfId="4" applyNumberFormat="1" applyFont="1" applyFill="1" applyBorder="1"/>
    <xf numFmtId="164" fontId="8" fillId="4" borderId="20" xfId="4" applyNumberFormat="1" applyFont="1" applyFill="1" applyBorder="1"/>
    <xf numFmtId="164" fontId="0" fillId="4" borderId="25" xfId="0" applyNumberFormat="1" applyFill="1" applyBorder="1"/>
    <xf numFmtId="164" fontId="0" fillId="4" borderId="0" xfId="0" applyNumberFormat="1" applyFill="1" applyBorder="1"/>
    <xf numFmtId="164" fontId="0" fillId="4" borderId="26" xfId="0" applyNumberFormat="1" applyFill="1" applyBorder="1"/>
    <xf numFmtId="164" fontId="0" fillId="4" borderId="27" xfId="0" applyNumberFormat="1" applyFill="1" applyBorder="1"/>
    <xf numFmtId="164" fontId="8" fillId="4" borderId="22" xfId="4" applyNumberFormat="1" applyFont="1" applyFill="1" applyBorder="1"/>
    <xf numFmtId="0" fontId="9" fillId="7" borderId="33" xfId="0" applyFont="1" applyFill="1" applyBorder="1" applyAlignment="1">
      <alignment horizontal="right"/>
    </xf>
    <xf numFmtId="0" fontId="9" fillId="7" borderId="34" xfId="0" applyFont="1" applyFill="1" applyBorder="1" applyAlignment="1">
      <alignment horizontal="right"/>
    </xf>
    <xf numFmtId="0" fontId="9" fillId="7" borderId="35" xfId="0" applyFont="1" applyFill="1" applyBorder="1" applyAlignment="1">
      <alignment horizontal="right"/>
    </xf>
    <xf numFmtId="164" fontId="8" fillId="4" borderId="0" xfId="4" applyNumberFormat="1" applyFont="1" applyFill="1"/>
    <xf numFmtId="164" fontId="8" fillId="4" borderId="0" xfId="4" applyNumberFormat="1" applyFont="1" applyFill="1" applyAlignment="1">
      <alignment horizontal="center"/>
    </xf>
    <xf numFmtId="9" fontId="8" fillId="4" borderId="0" xfId="4" applyFont="1" applyFill="1"/>
    <xf numFmtId="0" fontId="12" fillId="4" borderId="0" xfId="0" applyFont="1" applyFill="1"/>
    <xf numFmtId="0" fontId="13" fillId="4" borderId="0" xfId="0" applyFont="1" applyFill="1"/>
    <xf numFmtId="0" fontId="14" fillId="4" borderId="0" xfId="0" applyFont="1" applyFill="1"/>
    <xf numFmtId="0" fontId="15" fillId="4" borderId="0" xfId="0" applyFont="1" applyFill="1"/>
    <xf numFmtId="0" fontId="16" fillId="4" borderId="0" xfId="0" applyFont="1" applyFill="1"/>
    <xf numFmtId="0" fontId="17" fillId="4" borderId="0" xfId="0" applyFont="1" applyFill="1"/>
    <xf numFmtId="0" fontId="18" fillId="4" borderId="0" xfId="0" applyFont="1" applyFill="1"/>
    <xf numFmtId="0" fontId="12" fillId="8" borderId="0" xfId="0" applyFont="1" applyFill="1"/>
    <xf numFmtId="0" fontId="12" fillId="0" borderId="0" xfId="0" applyFont="1"/>
    <xf numFmtId="0" fontId="13" fillId="8" borderId="0" xfId="0" applyFont="1" applyFill="1"/>
    <xf numFmtId="0" fontId="19" fillId="10" borderId="0" xfId="0" applyFont="1" applyFill="1" applyAlignment="1">
      <alignment horizontal="center"/>
    </xf>
    <xf numFmtId="0" fontId="16" fillId="9" borderId="37" xfId="0" applyFont="1" applyFill="1" applyBorder="1" applyAlignment="1">
      <alignment horizontal="center"/>
    </xf>
    <xf numFmtId="0" fontId="13" fillId="4" borderId="0" xfId="0" applyFont="1" applyFill="1" applyAlignment="1">
      <alignment horizontal="right"/>
    </xf>
    <xf numFmtId="0" fontId="13" fillId="9" borderId="0" xfId="0" applyFont="1" applyFill="1" applyAlignment="1">
      <alignment vertical="center" wrapText="1"/>
    </xf>
    <xf numFmtId="164" fontId="13" fillId="9" borderId="0" xfId="4" applyNumberFormat="1" applyFont="1" applyFill="1" applyAlignment="1">
      <alignment horizontal="center"/>
    </xf>
    <xf numFmtId="164" fontId="16" fillId="11" borderId="38" xfId="4" applyNumberFormat="1" applyFont="1" applyFill="1" applyBorder="1" applyAlignment="1">
      <alignment horizontal="center"/>
    </xf>
    <xf numFmtId="0" fontId="12" fillId="4" borderId="8" xfId="0" applyFont="1" applyFill="1" applyBorder="1"/>
    <xf numFmtId="9" fontId="13" fillId="4" borderId="0" xfId="4" applyFont="1" applyFill="1"/>
    <xf numFmtId="0" fontId="13" fillId="10" borderId="0" xfId="0" applyFont="1" applyFill="1" applyAlignment="1">
      <alignment vertical="center" wrapText="1"/>
    </xf>
    <xf numFmtId="164" fontId="13" fillId="10" borderId="0" xfId="4" applyNumberFormat="1" applyFont="1" applyFill="1" applyAlignment="1">
      <alignment horizontal="center"/>
    </xf>
    <xf numFmtId="164" fontId="16" fillId="9" borderId="38" xfId="4" applyNumberFormat="1" applyFont="1" applyFill="1" applyBorder="1" applyAlignment="1">
      <alignment horizontal="center"/>
    </xf>
    <xf numFmtId="164" fontId="14" fillId="4" borderId="0" xfId="4" applyNumberFormat="1" applyFont="1" applyFill="1" applyBorder="1" applyAlignment="1">
      <alignment horizontal="center"/>
    </xf>
    <xf numFmtId="164" fontId="18" fillId="4" borderId="0" xfId="4" applyNumberFormat="1" applyFont="1" applyFill="1" applyBorder="1" applyAlignment="1">
      <alignment horizontal="center"/>
    </xf>
    <xf numFmtId="0" fontId="14" fillId="0" borderId="0" xfId="0" applyFont="1"/>
    <xf numFmtId="164" fontId="16" fillId="11" borderId="39" xfId="4" applyNumberFormat="1" applyFont="1" applyFill="1" applyBorder="1" applyAlignment="1">
      <alignment horizontal="center"/>
    </xf>
    <xf numFmtId="164" fontId="13" fillId="4" borderId="0" xfId="4" applyNumberFormat="1" applyFont="1" applyFill="1"/>
    <xf numFmtId="164" fontId="16" fillId="4" borderId="0" xfId="4" applyNumberFormat="1" applyFont="1" applyFill="1"/>
    <xf numFmtId="10" fontId="13" fillId="4" borderId="0" xfId="4" applyNumberFormat="1" applyFont="1" applyFill="1"/>
    <xf numFmtId="164" fontId="12" fillId="4" borderId="0" xfId="0" applyNumberFormat="1" applyFont="1" applyFill="1"/>
    <xf numFmtId="0" fontId="14" fillId="4" borderId="0" xfId="0" applyFont="1" applyFill="1" applyBorder="1"/>
    <xf numFmtId="0" fontId="12" fillId="4" borderId="40" xfId="0" applyFont="1" applyFill="1" applyBorder="1"/>
    <xf numFmtId="169" fontId="13" fillId="9" borderId="0" xfId="4" applyNumberFormat="1" applyFont="1" applyFill="1" applyAlignment="1">
      <alignment horizontal="center"/>
    </xf>
    <xf numFmtId="169" fontId="16" fillId="11" borderId="38" xfId="4" applyNumberFormat="1" applyFont="1" applyFill="1" applyBorder="1" applyAlignment="1">
      <alignment horizontal="center"/>
    </xf>
    <xf numFmtId="169" fontId="13" fillId="10" borderId="0" xfId="4" applyNumberFormat="1" applyFont="1" applyFill="1" applyAlignment="1">
      <alignment horizontal="center"/>
    </xf>
    <xf numFmtId="169" fontId="16" fillId="9" borderId="38" xfId="4" applyNumberFormat="1" applyFont="1" applyFill="1" applyBorder="1" applyAlignment="1">
      <alignment horizontal="center"/>
    </xf>
    <xf numFmtId="169" fontId="16" fillId="11" borderId="39" xfId="4" applyNumberFormat="1" applyFont="1" applyFill="1" applyBorder="1" applyAlignment="1">
      <alignment horizontal="center"/>
    </xf>
    <xf numFmtId="168" fontId="13" fillId="4" borderId="0" xfId="4" applyNumberFormat="1" applyFont="1" applyFill="1"/>
    <xf numFmtId="0" fontId="13" fillId="4" borderId="0" xfId="0" applyFont="1" applyFill="1" applyBorder="1"/>
    <xf numFmtId="0" fontId="19" fillId="4" borderId="0" xfId="0" applyFont="1" applyFill="1" applyBorder="1" applyAlignment="1">
      <alignment horizontal="center"/>
    </xf>
    <xf numFmtId="0" fontId="13" fillId="4" borderId="0" xfId="0" applyFont="1" applyFill="1" applyBorder="1" applyAlignment="1">
      <alignment horizontal="center"/>
    </xf>
    <xf numFmtId="0" fontId="16" fillId="4" borderId="0" xfId="0" applyFont="1" applyFill="1" applyBorder="1" applyAlignment="1">
      <alignment horizontal="center"/>
    </xf>
    <xf numFmtId="164" fontId="13" fillId="4" borderId="0" xfId="4" applyNumberFormat="1" applyFont="1" applyFill="1" applyBorder="1" applyAlignment="1">
      <alignment horizontal="center"/>
    </xf>
    <xf numFmtId="164" fontId="16" fillId="4" borderId="0" xfId="4" applyNumberFormat="1" applyFont="1" applyFill="1" applyBorder="1" applyAlignment="1">
      <alignment horizontal="center"/>
    </xf>
    <xf numFmtId="0" fontId="13" fillId="4" borderId="0" xfId="0" applyFont="1" applyFill="1" applyBorder="1" applyAlignment="1">
      <alignment wrapText="1"/>
    </xf>
    <xf numFmtId="0" fontId="12" fillId="4" borderId="4" xfId="0" applyFont="1" applyFill="1" applyBorder="1"/>
    <xf numFmtId="0" fontId="12" fillId="4" borderId="5" xfId="0" applyFont="1" applyFill="1" applyBorder="1"/>
    <xf numFmtId="0" fontId="12" fillId="4" borderId="0" xfId="0" applyFont="1" applyFill="1" applyBorder="1"/>
    <xf numFmtId="0" fontId="12" fillId="4" borderId="7" xfId="0" applyFont="1" applyFill="1" applyBorder="1"/>
    <xf numFmtId="0" fontId="13" fillId="4" borderId="6" xfId="0" applyFont="1" applyFill="1" applyBorder="1"/>
    <xf numFmtId="0" fontId="16" fillId="4" borderId="37" xfId="0" applyFont="1" applyFill="1" applyBorder="1" applyAlignment="1">
      <alignment horizontal="center"/>
    </xf>
    <xf numFmtId="0" fontId="13" fillId="4" borderId="6" xfId="0" applyFont="1" applyFill="1" applyBorder="1" applyAlignment="1">
      <alignment vertical="center" wrapText="1"/>
    </xf>
    <xf numFmtId="168" fontId="13" fillId="4" borderId="0" xfId="4" applyNumberFormat="1" applyFont="1" applyFill="1" applyBorder="1" applyAlignment="1">
      <alignment horizontal="center"/>
    </xf>
    <xf numFmtId="168" fontId="16" fillId="4" borderId="38" xfId="4" applyNumberFormat="1" applyFont="1" applyFill="1" applyBorder="1" applyAlignment="1">
      <alignment horizontal="center"/>
    </xf>
    <xf numFmtId="0" fontId="12" fillId="4" borderId="36" xfId="0" applyFont="1" applyFill="1" applyBorder="1"/>
    <xf numFmtId="0" fontId="12" fillId="4" borderId="41" xfId="0" applyFont="1" applyFill="1" applyBorder="1"/>
    <xf numFmtId="0" fontId="13" fillId="4" borderId="8" xfId="0" applyFont="1" applyFill="1" applyBorder="1" applyAlignment="1">
      <alignment vertical="center" wrapText="1"/>
    </xf>
    <xf numFmtId="168" fontId="13" fillId="4" borderId="9" xfId="4" applyNumberFormat="1" applyFont="1" applyFill="1" applyBorder="1" applyAlignment="1">
      <alignment horizontal="center"/>
    </xf>
    <xf numFmtId="168" fontId="16" fillId="4" borderId="42" xfId="4" applyNumberFormat="1" applyFont="1" applyFill="1" applyBorder="1" applyAlignment="1">
      <alignment horizontal="center"/>
    </xf>
    <xf numFmtId="0" fontId="12" fillId="4" borderId="9" xfId="0" applyFont="1" applyFill="1" applyBorder="1"/>
    <xf numFmtId="169" fontId="13" fillId="4" borderId="0" xfId="4" applyNumberFormat="1" applyFont="1" applyFill="1"/>
    <xf numFmtId="168" fontId="3" fillId="12" borderId="0" xfId="0" applyNumberFormat="1" applyFont="1" applyFill="1" applyBorder="1" applyAlignment="1" applyProtection="1">
      <alignment horizontal="right" vertical="top"/>
      <protection locked="0"/>
    </xf>
    <xf numFmtId="168" fontId="13" fillId="4" borderId="0" xfId="4" applyNumberFormat="1" applyFont="1" applyFill="1" applyBorder="1"/>
    <xf numFmtId="0" fontId="12" fillId="0" borderId="0" xfId="0" applyFont="1" applyFill="1"/>
    <xf numFmtId="0" fontId="13" fillId="0" borderId="0" xfId="0" applyFont="1" applyFill="1"/>
    <xf numFmtId="164" fontId="14" fillId="0" borderId="0" xfId="4" applyNumberFormat="1" applyFont="1" applyFill="1" applyBorder="1" applyAlignment="1">
      <alignment horizontal="left"/>
    </xf>
    <xf numFmtId="164" fontId="14" fillId="0" borderId="0" xfId="4" applyNumberFormat="1" applyFont="1" applyFill="1" applyBorder="1" applyAlignment="1">
      <alignment horizontal="center"/>
    </xf>
    <xf numFmtId="164" fontId="18" fillId="0" borderId="0" xfId="4" applyNumberFormat="1" applyFont="1" applyFill="1" applyBorder="1" applyAlignment="1">
      <alignment horizontal="center"/>
    </xf>
    <xf numFmtId="0" fontId="14" fillId="0" borderId="0" xfId="0" applyFont="1" applyFill="1"/>
    <xf numFmtId="0" fontId="16" fillId="0" borderId="0" xfId="0" applyFont="1" applyFill="1"/>
    <xf numFmtId="0" fontId="22" fillId="4" borderId="0" xfId="0" applyFont="1" applyFill="1"/>
    <xf numFmtId="164" fontId="21" fillId="4" borderId="0" xfId="4" applyNumberFormat="1" applyFont="1" applyFill="1" applyBorder="1" applyAlignment="1">
      <alignment horizontal="left"/>
    </xf>
    <xf numFmtId="0" fontId="13" fillId="13" borderId="0" xfId="0" applyFont="1" applyFill="1"/>
    <xf numFmtId="0" fontId="19" fillId="13" borderId="0" xfId="0" applyFont="1" applyFill="1" applyAlignment="1">
      <alignment horizontal="center"/>
    </xf>
    <xf numFmtId="0" fontId="13" fillId="13" borderId="0" xfId="0" applyFont="1" applyFill="1" applyAlignment="1">
      <alignment vertical="center" wrapText="1"/>
    </xf>
    <xf numFmtId="0" fontId="13" fillId="4" borderId="0" xfId="0" applyFont="1" applyFill="1" applyAlignment="1">
      <alignment vertical="center" wrapText="1"/>
    </xf>
    <xf numFmtId="0" fontId="16" fillId="4" borderId="0" xfId="0" applyFont="1" applyFill="1" applyBorder="1" applyAlignment="1">
      <alignment horizontal="left"/>
    </xf>
    <xf numFmtId="0" fontId="13" fillId="4" borderId="0" xfId="0" applyFont="1" applyFill="1" applyBorder="1" applyAlignment="1">
      <alignment horizontal="left"/>
    </xf>
    <xf numFmtId="0" fontId="13" fillId="0" borderId="0" xfId="0" applyFont="1"/>
    <xf numFmtId="6" fontId="13" fillId="0" borderId="0" xfId="0" applyNumberFormat="1" applyFont="1" applyAlignment="1">
      <alignment horizontal="left"/>
    </xf>
    <xf numFmtId="10" fontId="13" fillId="0" borderId="0" xfId="0" applyNumberFormat="1" applyFont="1"/>
    <xf numFmtId="5" fontId="24" fillId="3" borderId="0" xfId="0" applyNumberFormat="1" applyFont="1" applyFill="1" applyBorder="1" applyAlignment="1" applyProtection="1">
      <alignment horizontal="right" vertical="top"/>
      <protection locked="0"/>
    </xf>
    <xf numFmtId="9" fontId="13" fillId="7" borderId="0" xfId="4" applyFont="1" applyFill="1"/>
    <xf numFmtId="164" fontId="7" fillId="12" borderId="0" xfId="0" applyNumberFormat="1" applyFont="1" applyFill="1" applyBorder="1" applyAlignment="1" applyProtection="1">
      <alignment horizontal="right" vertical="top"/>
      <protection locked="0"/>
    </xf>
    <xf numFmtId="0" fontId="25" fillId="4" borderId="0" xfId="0" applyFont="1" applyFill="1" applyBorder="1"/>
    <xf numFmtId="5" fontId="25" fillId="4" borderId="0" xfId="0" applyNumberFormat="1" applyFont="1" applyFill="1" applyBorder="1"/>
    <xf numFmtId="0" fontId="26" fillId="0" borderId="0" xfId="0" applyFont="1"/>
    <xf numFmtId="164" fontId="7" fillId="3" borderId="0" xfId="0" applyNumberFormat="1" applyFont="1" applyFill="1" applyBorder="1" applyAlignment="1" applyProtection="1">
      <alignment horizontal="right" vertical="top"/>
      <protection locked="0"/>
    </xf>
    <xf numFmtId="171" fontId="7" fillId="12" borderId="0" xfId="0" applyNumberFormat="1" applyFont="1" applyFill="1" applyBorder="1" applyAlignment="1" applyProtection="1">
      <alignment horizontal="right" vertical="top"/>
      <protection locked="0"/>
    </xf>
    <xf numFmtId="0" fontId="27" fillId="0" borderId="0" xfId="0" applyFont="1"/>
    <xf numFmtId="0" fontId="28" fillId="0" borderId="0" xfId="0" applyFont="1"/>
    <xf numFmtId="164" fontId="29" fillId="12" borderId="0" xfId="0" applyNumberFormat="1" applyFont="1" applyFill="1" applyBorder="1" applyAlignment="1" applyProtection="1">
      <alignment horizontal="right" vertical="top"/>
      <protection locked="0"/>
    </xf>
    <xf numFmtId="0" fontId="30" fillId="4" borderId="0" xfId="0" applyFont="1" applyFill="1" applyBorder="1"/>
    <xf numFmtId="164" fontId="30" fillId="4" borderId="0" xfId="0" applyNumberFormat="1" applyFont="1" applyFill="1" applyBorder="1"/>
    <xf numFmtId="164" fontId="14" fillId="4" borderId="0" xfId="4" applyNumberFormat="1" applyFont="1" applyFill="1" applyBorder="1" applyAlignment="1">
      <alignment horizontal="left"/>
    </xf>
    <xf numFmtId="0" fontId="16" fillId="4" borderId="0" xfId="0" applyFont="1" applyFill="1" applyBorder="1" applyAlignment="1">
      <alignment horizontal="right" vertical="center" textRotation="90"/>
    </xf>
    <xf numFmtId="164" fontId="0" fillId="0" borderId="0" xfId="0" applyNumberFormat="1"/>
    <xf numFmtId="171" fontId="7" fillId="3" borderId="0" xfId="0" applyNumberFormat="1" applyFont="1" applyFill="1" applyBorder="1" applyAlignment="1" applyProtection="1">
      <alignment horizontal="right" vertical="top"/>
      <protection locked="0"/>
    </xf>
    <xf numFmtId="164" fontId="13" fillId="4" borderId="0" xfId="4" applyNumberFormat="1" applyFont="1" applyFill="1" applyBorder="1"/>
    <xf numFmtId="164" fontId="14" fillId="4" borderId="0" xfId="0" applyNumberFormat="1" applyFont="1" applyFill="1"/>
    <xf numFmtId="10" fontId="12" fillId="4" borderId="0" xfId="0" applyNumberFormat="1" applyFont="1" applyFill="1"/>
    <xf numFmtId="10" fontId="12" fillId="0" borderId="0" xfId="0" applyNumberFormat="1" applyFont="1"/>
    <xf numFmtId="10" fontId="14" fillId="4" borderId="0" xfId="0" applyNumberFormat="1" applyFont="1" applyFill="1"/>
    <xf numFmtId="164" fontId="14" fillId="0" borderId="0" xfId="0" applyNumberFormat="1" applyFont="1"/>
    <xf numFmtId="0" fontId="31" fillId="4" borderId="0" xfId="0" applyFont="1" applyFill="1"/>
    <xf numFmtId="0" fontId="13" fillId="0" borderId="0" xfId="0" applyFont="1" applyFill="1" applyAlignment="1">
      <alignment vertical="center" wrapText="1"/>
    </xf>
    <xf numFmtId="0" fontId="13" fillId="13" borderId="0" xfId="0" applyFont="1" applyFill="1" applyBorder="1"/>
    <xf numFmtId="0" fontId="19" fillId="13" borderId="0" xfId="0" applyFont="1" applyFill="1" applyBorder="1" applyAlignment="1">
      <alignment horizontal="center"/>
    </xf>
    <xf numFmtId="0" fontId="16" fillId="13" borderId="0" xfId="0" applyFont="1" applyFill="1" applyBorder="1" applyAlignment="1">
      <alignment horizontal="center"/>
    </xf>
    <xf numFmtId="0" fontId="13" fillId="13" borderId="0" xfId="0" applyFont="1" applyFill="1" applyBorder="1" applyAlignment="1">
      <alignment vertical="center" wrapText="1"/>
    </xf>
    <xf numFmtId="0" fontId="13" fillId="0" borderId="0" xfId="0" applyFont="1" applyFill="1" applyBorder="1" applyAlignment="1">
      <alignment vertical="center" wrapText="1"/>
    </xf>
    <xf numFmtId="164" fontId="13" fillId="0" borderId="0" xfId="4" applyNumberFormat="1" applyFont="1" applyFill="1" applyBorder="1" applyAlignment="1">
      <alignment horizontal="center" vertical="center"/>
    </xf>
    <xf numFmtId="0" fontId="13" fillId="0" borderId="0" xfId="0" applyFont="1" applyFill="1" applyBorder="1"/>
    <xf numFmtId="0" fontId="19" fillId="0" borderId="0" xfId="0" applyFont="1" applyFill="1" applyBorder="1" applyAlignment="1">
      <alignment horizontal="center"/>
    </xf>
    <xf numFmtId="0" fontId="16" fillId="0" borderId="0" xfId="0" applyFont="1" applyFill="1" applyBorder="1" applyAlignment="1">
      <alignment horizontal="center"/>
    </xf>
    <xf numFmtId="164" fontId="16" fillId="0" borderId="0" xfId="4" applyNumberFormat="1" applyFont="1" applyFill="1" applyBorder="1" applyAlignment="1">
      <alignment horizontal="center" vertical="center"/>
    </xf>
    <xf numFmtId="0" fontId="14" fillId="0" borderId="0" xfId="0" applyFont="1" applyFill="1" applyBorder="1"/>
    <xf numFmtId="0" fontId="12" fillId="0" borderId="0" xfId="0" applyFont="1" applyFill="1" applyBorder="1"/>
    <xf numFmtId="0" fontId="16" fillId="0" borderId="0" xfId="0" applyFont="1" applyFill="1" applyBorder="1" applyAlignment="1">
      <alignment horizontal="left"/>
    </xf>
    <xf numFmtId="0" fontId="13" fillId="0" borderId="0" xfId="0" applyFont="1" applyFill="1" applyBorder="1" applyAlignment="1">
      <alignment horizontal="left"/>
    </xf>
    <xf numFmtId="0" fontId="12" fillId="0" borderId="0" xfId="0" applyFont="1" applyBorder="1"/>
    <xf numFmtId="0" fontId="14" fillId="0" borderId="0" xfId="0" applyFont="1" applyBorder="1"/>
    <xf numFmtId="0" fontId="13" fillId="0" borderId="0" xfId="0" applyFont="1" applyBorder="1"/>
    <xf numFmtId="0" fontId="33" fillId="0" borderId="0" xfId="0" applyFont="1"/>
    <xf numFmtId="164" fontId="12" fillId="13" borderId="0" xfId="4" applyNumberFormat="1" applyFont="1" applyFill="1" applyAlignment="1">
      <alignment horizontal="center" vertical="center"/>
    </xf>
    <xf numFmtId="164" fontId="15" fillId="14" borderId="0" xfId="4" applyNumberFormat="1" applyFont="1" applyFill="1" applyBorder="1" applyAlignment="1">
      <alignment horizontal="center" vertical="center"/>
    </xf>
    <xf numFmtId="164" fontId="12" fillId="4" borderId="0" xfId="4" applyNumberFormat="1" applyFont="1" applyFill="1" applyAlignment="1">
      <alignment horizontal="center" vertical="center"/>
    </xf>
    <xf numFmtId="164" fontId="15" fillId="13" borderId="0" xfId="4" applyNumberFormat="1" applyFont="1" applyFill="1" applyBorder="1" applyAlignment="1">
      <alignment horizontal="center" vertical="center"/>
    </xf>
    <xf numFmtId="164" fontId="12" fillId="0" borderId="0" xfId="4" applyNumberFormat="1" applyFont="1" applyFill="1" applyAlignment="1">
      <alignment horizontal="center" vertical="center"/>
    </xf>
    <xf numFmtId="164" fontId="12" fillId="13" borderId="0" xfId="4" applyNumberFormat="1" applyFont="1" applyFill="1" applyBorder="1" applyAlignment="1">
      <alignment horizontal="center"/>
    </xf>
    <xf numFmtId="164" fontId="15" fillId="14" borderId="0" xfId="4" applyNumberFormat="1" applyFont="1" applyFill="1" applyBorder="1" applyAlignment="1">
      <alignment horizontal="center"/>
    </xf>
    <xf numFmtId="164" fontId="12" fillId="0" borderId="0" xfId="4" applyNumberFormat="1" applyFont="1" applyFill="1" applyBorder="1" applyAlignment="1">
      <alignment horizontal="center"/>
    </xf>
    <xf numFmtId="164" fontId="15" fillId="13" borderId="0" xfId="4" applyNumberFormat="1" applyFont="1" applyFill="1" applyBorder="1" applyAlignment="1">
      <alignment horizontal="center"/>
    </xf>
    <xf numFmtId="0" fontId="35" fillId="0" borderId="7" xfId="0" applyFont="1" applyFill="1" applyBorder="1" applyAlignment="1" applyProtection="1">
      <alignment horizontal="left" vertical="top"/>
      <protection locked="0"/>
    </xf>
    <xf numFmtId="0" fontId="35" fillId="0" borderId="10" xfId="0" applyFont="1" applyFill="1" applyBorder="1" applyAlignment="1" applyProtection="1">
      <alignment horizontal="left" vertical="top"/>
      <protection locked="0"/>
    </xf>
    <xf numFmtId="0" fontId="36" fillId="13" borderId="7" xfId="0" applyFont="1" applyFill="1" applyBorder="1" applyAlignment="1" applyProtection="1">
      <alignment horizontal="left" vertical="top"/>
      <protection locked="0"/>
    </xf>
    <xf numFmtId="0" fontId="35" fillId="13" borderId="7" xfId="0" applyFont="1" applyFill="1" applyBorder="1" applyAlignment="1" applyProtection="1">
      <alignment horizontal="center" vertical="top"/>
      <protection locked="0"/>
    </xf>
    <xf numFmtId="164" fontId="35" fillId="13" borderId="7" xfId="0" applyNumberFormat="1" applyFont="1" applyFill="1" applyBorder="1" applyAlignment="1" applyProtection="1">
      <alignment horizontal="center" vertical="top"/>
      <protection locked="0"/>
    </xf>
    <xf numFmtId="5" fontId="37" fillId="13" borderId="0" xfId="0" applyNumberFormat="1" applyFont="1" applyFill="1" applyBorder="1" applyAlignment="1" applyProtection="1">
      <alignment vertical="top"/>
      <protection locked="0"/>
    </xf>
    <xf numFmtId="0" fontId="39" fillId="4" borderId="0" xfId="0" applyFont="1" applyFill="1" applyBorder="1"/>
    <xf numFmtId="164" fontId="35" fillId="13" borderId="7" xfId="0" applyNumberFormat="1" applyFont="1" applyFill="1" applyBorder="1" applyAlignment="1" applyProtection="1">
      <alignment horizontal="center" vertical="center"/>
      <protection locked="0"/>
    </xf>
    <xf numFmtId="0" fontId="35" fillId="13" borderId="43" xfId="0" applyFont="1" applyFill="1" applyBorder="1" applyAlignment="1" applyProtection="1">
      <alignment horizontal="center" vertical="top"/>
      <protection locked="0"/>
    </xf>
    <xf numFmtId="0" fontId="35" fillId="0" borderId="43" xfId="0" applyFont="1" applyFill="1" applyBorder="1" applyAlignment="1" applyProtection="1">
      <alignment horizontal="center" vertical="top"/>
      <protection locked="0"/>
    </xf>
    <xf numFmtId="0" fontId="30" fillId="13" borderId="43" xfId="0" applyFont="1" applyFill="1" applyBorder="1" applyAlignment="1">
      <alignment horizontal="center"/>
    </xf>
    <xf numFmtId="0" fontId="35" fillId="0" borderId="36" xfId="0" applyFont="1" applyFill="1" applyBorder="1" applyAlignment="1" applyProtection="1">
      <alignment horizontal="center" vertical="top"/>
      <protection locked="0"/>
    </xf>
    <xf numFmtId="5" fontId="35" fillId="3" borderId="44" xfId="0" applyNumberFormat="1" applyFont="1" applyFill="1" applyBorder="1" applyAlignment="1" applyProtection="1">
      <alignment horizontal="right" vertical="top"/>
      <protection locked="0"/>
    </xf>
    <xf numFmtId="5" fontId="35" fillId="3" borderId="45" xfId="0" applyNumberFormat="1" applyFont="1" applyFill="1" applyBorder="1" applyAlignment="1" applyProtection="1">
      <alignment horizontal="right" vertical="top"/>
      <protection locked="0"/>
    </xf>
    <xf numFmtId="0" fontId="35" fillId="12" borderId="45" xfId="0" applyFont="1" applyFill="1" applyBorder="1" applyAlignment="1" applyProtection="1">
      <alignment horizontal="left" vertical="top"/>
      <protection locked="0"/>
    </xf>
    <xf numFmtId="5" fontId="35" fillId="3" borderId="28" xfId="0" applyNumberFormat="1" applyFont="1" applyFill="1" applyBorder="1" applyAlignment="1" applyProtection="1">
      <alignment horizontal="right" vertical="top"/>
      <protection locked="0"/>
    </xf>
    <xf numFmtId="0" fontId="0" fillId="4" borderId="0" xfId="0" applyFill="1" applyBorder="1" applyAlignment="1">
      <alignment horizontal="center"/>
    </xf>
    <xf numFmtId="0" fontId="35" fillId="4" borderId="7" xfId="0" applyFont="1" applyFill="1" applyBorder="1" applyAlignment="1" applyProtection="1">
      <alignment horizontal="left" vertical="top"/>
      <protection locked="0"/>
    </xf>
    <xf numFmtId="0" fontId="35" fillId="4" borderId="43" xfId="0" applyFont="1" applyFill="1" applyBorder="1" applyAlignment="1" applyProtection="1">
      <alignment horizontal="center" vertical="top"/>
      <protection locked="0"/>
    </xf>
    <xf numFmtId="5" fontId="35" fillId="12" borderId="45" xfId="0" applyNumberFormat="1" applyFont="1" applyFill="1" applyBorder="1" applyAlignment="1" applyProtection="1">
      <alignment horizontal="right" vertical="top"/>
      <protection locked="0"/>
    </xf>
    <xf numFmtId="164" fontId="35" fillId="3" borderId="44" xfId="0" applyNumberFormat="1" applyFont="1" applyFill="1" applyBorder="1" applyAlignment="1" applyProtection="1">
      <alignment horizontal="right" vertical="top"/>
      <protection locked="0"/>
    </xf>
    <xf numFmtId="164" fontId="35" fillId="3" borderId="45" xfId="0" applyNumberFormat="1" applyFont="1" applyFill="1" applyBorder="1" applyAlignment="1" applyProtection="1">
      <alignment horizontal="right" vertical="top"/>
      <protection locked="0"/>
    </xf>
    <xf numFmtId="164" fontId="35" fillId="12" borderId="45" xfId="0" applyNumberFormat="1" applyFont="1" applyFill="1" applyBorder="1" applyAlignment="1" applyProtection="1">
      <alignment horizontal="right" vertical="top"/>
      <protection locked="0"/>
    </xf>
    <xf numFmtId="164" fontId="30" fillId="13" borderId="7" xfId="0" applyNumberFormat="1" applyFont="1" applyFill="1" applyBorder="1" applyAlignment="1">
      <alignment horizontal="center" vertical="center"/>
    </xf>
    <xf numFmtId="164" fontId="35" fillId="3" borderId="28" xfId="0" applyNumberFormat="1" applyFont="1" applyFill="1" applyBorder="1" applyAlignment="1" applyProtection="1">
      <alignment horizontal="right" vertical="top"/>
      <protection locked="0"/>
    </xf>
    <xf numFmtId="168" fontId="35" fillId="3" borderId="44" xfId="0" applyNumberFormat="1" applyFont="1" applyFill="1" applyBorder="1" applyAlignment="1" applyProtection="1">
      <alignment horizontal="right" vertical="top"/>
      <protection locked="0"/>
    </xf>
    <xf numFmtId="168" fontId="35" fillId="3" borderId="45" xfId="0" applyNumberFormat="1" applyFont="1" applyFill="1" applyBorder="1" applyAlignment="1" applyProtection="1">
      <alignment horizontal="right" vertical="top"/>
      <protection locked="0"/>
    </xf>
    <xf numFmtId="168" fontId="35" fillId="13" borderId="7" xfId="0" applyNumberFormat="1" applyFont="1" applyFill="1" applyBorder="1" applyAlignment="1" applyProtection="1">
      <alignment horizontal="center" vertical="center"/>
      <protection locked="0"/>
    </xf>
    <xf numFmtId="168" fontId="35" fillId="12" borderId="45" xfId="0" applyNumberFormat="1" applyFont="1" applyFill="1" applyBorder="1" applyAlignment="1" applyProtection="1">
      <alignment horizontal="right" vertical="top"/>
      <protection locked="0"/>
    </xf>
    <xf numFmtId="168" fontId="35" fillId="3" borderId="28" xfId="0" applyNumberFormat="1" applyFont="1" applyFill="1" applyBorder="1" applyAlignment="1" applyProtection="1">
      <alignment horizontal="right" vertical="top"/>
      <protection locked="0"/>
    </xf>
    <xf numFmtId="170" fontId="37" fillId="0" borderId="43" xfId="0" applyNumberFormat="1" applyFont="1" applyFill="1" applyBorder="1" applyAlignment="1" applyProtection="1">
      <alignment horizontal="center" vertical="top"/>
      <protection locked="0"/>
    </xf>
    <xf numFmtId="164" fontId="37" fillId="0" borderId="7" xfId="0" applyNumberFormat="1" applyFont="1" applyFill="1" applyBorder="1" applyAlignment="1" applyProtection="1">
      <alignment vertical="center"/>
      <protection locked="0"/>
    </xf>
    <xf numFmtId="168" fontId="37" fillId="0" borderId="7" xfId="0" applyNumberFormat="1" applyFont="1" applyFill="1" applyBorder="1" applyAlignment="1" applyProtection="1">
      <alignment vertical="center"/>
      <protection locked="0"/>
    </xf>
    <xf numFmtId="5" fontId="37" fillId="0" borderId="43" xfId="0" applyNumberFormat="1" applyFont="1" applyFill="1" applyBorder="1" applyAlignment="1" applyProtection="1">
      <alignment horizontal="right" vertical="top"/>
      <protection locked="0"/>
    </xf>
    <xf numFmtId="0" fontId="35" fillId="0" borderId="7" xfId="0" applyFont="1" applyFill="1" applyBorder="1" applyAlignment="1" applyProtection="1">
      <alignment horizontal="center" vertical="top"/>
      <protection locked="0"/>
    </xf>
    <xf numFmtId="0" fontId="35" fillId="12" borderId="7" xfId="0" applyFont="1" applyFill="1" applyBorder="1" applyAlignment="1" applyProtection="1">
      <alignment horizontal="left" vertical="top"/>
      <protection locked="0"/>
    </xf>
    <xf numFmtId="168" fontId="29" fillId="3" borderId="45" xfId="0" applyNumberFormat="1" applyFont="1" applyFill="1" applyBorder="1" applyAlignment="1" applyProtection="1">
      <alignment horizontal="right" vertical="top"/>
      <protection locked="0"/>
    </xf>
    <xf numFmtId="0" fontId="41" fillId="4" borderId="0" xfId="0" applyFont="1" applyFill="1" applyBorder="1"/>
    <xf numFmtId="0" fontId="29" fillId="0" borderId="7" xfId="0" applyFont="1" applyFill="1" applyBorder="1" applyAlignment="1" applyProtection="1">
      <alignment horizontal="left" vertical="top"/>
      <protection locked="0"/>
    </xf>
    <xf numFmtId="0" fontId="28" fillId="4" borderId="0" xfId="0" applyFont="1" applyFill="1"/>
    <xf numFmtId="0" fontId="27" fillId="4" borderId="0" xfId="0" applyFont="1" applyFill="1"/>
    <xf numFmtId="164" fontId="29" fillId="0" borderId="41" xfId="0" applyNumberFormat="1" applyFont="1" applyFill="1" applyBorder="1" applyAlignment="1" applyProtection="1">
      <alignment vertical="center"/>
      <protection locked="0"/>
    </xf>
    <xf numFmtId="168" fontId="29" fillId="0" borderId="41" xfId="0" applyNumberFormat="1" applyFont="1" applyFill="1" applyBorder="1" applyAlignment="1" applyProtection="1">
      <alignment vertical="center"/>
      <protection locked="0"/>
    </xf>
    <xf numFmtId="5" fontId="29" fillId="0" borderId="41" xfId="0" applyNumberFormat="1" applyFont="1" applyFill="1" applyBorder="1" applyAlignment="1" applyProtection="1">
      <alignment horizontal="right" vertical="top"/>
      <protection locked="0"/>
    </xf>
    <xf numFmtId="0" fontId="34" fillId="16" borderId="0" xfId="0" applyFont="1" applyFill="1" applyBorder="1" applyAlignment="1" applyProtection="1">
      <alignment horizontal="left" vertical="center"/>
      <protection locked="0"/>
    </xf>
    <xf numFmtId="0" fontId="38" fillId="16" borderId="0" xfId="0" applyFont="1" applyFill="1" applyBorder="1" applyAlignment="1" applyProtection="1">
      <alignment horizontal="center" vertical="center"/>
      <protection locked="0"/>
    </xf>
    <xf numFmtId="0" fontId="38" fillId="16" borderId="0" xfId="0" applyFont="1" applyFill="1" applyBorder="1" applyAlignment="1" applyProtection="1">
      <alignment horizontal="center" vertical="center" wrapText="1"/>
      <protection locked="0"/>
    </xf>
    <xf numFmtId="0" fontId="40" fillId="16" borderId="0" xfId="0" applyFont="1" applyFill="1" applyBorder="1" applyAlignment="1" applyProtection="1">
      <alignment horizontal="center" vertical="center" wrapText="1"/>
      <protection locked="0"/>
    </xf>
    <xf numFmtId="164" fontId="38" fillId="16" borderId="0" xfId="0" applyNumberFormat="1" applyFont="1" applyFill="1" applyBorder="1" applyAlignment="1" applyProtection="1">
      <alignment horizontal="center" vertical="center" wrapText="1"/>
      <protection locked="0"/>
    </xf>
    <xf numFmtId="0" fontId="38" fillId="12" borderId="0" xfId="0" applyFont="1" applyFill="1" applyBorder="1" applyAlignment="1" applyProtection="1">
      <alignment horizontal="center" vertical="center"/>
      <protection locked="0"/>
    </xf>
    <xf numFmtId="0" fontId="38" fillId="12" borderId="0" xfId="0" applyFont="1" applyFill="1" applyBorder="1" applyAlignment="1" applyProtection="1">
      <alignment horizontal="center" vertical="center" wrapText="1"/>
      <protection locked="0"/>
    </xf>
    <xf numFmtId="0" fontId="40" fillId="12" borderId="0" xfId="0" applyFont="1" applyFill="1" applyBorder="1" applyAlignment="1" applyProtection="1">
      <alignment horizontal="center" vertical="center" wrapText="1"/>
      <protection locked="0"/>
    </xf>
    <xf numFmtId="164" fontId="38" fillId="12" borderId="0" xfId="0" applyNumberFormat="1" applyFont="1" applyFill="1" applyBorder="1" applyAlignment="1" applyProtection="1">
      <alignment horizontal="center" vertical="center" wrapText="1"/>
      <protection locked="0"/>
    </xf>
    <xf numFmtId="0" fontId="29" fillId="0" borderId="10" xfId="0" applyFont="1" applyFill="1" applyBorder="1" applyAlignment="1" applyProtection="1">
      <alignment horizontal="left" vertical="top"/>
      <protection locked="0"/>
    </xf>
    <xf numFmtId="42" fontId="29" fillId="0" borderId="41" xfId="0" applyNumberFormat="1" applyFont="1" applyFill="1" applyBorder="1" applyAlignment="1" applyProtection="1">
      <alignment vertical="center"/>
      <protection locked="0"/>
    </xf>
    <xf numFmtId="0" fontId="33" fillId="4" borderId="0" xfId="0" applyFont="1" applyFill="1" applyBorder="1"/>
    <xf numFmtId="164" fontId="33" fillId="4" borderId="0" xfId="0" applyNumberFormat="1" applyFont="1" applyFill="1" applyBorder="1"/>
    <xf numFmtId="0" fontId="10" fillId="4" borderId="0" xfId="0" applyFont="1" applyFill="1" applyAlignment="1">
      <alignment horizontal="left" wrapText="1"/>
    </xf>
    <xf numFmtId="0" fontId="20" fillId="0" borderId="0" xfId="0" applyFont="1" applyFill="1" applyAlignment="1">
      <alignment horizontal="center"/>
    </xf>
    <xf numFmtId="0" fontId="15" fillId="8" borderId="0" xfId="0" applyFont="1" applyFill="1" applyAlignment="1">
      <alignment horizontal="center" vertical="center"/>
    </xf>
    <xf numFmtId="0" fontId="16" fillId="4" borderId="0" xfId="0" applyFont="1" applyFill="1" applyBorder="1" applyAlignment="1">
      <alignment horizontal="right" vertical="center" textRotation="90"/>
    </xf>
    <xf numFmtId="0" fontId="16" fillId="4" borderId="0" xfId="0" applyFont="1" applyFill="1" applyBorder="1" applyAlignment="1">
      <alignment horizontal="right" vertical="center" textRotation="90" wrapText="1"/>
    </xf>
    <xf numFmtId="0" fontId="12" fillId="4" borderId="0" xfId="0" applyFont="1" applyFill="1" applyAlignment="1">
      <alignment horizontal="center"/>
    </xf>
    <xf numFmtId="0" fontId="15" fillId="4" borderId="0"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6" xfId="0" applyFont="1" applyFill="1" applyBorder="1" applyAlignment="1">
      <alignment horizontal="center" vertical="center"/>
    </xf>
    <xf numFmtId="0" fontId="15" fillId="13" borderId="0" xfId="0" applyFont="1" applyFill="1" applyAlignment="1">
      <alignment horizontal="center" vertical="center"/>
    </xf>
    <xf numFmtId="0" fontId="15" fillId="0" borderId="0" xfId="0" applyFont="1" applyFill="1" applyAlignment="1">
      <alignment horizontal="center" vertical="center"/>
    </xf>
    <xf numFmtId="0" fontId="9" fillId="4" borderId="0" xfId="0" applyFont="1" applyFill="1" applyBorder="1" applyAlignment="1">
      <alignment horizontal="right" vertical="center" textRotation="90"/>
    </xf>
    <xf numFmtId="0" fontId="34" fillId="15" borderId="0" xfId="0" applyFont="1" applyFill="1" applyBorder="1" applyAlignment="1" applyProtection="1">
      <alignment horizontal="center" vertical="center"/>
      <protection locked="0"/>
    </xf>
    <xf numFmtId="0" fontId="13" fillId="0" borderId="0" xfId="0" applyFont="1" applyAlignment="1">
      <alignment horizontal="left" vertical="center" wrapText="1"/>
    </xf>
  </cellXfs>
  <cellStyles count="6">
    <cellStyle name="Currency" xfId="1" builtinId="4"/>
    <cellStyle name="Normal" xfId="0" builtinId="0"/>
    <cellStyle name="Normal 2" xfId="5"/>
    <cellStyle name="Normal_Sheet1" xfId="2"/>
    <cellStyle name="Normal_Sheet2"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Debt Service Coverage  Median and Range</a:t>
            </a:r>
            <a:r>
              <a:rPr lang="en-US" baseline="0"/>
              <a:t> </a:t>
            </a:r>
            <a:r>
              <a:rPr lang="en-US"/>
              <a:t>by Cohort</a:t>
            </a:r>
          </a:p>
        </c:rich>
      </c:tx>
      <c:layout>
        <c:manualLayout>
          <c:xMode val="edge"/>
          <c:yMode val="edge"/>
          <c:x val="0.19975711991225"/>
          <c:y val="0.0486764705882353"/>
        </c:manualLayout>
      </c:layout>
      <c:overlay val="1"/>
      <c:spPr>
        <a:noFill/>
      </c:spPr>
    </c:title>
    <c:autoTitleDeleted val="0"/>
    <c:plotArea>
      <c:layout>
        <c:manualLayout>
          <c:layoutTarget val="inner"/>
          <c:xMode val="edge"/>
          <c:yMode val="edge"/>
          <c:x val="0.0948121636310612"/>
          <c:y val="0.137119298766899"/>
          <c:w val="0.874537234134263"/>
          <c:h val="0.762260672351578"/>
        </c:manualLayout>
      </c:layout>
      <c:stockChart>
        <c:ser>
          <c:idx val="0"/>
          <c:order val="0"/>
          <c:spPr>
            <a:ln w="28575">
              <a:noFill/>
            </a:ln>
          </c:spPr>
          <c:marker>
            <c:symbol val="none"/>
          </c:marker>
          <c:dLbls>
            <c:dLbl>
              <c:idx val="0"/>
              <c:layout>
                <c:manualLayout>
                  <c:x val="-0.0672806708273799"/>
                  <c:y val="-0.0125798981009727"/>
                </c:manualLayout>
              </c:layout>
              <c:dLblPos val="r"/>
              <c:showLegendKey val="0"/>
              <c:showVal val="1"/>
              <c:showCatName val="0"/>
              <c:showSerName val="0"/>
              <c:showPercent val="0"/>
              <c:showBubbleSize val="0"/>
            </c:dLbl>
            <c:dLbl>
              <c:idx val="1"/>
              <c:layout>
                <c:manualLayout>
                  <c:x val="-0.053219630997791"/>
                  <c:y val="-0.028324041016612"/>
                </c:manualLayout>
              </c:layout>
              <c:dLblPos val="r"/>
              <c:showLegendKey val="0"/>
              <c:showVal val="1"/>
              <c:showCatName val="0"/>
              <c:showSerName val="0"/>
              <c:showPercent val="0"/>
              <c:showBubbleSize val="0"/>
            </c:dLbl>
            <c:dLbl>
              <c:idx val="2"/>
              <c:layout>
                <c:manualLayout>
                  <c:x val="-0.0697747025204591"/>
                  <c:y val="-0.0277779136303614"/>
                </c:manualLayout>
              </c:layout>
              <c:dLblPos val="r"/>
              <c:showLegendKey val="0"/>
              <c:showVal val="1"/>
              <c:showCatName val="0"/>
              <c:showSerName val="0"/>
              <c:showPercent val="0"/>
              <c:showBubbleSize val="0"/>
            </c:dLbl>
            <c:dLbl>
              <c:idx val="3"/>
              <c:layout>
                <c:manualLayout>
                  <c:x val="-0.0515694276609744"/>
                  <c:y val="-0.028324041016612"/>
                </c:manualLayout>
              </c:layout>
              <c:dLblPos val="r"/>
              <c:showLegendKey val="0"/>
              <c:showVal val="1"/>
              <c:showCatName val="0"/>
              <c:showSerName val="0"/>
              <c:showPercent val="0"/>
              <c:showBubbleSize val="0"/>
            </c:dLbl>
            <c:dLbl>
              <c:idx val="4"/>
              <c:layout>
                <c:manualLayout>
                  <c:x val="-0.0406464347609198"/>
                  <c:y val="-0.0340469669552175"/>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ctr"/>
            <c:showLegendKey val="0"/>
            <c:showVal val="1"/>
            <c:showCatName val="0"/>
            <c:showSerName val="0"/>
            <c:showPercent val="0"/>
            <c:showBubbleSize val="0"/>
            <c:showLeaderLines val="0"/>
          </c:dLbls>
          <c:cat>
            <c:multiLvlStrRef>
              <c:f>'High_Low Chart '!$V$114:$V$117</c:f>
            </c:multiLvlStrRef>
          </c:cat>
          <c:val>
            <c:numRef>
              <c:f>'High_Low Chart '!$W$114:$W$117</c:f>
            </c:numRef>
          </c:val>
          <c:smooth val="0"/>
        </c:ser>
        <c:ser>
          <c:idx val="1"/>
          <c:order val="1"/>
          <c:spPr>
            <a:ln w="28575">
              <a:noFill/>
            </a:ln>
          </c:spPr>
          <c:marker>
            <c:symbol val="none"/>
          </c:marker>
          <c:dLbls>
            <c:dLbl>
              <c:idx val="0"/>
              <c:layout>
                <c:manualLayout>
                  <c:x val="-0.062668423320612"/>
                  <c:y val="0.0277777439982165"/>
                </c:manualLayout>
              </c:layout>
              <c:dLblPos val="r"/>
              <c:showLegendKey val="0"/>
              <c:showVal val="1"/>
              <c:showCatName val="0"/>
              <c:showSerName val="0"/>
              <c:showPercent val="0"/>
              <c:showBubbleSize val="0"/>
            </c:dLbl>
            <c:dLbl>
              <c:idx val="1"/>
              <c:layout>
                <c:manualLayout>
                  <c:x val="-0.0459376640419948"/>
                  <c:y val="0.037037037037037"/>
                </c:manualLayout>
              </c:layout>
              <c:dLblPos val="r"/>
              <c:showLegendKey val="0"/>
              <c:showVal val="1"/>
              <c:showCatName val="0"/>
              <c:showSerName val="0"/>
              <c:showPercent val="0"/>
              <c:showBubbleSize val="0"/>
            </c:dLbl>
            <c:dLbl>
              <c:idx val="2"/>
              <c:layout>
                <c:manualLayout>
                  <c:x val="-0.0675454059994268"/>
                  <c:y val="-0.00152737664548679"/>
                </c:manualLayout>
              </c:layout>
              <c:dLblPos val="r"/>
              <c:showLegendKey val="0"/>
              <c:showVal val="1"/>
              <c:showCatName val="0"/>
              <c:showSerName val="0"/>
              <c:showPercent val="0"/>
              <c:showBubbleSize val="0"/>
            </c:dLbl>
            <c:dLbl>
              <c:idx val="3"/>
              <c:layout>
                <c:manualLayout>
                  <c:x val="-0.0601041621564783"/>
                  <c:y val="-0.00774024868513058"/>
                </c:manualLayout>
              </c:layout>
              <c:dLblPos val="r"/>
              <c:showLegendKey val="0"/>
              <c:showVal val="1"/>
              <c:showCatName val="0"/>
              <c:showSerName val="0"/>
              <c:showPercent val="0"/>
              <c:showBubbleSize val="0"/>
            </c:dLbl>
            <c:dLbl>
              <c:idx val="4"/>
              <c:layout>
                <c:manualLayout>
                  <c:x val="-0.0668133512113411"/>
                  <c:y val="0.0185186090869076"/>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ctr"/>
            <c:showLegendKey val="0"/>
            <c:showVal val="1"/>
            <c:showCatName val="0"/>
            <c:showSerName val="0"/>
            <c:showPercent val="0"/>
            <c:showBubbleSize val="0"/>
            <c:showLeaderLines val="0"/>
          </c:dLbls>
          <c:cat>
            <c:multiLvlStrRef>
              <c:f>'High_Low Chart '!$V$114:$V$117</c:f>
            </c:multiLvlStrRef>
          </c:cat>
          <c:val>
            <c:numRef>
              <c:f>'High_Low Chart '!$X$114:$X$117</c:f>
            </c:numRef>
          </c:val>
          <c:smooth val="0"/>
        </c:ser>
        <c:ser>
          <c:idx val="2"/>
          <c:order val="2"/>
          <c:spPr>
            <a:ln w="28575">
              <a:noFill/>
            </a:ln>
          </c:spPr>
          <c:marker>
            <c:symbol val="dash"/>
            <c:size val="9"/>
            <c:spPr>
              <a:solidFill>
                <a:schemeClr val="tx1">
                  <a:lumMod val="75000"/>
                  <a:lumOff val="25000"/>
                </a:schemeClr>
              </a:solidFill>
            </c:spPr>
          </c:marker>
          <c:dLbls>
            <c:dLbl>
              <c:idx val="0"/>
              <c:layout>
                <c:manualLayout>
                  <c:x val="-0.00663879112518634"/>
                  <c:y val="0.00286976995522618"/>
                </c:manualLayout>
              </c:layout>
              <c:dLblPos val="r"/>
              <c:showLegendKey val="0"/>
              <c:showVal val="1"/>
              <c:showCatName val="0"/>
              <c:showSerName val="0"/>
              <c:showPercent val="0"/>
              <c:showBubbleSize val="0"/>
            </c:dLbl>
            <c:dLbl>
              <c:idx val="4"/>
              <c:layout>
                <c:manualLayout>
                  <c:x val="-0.0101061141990903"/>
                  <c:y val="-4.74459667379627E-17"/>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dLbls>
          <c:cat>
            <c:multiLvlStrRef>
              <c:f>'High_Low Chart '!$V$114:$V$117</c:f>
            </c:multiLvlStrRef>
          </c:cat>
          <c:val>
            <c:numRef>
              <c:f>'High_Low Chart '!$Y$114:$Y$117</c:f>
            </c:numRef>
          </c:val>
          <c:smooth val="0"/>
        </c:ser>
        <c:dLbls>
          <c:showLegendKey val="0"/>
          <c:showVal val="0"/>
          <c:showCatName val="0"/>
          <c:showSerName val="0"/>
          <c:showPercent val="0"/>
          <c:showBubbleSize val="0"/>
        </c:dLbls>
        <c:axId val="2091329320"/>
        <c:axId val="2091332584"/>
      </c:stockChart>
      <c:catAx>
        <c:axId val="2091329320"/>
        <c:scaling>
          <c:orientation val="minMax"/>
        </c:scaling>
        <c:delete val="0"/>
        <c:axPos val="b"/>
        <c:numFmt formatCode="General" sourceLinked="1"/>
        <c:majorTickMark val="out"/>
        <c:minorTickMark val="none"/>
        <c:tickLblPos val="low"/>
        <c:txPr>
          <a:bodyPr rot="0" vert="horz"/>
          <a:lstStyle/>
          <a:p>
            <a:pPr>
              <a:defRPr sz="9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2091332584"/>
        <c:crosses val="autoZero"/>
        <c:auto val="1"/>
        <c:lblAlgn val="ctr"/>
        <c:lblOffset val="100"/>
        <c:noMultiLvlLbl val="0"/>
      </c:catAx>
      <c:valAx>
        <c:axId val="2091332584"/>
        <c:scaling>
          <c:orientation val="minMax"/>
          <c:max val="35.0"/>
          <c:min val="-5.0"/>
        </c:scaling>
        <c:delete val="0"/>
        <c:axPos val="l"/>
        <c:numFmt formatCode="#,##0.0" sourceLinked="0"/>
        <c:majorTickMark val="out"/>
        <c:minorTickMark val="none"/>
        <c:tickLblPos val="nextTo"/>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2091329320"/>
        <c:crosses val="autoZero"/>
        <c:crossBetween val="between"/>
      </c:valAx>
      <c:spPr>
        <a:solidFill>
          <a:schemeClr val="accent3">
            <a:lumMod val="20000"/>
            <a:lumOff val="80000"/>
          </a:schemeClr>
        </a:solidFill>
        <a:ln>
          <a:noFill/>
        </a:ln>
      </c:spPr>
    </c:plotArea>
    <c:plotVisOnly val="1"/>
    <c:dispBlanksAs val="gap"/>
    <c:showDLblsOverMax val="0"/>
  </c:chart>
  <c:spPr>
    <a:solidFill>
      <a:schemeClr val="accent3">
        <a:lumMod val="40000"/>
        <a:lumOff val="60000"/>
      </a:schemeClr>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Cash Flow to Total Debt Median and Range by Cohort 
</a:t>
            </a:r>
          </a:p>
        </c:rich>
      </c:tx>
      <c:layout>
        <c:manualLayout>
          <c:xMode val="edge"/>
          <c:yMode val="edge"/>
          <c:x val="0.213540312282178"/>
          <c:y val="0.00736250074003907"/>
        </c:manualLayout>
      </c:layout>
      <c:overlay val="1"/>
      <c:spPr>
        <a:noFill/>
      </c:spPr>
    </c:title>
    <c:autoTitleDeleted val="0"/>
    <c:plotArea>
      <c:layout>
        <c:manualLayout>
          <c:layoutTarget val="inner"/>
          <c:xMode val="edge"/>
          <c:yMode val="edge"/>
          <c:x val="0.0948121636310612"/>
          <c:y val="0.137119298766899"/>
          <c:w val="0.874537234134263"/>
          <c:h val="0.762260672351578"/>
        </c:manualLayout>
      </c:layout>
      <c:stockChart>
        <c:ser>
          <c:idx val="0"/>
          <c:order val="0"/>
          <c:spPr>
            <a:ln w="28575">
              <a:noFill/>
            </a:ln>
          </c:spPr>
          <c:marker>
            <c:symbol val="none"/>
          </c:marker>
          <c:dLbls>
            <c:dLbl>
              <c:idx val="0"/>
              <c:layout>
                <c:manualLayout>
                  <c:x val="-0.0515694778811548"/>
                  <c:y val="-0.0225078584544521"/>
                </c:manualLayout>
              </c:layout>
              <c:dLblPos val="r"/>
              <c:showLegendKey val="0"/>
              <c:showVal val="1"/>
              <c:showCatName val="0"/>
              <c:showSerName val="0"/>
              <c:showPercent val="0"/>
              <c:showBubbleSize val="0"/>
            </c:dLbl>
            <c:dLbl>
              <c:idx val="1"/>
              <c:layout>
                <c:manualLayout>
                  <c:x val="-0.053219630997791"/>
                  <c:y val="-0.028324041016612"/>
                </c:manualLayout>
              </c:layout>
              <c:dLblPos val="r"/>
              <c:showLegendKey val="0"/>
              <c:showVal val="1"/>
              <c:showCatName val="0"/>
              <c:showSerName val="0"/>
              <c:showPercent val="0"/>
              <c:showBubbleSize val="0"/>
            </c:dLbl>
            <c:dLbl>
              <c:idx val="2"/>
              <c:layout>
                <c:manualLayout>
                  <c:x val="-0.0697747025204591"/>
                  <c:y val="-0.0277779136303614"/>
                </c:manualLayout>
              </c:layout>
              <c:dLblPos val="r"/>
              <c:showLegendKey val="0"/>
              <c:showVal val="1"/>
              <c:showCatName val="0"/>
              <c:showSerName val="0"/>
              <c:showPercent val="0"/>
              <c:showBubbleSize val="0"/>
            </c:dLbl>
            <c:dLbl>
              <c:idx val="3"/>
              <c:layout>
                <c:manualLayout>
                  <c:x val="-0.0515694276609744"/>
                  <c:y val="-0.028324041016612"/>
                </c:manualLayout>
              </c:layout>
              <c:dLblPos val="r"/>
              <c:showLegendKey val="0"/>
              <c:showVal val="1"/>
              <c:showCatName val="0"/>
              <c:showSerName val="0"/>
              <c:showPercent val="0"/>
              <c:showBubbleSize val="0"/>
            </c:dLbl>
            <c:dLbl>
              <c:idx val="4"/>
              <c:layout>
                <c:manualLayout>
                  <c:x val="-0.0406464347609198"/>
                  <c:y val="-0.0340469669552175"/>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ctr"/>
            <c:showLegendKey val="0"/>
            <c:showVal val="1"/>
            <c:showCatName val="0"/>
            <c:showSerName val="0"/>
            <c:showPercent val="0"/>
            <c:showBubbleSize val="0"/>
            <c:showLeaderLines val="0"/>
          </c:dLbls>
          <c:cat>
            <c:multiLvlStrRef>
              <c:f>'High_Low Chart '!$T$86:$T$89</c:f>
            </c:multiLvlStrRef>
          </c:cat>
          <c:val>
            <c:numRef>
              <c:f>'High_Low Chart '!$U$86:$U$89</c:f>
            </c:numRef>
          </c:val>
          <c:smooth val="0"/>
        </c:ser>
        <c:ser>
          <c:idx val="1"/>
          <c:order val="1"/>
          <c:spPr>
            <a:ln w="28575">
              <a:noFill/>
            </a:ln>
          </c:spPr>
          <c:marker>
            <c:symbol val="none"/>
          </c:marker>
          <c:dLbls>
            <c:dLbl>
              <c:idx val="0"/>
              <c:layout>
                <c:manualLayout>
                  <c:x val="-0.0602297352445247"/>
                  <c:y val="-0.00358534130602096"/>
                </c:manualLayout>
              </c:layout>
              <c:dLblPos val="r"/>
              <c:showLegendKey val="0"/>
              <c:showVal val="1"/>
              <c:showCatName val="0"/>
              <c:showSerName val="0"/>
              <c:showPercent val="0"/>
              <c:showBubbleSize val="0"/>
            </c:dLbl>
            <c:dLbl>
              <c:idx val="1"/>
              <c:layout>
                <c:manualLayout>
                  <c:x val="-0.0459376640419948"/>
                  <c:y val="0.037037037037037"/>
                </c:manualLayout>
              </c:layout>
              <c:dLblPos val="r"/>
              <c:showLegendKey val="0"/>
              <c:showVal val="1"/>
              <c:showCatName val="0"/>
              <c:showSerName val="0"/>
              <c:showPercent val="0"/>
              <c:showBubbleSize val="0"/>
            </c:dLbl>
            <c:dLbl>
              <c:idx val="2"/>
              <c:layout>
                <c:manualLayout>
                  <c:x val="-0.0675453798750306"/>
                  <c:y val="0.0190647364731582"/>
                </c:manualLayout>
              </c:layout>
              <c:dLblPos val="r"/>
              <c:showLegendKey val="0"/>
              <c:showVal val="1"/>
              <c:showCatName val="0"/>
              <c:showSerName val="0"/>
              <c:showPercent val="0"/>
              <c:showBubbleSize val="0"/>
            </c:dLbl>
            <c:dLbl>
              <c:idx val="3"/>
              <c:layout>
                <c:manualLayout>
                  <c:x val="-0.0119520114224372"/>
                  <c:y val="-0.0084723994480927"/>
                </c:manualLayout>
              </c:layout>
              <c:dLblPos val="r"/>
              <c:showLegendKey val="0"/>
              <c:showVal val="1"/>
              <c:showCatName val="0"/>
              <c:showSerName val="0"/>
              <c:showPercent val="0"/>
              <c:showBubbleSize val="0"/>
            </c:dLbl>
            <c:dLbl>
              <c:idx val="4"/>
              <c:layout>
                <c:manualLayout>
                  <c:x val="-0.0668133512113411"/>
                  <c:y val="0.0185186090869076"/>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ctr"/>
            <c:showLegendKey val="0"/>
            <c:showVal val="1"/>
            <c:showCatName val="0"/>
            <c:showSerName val="0"/>
            <c:showPercent val="0"/>
            <c:showBubbleSize val="0"/>
            <c:showLeaderLines val="0"/>
          </c:dLbls>
          <c:cat>
            <c:multiLvlStrRef>
              <c:f>'High_Low Chart '!$T$86:$T$89</c:f>
            </c:multiLvlStrRef>
          </c:cat>
          <c:val>
            <c:numRef>
              <c:f>'High_Low Chart '!$V$86:$V$89</c:f>
            </c:numRef>
          </c:val>
          <c:smooth val="0"/>
        </c:ser>
        <c:ser>
          <c:idx val="2"/>
          <c:order val="2"/>
          <c:spPr>
            <a:ln w="28575">
              <a:noFill/>
            </a:ln>
          </c:spPr>
          <c:marker>
            <c:symbol val="dash"/>
            <c:size val="9"/>
            <c:spPr>
              <a:solidFill>
                <a:schemeClr val="tx1">
                  <a:lumMod val="75000"/>
                  <a:lumOff val="25000"/>
                </a:schemeClr>
              </a:solidFill>
            </c:spPr>
          </c:marker>
          <c:dLbls>
            <c:dLbl>
              <c:idx val="0"/>
              <c:layout>
                <c:manualLayout>
                  <c:x val="-0.00811823994077879"/>
                  <c:y val="0.00409241334951708"/>
                </c:manualLayout>
              </c:layout>
              <c:dLblPos val="r"/>
              <c:showLegendKey val="0"/>
              <c:showVal val="1"/>
              <c:showCatName val="0"/>
              <c:showSerName val="0"/>
              <c:showPercent val="0"/>
              <c:showBubbleSize val="0"/>
            </c:dLbl>
            <c:dLbl>
              <c:idx val="4"/>
              <c:layout>
                <c:manualLayout>
                  <c:x val="-0.0101061141990903"/>
                  <c:y val="-4.74459667379627E-17"/>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dLbls>
          <c:cat>
            <c:multiLvlStrRef>
              <c:f>'High_Low Chart '!$T$86:$T$89</c:f>
            </c:multiLvlStrRef>
          </c:cat>
          <c:val>
            <c:numRef>
              <c:f>'High_Low Chart '!$W$86:$W$89</c:f>
            </c:numRef>
          </c:val>
          <c:smooth val="0"/>
        </c:ser>
        <c:dLbls>
          <c:showLegendKey val="0"/>
          <c:showVal val="0"/>
          <c:showCatName val="0"/>
          <c:showSerName val="0"/>
          <c:showPercent val="0"/>
          <c:showBubbleSize val="0"/>
        </c:dLbls>
        <c:axId val="2091456344"/>
        <c:axId val="2091459608"/>
      </c:stockChart>
      <c:catAx>
        <c:axId val="2091456344"/>
        <c:scaling>
          <c:orientation val="minMax"/>
        </c:scaling>
        <c:delete val="0"/>
        <c:axPos val="b"/>
        <c:numFmt formatCode="General" sourceLinked="1"/>
        <c:majorTickMark val="out"/>
        <c:minorTickMark val="none"/>
        <c:tickLblPos val="low"/>
        <c:txPr>
          <a:bodyPr rot="0" vert="horz"/>
          <a:lstStyle/>
          <a:p>
            <a:pPr>
              <a:defRPr sz="9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2091459608"/>
        <c:crosses val="autoZero"/>
        <c:auto val="1"/>
        <c:lblAlgn val="ctr"/>
        <c:lblOffset val="100"/>
        <c:noMultiLvlLbl val="0"/>
      </c:catAx>
      <c:valAx>
        <c:axId val="2091459608"/>
        <c:scaling>
          <c:orientation val="minMax"/>
          <c:max val="1.3"/>
          <c:min val="-0.1"/>
        </c:scaling>
        <c:delete val="0"/>
        <c:axPos val="l"/>
        <c:numFmt formatCode="0.0%" sourceLinked="0"/>
        <c:majorTickMark val="out"/>
        <c:minorTickMark val="none"/>
        <c:tickLblPos val="nextTo"/>
        <c:spPr>
          <a:noFill/>
        </c:spPr>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2091456344"/>
        <c:crosses val="autoZero"/>
        <c:crossBetween val="between"/>
      </c:valAx>
      <c:spPr>
        <a:solidFill>
          <a:schemeClr val="accent3">
            <a:lumMod val="20000"/>
            <a:lumOff val="80000"/>
          </a:schemeClr>
        </a:solidFill>
        <a:ln>
          <a:noFill/>
        </a:ln>
      </c:spPr>
    </c:plotArea>
    <c:plotVisOnly val="1"/>
    <c:dispBlanksAs val="gap"/>
    <c:showDLblsOverMax val="0"/>
  </c:chart>
  <c:spPr>
    <a:solidFill>
      <a:schemeClr val="accent3">
        <a:lumMod val="40000"/>
        <a:lumOff val="60000"/>
      </a:schemeClr>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Total Margin Median and Range by Cohort</a:t>
            </a:r>
          </a:p>
        </c:rich>
      </c:tx>
      <c:layout>
        <c:manualLayout>
          <c:xMode val="edge"/>
          <c:yMode val="edge"/>
          <c:x val="0.312867571452354"/>
          <c:y val="0.0339702713166646"/>
        </c:manualLayout>
      </c:layout>
      <c:overlay val="1"/>
      <c:spPr>
        <a:noFill/>
      </c:spPr>
    </c:title>
    <c:autoTitleDeleted val="0"/>
    <c:plotArea>
      <c:layout>
        <c:manualLayout>
          <c:layoutTarget val="inner"/>
          <c:xMode val="edge"/>
          <c:yMode val="edge"/>
          <c:x val="0.0948121636310612"/>
          <c:y val="0.137119298766899"/>
          <c:w val="0.874537234134263"/>
          <c:h val="0.762260672351578"/>
        </c:manualLayout>
      </c:layout>
      <c:stockChart>
        <c:ser>
          <c:idx val="0"/>
          <c:order val="0"/>
          <c:tx>
            <c:strRef>
              <c:f>'High_Low Chart '!$Q$13:$Q$17</c:f>
              <c:strCache>
                <c:ptCount val="1"/>
                <c:pt idx="0">
                  <c:v>2.7% 3.1% 6.4% 1.7% 3.6%</c:v>
                </c:pt>
              </c:strCache>
            </c:strRef>
          </c:tx>
          <c:spPr>
            <a:ln w="28575">
              <a:noFill/>
            </a:ln>
          </c:spPr>
          <c:marker>
            <c:symbol val="none"/>
          </c:marker>
          <c:dLbls>
            <c:dLbl>
              <c:idx val="0"/>
              <c:layout>
                <c:manualLayout>
                  <c:x val="-0.0515695538057743"/>
                  <c:y val="-0.0277777777777778"/>
                </c:manualLayout>
              </c:layout>
              <c:dLblPos val="r"/>
              <c:showLegendKey val="0"/>
              <c:showVal val="1"/>
              <c:showCatName val="0"/>
              <c:showSerName val="0"/>
              <c:showPercent val="0"/>
              <c:showBubbleSize val="0"/>
            </c:dLbl>
            <c:dLbl>
              <c:idx val="1"/>
              <c:layout>
                <c:manualLayout>
                  <c:x val="-0.053219630997791"/>
                  <c:y val="-0.028324041016612"/>
                </c:manualLayout>
              </c:layout>
              <c:dLblPos val="r"/>
              <c:showLegendKey val="0"/>
              <c:showVal val="1"/>
              <c:showCatName val="0"/>
              <c:showSerName val="0"/>
              <c:showPercent val="0"/>
              <c:showBubbleSize val="0"/>
            </c:dLbl>
            <c:dLbl>
              <c:idx val="2"/>
              <c:layout>
                <c:manualLayout>
                  <c:x val="-0.0540577110060464"/>
                  <c:y val="-0.0277777777777778"/>
                </c:manualLayout>
              </c:layout>
              <c:dLblPos val="r"/>
              <c:showLegendKey val="0"/>
              <c:showVal val="1"/>
              <c:showCatName val="0"/>
              <c:showSerName val="0"/>
              <c:showPercent val="0"/>
              <c:showBubbleSize val="0"/>
            </c:dLbl>
            <c:dLbl>
              <c:idx val="3"/>
              <c:layout>
                <c:manualLayout>
                  <c:x val="-0.0515694276609744"/>
                  <c:y val="-0.028324041016612"/>
                </c:manualLayout>
              </c:layout>
              <c:dLblPos val="r"/>
              <c:showLegendKey val="0"/>
              <c:showVal val="1"/>
              <c:showCatName val="0"/>
              <c:showSerName val="0"/>
              <c:showPercent val="0"/>
              <c:showBubbleSize val="0"/>
            </c:dLbl>
            <c:dLbl>
              <c:idx val="4"/>
              <c:layout>
                <c:manualLayout>
                  <c:x val="-0.0406464347609198"/>
                  <c:y val="-0.0340469669552175"/>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'High_Low Chart '!$N$14:$N$17</c:f>
              <c:strCache>
                <c:ptCount val="4"/>
                <c:pt idx="0">
                  <c:v>AMC</c:v>
                </c:pt>
                <c:pt idx="1">
                  <c:v>Teaching</c:v>
                </c:pt>
                <c:pt idx="2">
                  <c:v>Community</c:v>
                </c:pt>
                <c:pt idx="3">
                  <c:v>Community-DSH</c:v>
                </c:pt>
              </c:strCache>
            </c:strRef>
          </c:cat>
          <c:val>
            <c:numRef>
              <c:f>'High_Low Chart '!$O$14:$O$17</c:f>
              <c:numCache>
                <c:formatCode>0.0%</c:formatCode>
                <c:ptCount val="4"/>
                <c:pt idx="0">
                  <c:v>0.05</c:v>
                </c:pt>
                <c:pt idx="1">
                  <c:v>0.127</c:v>
                </c:pt>
                <c:pt idx="2">
                  <c:v>0.194</c:v>
                </c:pt>
                <c:pt idx="3">
                  <c:v>0.140173233333766</c:v>
                </c:pt>
              </c:numCache>
            </c:numRef>
          </c:val>
          <c:smooth val="0"/>
        </c:ser>
        <c:ser>
          <c:idx val="1"/>
          <c:order val="1"/>
          <c:tx>
            <c:strRef>
              <c:f>'High_Low Chart '!$P$12:$P$17</c:f>
              <c:strCache>
                <c:ptCount val="1"/>
                <c:pt idx="0">
                  <c:v>Low -1.3% -16.2% -7.7% -21.4%</c:v>
                </c:pt>
              </c:strCache>
            </c:strRef>
          </c:tx>
          <c:spPr>
            <a:ln w="28575">
              <a:noFill/>
            </a:ln>
          </c:spPr>
          <c:marker>
            <c:symbol val="none"/>
          </c:marker>
          <c:dLbls>
            <c:dLbl>
              <c:idx val="0"/>
              <c:layout>
                <c:manualLayout>
                  <c:x val="-0.0521944444444445"/>
                  <c:y val="0.0277777777777778"/>
                </c:manualLayout>
              </c:layout>
              <c:dLblPos val="r"/>
              <c:showLegendKey val="0"/>
              <c:showVal val="1"/>
              <c:showCatName val="0"/>
              <c:showSerName val="0"/>
              <c:showPercent val="0"/>
              <c:showBubbleSize val="0"/>
            </c:dLbl>
            <c:dLbl>
              <c:idx val="1"/>
              <c:layout>
                <c:manualLayout>
                  <c:x val="-0.0459376640419948"/>
                  <c:y val="0.037037037037037"/>
                </c:manualLayout>
              </c:layout>
              <c:dLblPos val="r"/>
              <c:showLegendKey val="0"/>
              <c:showVal val="1"/>
              <c:showCatName val="0"/>
              <c:showSerName val="0"/>
              <c:showPercent val="0"/>
              <c:showBubbleSize val="0"/>
            </c:dLbl>
            <c:dLbl>
              <c:idx val="2"/>
              <c:layout>
                <c:manualLayout>
                  <c:x val="-0.0675453798750306"/>
                  <c:y val="0.0190647364731582"/>
                </c:manualLayout>
              </c:layout>
              <c:dLblPos val="r"/>
              <c:showLegendKey val="0"/>
              <c:showVal val="1"/>
              <c:showCatName val="0"/>
              <c:showSerName val="0"/>
              <c:showPercent val="0"/>
              <c:showBubbleSize val="0"/>
            </c:dLbl>
            <c:dLbl>
              <c:idx val="3"/>
              <c:layout>
                <c:manualLayout>
                  <c:x val="-0.0574856187760801"/>
                  <c:y val="0.0231480575797591"/>
                </c:manualLayout>
              </c:layout>
              <c:dLblPos val="r"/>
              <c:showLegendKey val="0"/>
              <c:showVal val="1"/>
              <c:showCatName val="0"/>
              <c:showSerName val="0"/>
              <c:showPercent val="0"/>
              <c:showBubbleSize val="0"/>
            </c:dLbl>
            <c:dLbl>
              <c:idx val="4"/>
              <c:layout>
                <c:manualLayout>
                  <c:x val="-0.0668133512113411"/>
                  <c:y val="0.0185186090869076"/>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'High_Low Chart '!$N$14:$N$17</c:f>
              <c:strCache>
                <c:ptCount val="4"/>
                <c:pt idx="0">
                  <c:v>AMC</c:v>
                </c:pt>
                <c:pt idx="1">
                  <c:v>Teaching</c:v>
                </c:pt>
                <c:pt idx="2">
                  <c:v>Community</c:v>
                </c:pt>
                <c:pt idx="3">
                  <c:v>Community-DSH</c:v>
                </c:pt>
              </c:strCache>
            </c:strRef>
          </c:cat>
          <c:val>
            <c:numRef>
              <c:f>'High_Low Chart '!$P$14:$P$17</c:f>
              <c:numCache>
                <c:formatCode>0.0%</c:formatCode>
                <c:ptCount val="4"/>
                <c:pt idx="0">
                  <c:v>-0.013</c:v>
                </c:pt>
                <c:pt idx="1">
                  <c:v>-0.162448094681885</c:v>
                </c:pt>
                <c:pt idx="2">
                  <c:v>-0.077</c:v>
                </c:pt>
                <c:pt idx="3">
                  <c:v>-0.214230141385766</c:v>
                </c:pt>
              </c:numCache>
            </c:numRef>
          </c:val>
          <c:smooth val="0"/>
        </c:ser>
        <c:ser>
          <c:idx val="2"/>
          <c:order val="2"/>
          <c:spPr>
            <a:ln w="28575">
              <a:noFill/>
            </a:ln>
          </c:spPr>
          <c:marker>
            <c:symbol val="dash"/>
            <c:size val="9"/>
            <c:spPr>
              <a:solidFill>
                <a:schemeClr val="tx1">
                  <a:lumMod val="75000"/>
                  <a:lumOff val="25000"/>
                </a:schemeClr>
              </a:solidFill>
            </c:spPr>
          </c:marker>
          <c:dLbls>
            <c:dLbl>
              <c:idx val="0"/>
              <c:layout>
                <c:manualLayout>
                  <c:x val="-0.00675362539367657"/>
                  <c:y val="0.0284786458578657"/>
                </c:manualLayout>
              </c:layout>
              <c:dLblPos val="r"/>
              <c:showLegendKey val="0"/>
              <c:showVal val="1"/>
              <c:showCatName val="0"/>
              <c:showSerName val="0"/>
              <c:showPercent val="0"/>
              <c:showBubbleSize val="0"/>
            </c:dLbl>
            <c:dLbl>
              <c:idx val="1"/>
              <c:layout>
                <c:manualLayout>
                  <c:x val="-0.00690939122278815"/>
                  <c:y val="0.0"/>
                </c:manualLayout>
              </c:layout>
              <c:showLegendKey val="0"/>
              <c:showVal val="1"/>
              <c:showCatName val="0"/>
              <c:showSerName val="0"/>
              <c:showPercent val="0"/>
              <c:showBubbleSize val="0"/>
            </c:dLbl>
            <c:dLbl>
              <c:idx val="2"/>
              <c:layout>
                <c:manualLayout>
                  <c:x val="-0.0092125216303842"/>
                  <c:y val="0.0168390645082021"/>
                </c:manualLayout>
              </c:layout>
              <c:showLegendKey val="0"/>
              <c:showVal val="1"/>
              <c:showCatName val="0"/>
              <c:showSerName val="0"/>
              <c:showPercent val="0"/>
              <c:showBubbleSize val="0"/>
            </c:dLbl>
            <c:dLbl>
              <c:idx val="3"/>
              <c:layout>
                <c:manualLayout>
                  <c:x val="-0.00715732879472274"/>
                  <c:y val="-0.0335436487830303"/>
                </c:manualLayout>
              </c:layout>
              <c:showLegendKey val="0"/>
              <c:showVal val="1"/>
              <c:showCatName val="0"/>
              <c:showSerName val="0"/>
              <c:showPercent val="0"/>
              <c:showBubbleSize val="0"/>
            </c:dLbl>
            <c:dLbl>
              <c:idx val="4"/>
              <c:layout>
                <c:manualLayout>
                  <c:x val="-0.0101061141990903"/>
                  <c:y val="-4.74459667379627E-17"/>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dLbls>
          <c:cat>
            <c:strRef>
              <c:f>'High_Low Chart '!$N$14:$N$17</c:f>
              <c:strCache>
                <c:ptCount val="4"/>
                <c:pt idx="0">
                  <c:v>AMC</c:v>
                </c:pt>
                <c:pt idx="1">
                  <c:v>Teaching</c:v>
                </c:pt>
                <c:pt idx="2">
                  <c:v>Community</c:v>
                </c:pt>
                <c:pt idx="3">
                  <c:v>Community-DSH</c:v>
                </c:pt>
              </c:strCache>
            </c:strRef>
          </c:cat>
          <c:val>
            <c:numRef>
              <c:f>'High_Low Chart '!$Q$14:$Q$17</c:f>
              <c:numCache>
                <c:formatCode>0.0%</c:formatCode>
                <c:ptCount val="4"/>
                <c:pt idx="0">
                  <c:v>0.031</c:v>
                </c:pt>
                <c:pt idx="1">
                  <c:v>0.064</c:v>
                </c:pt>
                <c:pt idx="2">
                  <c:v>0.017</c:v>
                </c:pt>
                <c:pt idx="3">
                  <c:v>0.036</c:v>
                </c:pt>
              </c:numCache>
            </c:numRef>
          </c:val>
          <c:smooth val="0"/>
        </c:ser>
        <c:dLbls>
          <c:showLegendKey val="0"/>
          <c:showVal val="0"/>
          <c:showCatName val="0"/>
          <c:showSerName val="0"/>
          <c:showPercent val="0"/>
          <c:showBubbleSize val="0"/>
        </c:dLbls>
        <c:hiLowLines>
          <c:spPr>
            <a:ln w="12700">
              <a:solidFill>
                <a:srgbClr val="993366"/>
              </a:solidFill>
              <a:prstDash val="solid"/>
            </a:ln>
          </c:spPr>
        </c:hiLowLines>
        <c:axId val="2090275896"/>
        <c:axId val="2090279032"/>
      </c:stockChart>
      <c:catAx>
        <c:axId val="2090275896"/>
        <c:scaling>
          <c:orientation val="minMax"/>
        </c:scaling>
        <c:delete val="0"/>
        <c:axPos val="b"/>
        <c:numFmt formatCode="General" sourceLinked="1"/>
        <c:majorTickMark val="out"/>
        <c:minorTickMark val="none"/>
        <c:tickLblPos val="low"/>
        <c:txPr>
          <a:bodyPr rot="0" vert="horz"/>
          <a:lstStyle/>
          <a:p>
            <a:pPr>
              <a:defRPr sz="9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2090279032"/>
        <c:crossesAt val="0.0"/>
        <c:auto val="1"/>
        <c:lblAlgn val="ctr"/>
        <c:lblOffset val="100"/>
        <c:noMultiLvlLbl val="0"/>
      </c:catAx>
      <c:valAx>
        <c:axId val="2090279032"/>
        <c:scaling>
          <c:orientation val="minMax"/>
          <c:max val="0.3"/>
          <c:min val="-0.3"/>
        </c:scaling>
        <c:delete val="0"/>
        <c:axPos val="l"/>
        <c:numFmt formatCode="0%" sourceLinked="0"/>
        <c:majorTickMark val="out"/>
        <c:minorTickMark val="none"/>
        <c:tickLblPos val="nextTo"/>
        <c:spPr>
          <a:noFill/>
        </c:spPr>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2090275896"/>
        <c:crosses val="autoZero"/>
        <c:crossBetween val="between"/>
        <c:majorUnit val="0.1"/>
      </c:valAx>
      <c:spPr>
        <a:solidFill>
          <a:schemeClr val="accent1">
            <a:lumMod val="20000"/>
            <a:lumOff val="80000"/>
          </a:schemeClr>
        </a:solidFill>
        <a:ln>
          <a:noFill/>
        </a:ln>
      </c:spPr>
    </c:plotArea>
    <c:plotVisOnly val="1"/>
    <c:dispBlanksAs val="gap"/>
    <c:showDLblsOverMax val="0"/>
  </c:chart>
  <c:spPr>
    <a:solidFill>
      <a:schemeClr val="tx2">
        <a:lumMod val="20000"/>
        <a:lumOff val="80000"/>
      </a:schemeClr>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21741032371"/>
          <c:y val="0.0282524059492563"/>
          <c:w val="0.769456036745407"/>
          <c:h val="0.869656605424322"/>
        </c:manualLayout>
      </c:layout>
      <c:lineChart>
        <c:grouping val="standard"/>
        <c:varyColors val="0"/>
        <c:ser>
          <c:idx val="0"/>
          <c:order val="0"/>
          <c:spPr>
            <a:ln w="19050">
              <a:solidFill>
                <a:schemeClr val="tx1"/>
              </a:solidFill>
              <a:prstDash val="dash"/>
            </a:ln>
          </c:spPr>
          <c:marker>
            <c:symbol val="none"/>
          </c:marker>
          <c:dLbls>
            <c:dLbl>
              <c:idx val="4"/>
              <c:layout>
                <c:manualLayout>
                  <c:x val="-0.00833333333333333"/>
                  <c:y val="-0.018775504698934"/>
                </c:manualLayout>
              </c:layout>
              <c:tx>
                <c:rich>
                  <a:bodyPr/>
                  <a:lstStyle/>
                  <a:p>
                    <a:pPr>
                      <a:defRPr sz="1000" b="0" i="0" u="none" strike="noStrike" baseline="0">
                        <a:solidFill>
                          <a:srgbClr val="000000"/>
                        </a:solidFill>
                        <a:latin typeface="Calibri"/>
                        <a:ea typeface="Calibri"/>
                        <a:cs typeface="Calibri"/>
                      </a:defRPr>
                    </a:pPr>
                    <a:r>
                      <a:t>4.1%  SW</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'Margin by FY'!$D$73:$H$73</c:f>
              <c:strCache>
                <c:ptCount val="5"/>
                <c:pt idx="0">
                  <c:v>FY09</c:v>
                </c:pt>
                <c:pt idx="1">
                  <c:v>FY10</c:v>
                </c:pt>
                <c:pt idx="2">
                  <c:v>FY11</c:v>
                </c:pt>
                <c:pt idx="3">
                  <c:v>FY12</c:v>
                </c:pt>
                <c:pt idx="4">
                  <c:v>FY13</c:v>
                </c:pt>
              </c:strCache>
            </c:strRef>
          </c:cat>
          <c:val>
            <c:numRef>
              <c:f>'Margin by FY'!$D$74:$H$74</c:f>
              <c:numCache>
                <c:formatCode>0.0%</c:formatCode>
                <c:ptCount val="5"/>
                <c:pt idx="0">
                  <c:v>0.022</c:v>
                </c:pt>
                <c:pt idx="1">
                  <c:v>0.026</c:v>
                </c:pt>
                <c:pt idx="2">
                  <c:v>0.021</c:v>
                </c:pt>
                <c:pt idx="3">
                  <c:v>0.038</c:v>
                </c:pt>
                <c:pt idx="4">
                  <c:v>0.041</c:v>
                </c:pt>
              </c:numCache>
            </c:numRef>
          </c:val>
          <c:smooth val="0"/>
        </c:ser>
        <c:ser>
          <c:idx val="1"/>
          <c:order val="1"/>
          <c:spPr>
            <a:ln w="38100">
              <a:solidFill>
                <a:srgbClr val="993366"/>
              </a:solidFill>
              <a:prstDash val="solid"/>
            </a:ln>
          </c:spPr>
          <c:marker>
            <c:symbol val="square"/>
            <c:size val="4"/>
          </c:marker>
          <c:dLbls>
            <c:dLbl>
              <c:idx val="4"/>
              <c:layout>
                <c:manualLayout>
                  <c:x val="-0.0111111111111111"/>
                  <c:y val="-0.0277777777777778"/>
                </c:manualLayout>
              </c:layout>
              <c:tx>
                <c:rich>
                  <a:bodyPr/>
                  <a:lstStyle/>
                  <a:p>
                    <a:pPr>
                      <a:defRPr sz="1000" b="1" i="0" u="none" strike="noStrike" baseline="0">
                        <a:solidFill>
                          <a:srgbClr val="FF0000"/>
                        </a:solidFill>
                        <a:latin typeface="Calibri"/>
                        <a:ea typeface="Calibri"/>
                        <a:cs typeface="Calibri"/>
                      </a:defRPr>
                    </a:pPr>
                    <a:r>
                      <a:t>4.6%  AMC</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'Margin by FY'!$D$73:$H$73</c:f>
              <c:strCache>
                <c:ptCount val="5"/>
                <c:pt idx="0">
                  <c:v>FY09</c:v>
                </c:pt>
                <c:pt idx="1">
                  <c:v>FY10</c:v>
                </c:pt>
                <c:pt idx="2">
                  <c:v>FY11</c:v>
                </c:pt>
                <c:pt idx="3">
                  <c:v>FY12</c:v>
                </c:pt>
                <c:pt idx="4">
                  <c:v>FY13</c:v>
                </c:pt>
              </c:strCache>
            </c:strRef>
          </c:cat>
          <c:val>
            <c:numRef>
              <c:f>'Margin by FY'!$D$75:$H$75</c:f>
              <c:numCache>
                <c:formatCode>0.0%</c:formatCode>
                <c:ptCount val="5"/>
                <c:pt idx="0">
                  <c:v>0.0352024663007466</c:v>
                </c:pt>
                <c:pt idx="1">
                  <c:v>0.0457610045401013</c:v>
                </c:pt>
                <c:pt idx="2">
                  <c:v>0.0381265620242975</c:v>
                </c:pt>
                <c:pt idx="3">
                  <c:v>0.0362087675228668</c:v>
                </c:pt>
                <c:pt idx="4">
                  <c:v>0.0456</c:v>
                </c:pt>
              </c:numCache>
            </c:numRef>
          </c:val>
          <c:smooth val="0"/>
        </c:ser>
        <c:ser>
          <c:idx val="2"/>
          <c:order val="2"/>
          <c:spPr>
            <a:ln w="38100">
              <a:solidFill>
                <a:srgbClr val="339966"/>
              </a:solidFill>
              <a:prstDash val="solid"/>
            </a:ln>
          </c:spPr>
          <c:marker>
            <c:symbol val="square"/>
            <c:size val="4"/>
          </c:marker>
          <c:dLbls>
            <c:dLbl>
              <c:idx val="4"/>
              <c:layout>
                <c:manualLayout>
                  <c:x val="-0.0138888888888889"/>
                  <c:y val="0.0"/>
                </c:manualLayout>
              </c:layout>
              <c:spPr/>
              <c:txPr>
                <a:bodyPr/>
                <a:lstStyle/>
                <a:p>
                  <a:pPr>
                    <a:defRPr sz="1000" b="1" i="0" u="none" strike="noStrike" baseline="0">
                      <a:solidFill>
                        <a:srgbClr val="808000"/>
                      </a:solidFill>
                      <a:latin typeface="Calibri"/>
                      <a:ea typeface="Calibri"/>
                      <a:cs typeface="Calibri"/>
                    </a:defRPr>
                  </a:pPr>
                  <a:endParaRPr lang="en-US"/>
                </a:p>
              </c:txPr>
              <c:dLblPos val="r"/>
              <c:showLegendKey val="0"/>
              <c:showVal val="1"/>
              <c:showCatName val="0"/>
              <c:showSerName val="0"/>
              <c:showPercent val="0"/>
              <c:showBubbleSize val="0"/>
            </c:dLbl>
            <c:showLegendKey val="0"/>
            <c:showVal val="0"/>
            <c:showCatName val="0"/>
            <c:showSerName val="0"/>
            <c:showPercent val="0"/>
            <c:showBubbleSize val="0"/>
          </c:dLbls>
          <c:cat>
            <c:strRef>
              <c:f>'Margin by FY'!$D$73:$H$73</c:f>
              <c:strCache>
                <c:ptCount val="5"/>
                <c:pt idx="0">
                  <c:v>FY09</c:v>
                </c:pt>
                <c:pt idx="1">
                  <c:v>FY10</c:v>
                </c:pt>
                <c:pt idx="2">
                  <c:v>FY11</c:v>
                </c:pt>
                <c:pt idx="3">
                  <c:v>FY12</c:v>
                </c:pt>
                <c:pt idx="4">
                  <c:v>FY13</c:v>
                </c:pt>
              </c:strCache>
            </c:strRef>
          </c:cat>
          <c:val>
            <c:numRef>
              <c:f>'Margin by FY'!$D$76:$H$76</c:f>
              <c:numCache>
                <c:formatCode>0.0%</c:formatCode>
                <c:ptCount val="5"/>
                <c:pt idx="0">
                  <c:v>0.0562940278545015</c:v>
                </c:pt>
                <c:pt idx="1">
                  <c:v>0.0525056006034524</c:v>
                </c:pt>
                <c:pt idx="2">
                  <c:v>0.0347552874225205</c:v>
                </c:pt>
                <c:pt idx="3">
                  <c:v>0.0836079288404272</c:v>
                </c:pt>
                <c:pt idx="4">
                  <c:v>0.0757</c:v>
                </c:pt>
              </c:numCache>
            </c:numRef>
          </c:val>
          <c:smooth val="0"/>
        </c:ser>
        <c:ser>
          <c:idx val="3"/>
          <c:order val="3"/>
          <c:spPr>
            <a:ln w="38100"/>
          </c:spPr>
          <c:marker>
            <c:symbol val="square"/>
            <c:size val="4"/>
          </c:marker>
          <c:cat>
            <c:strRef>
              <c:f>'Margin by FY'!$D$73:$H$73</c:f>
              <c:strCache>
                <c:ptCount val="5"/>
                <c:pt idx="0">
                  <c:v>FY09</c:v>
                </c:pt>
                <c:pt idx="1">
                  <c:v>FY10</c:v>
                </c:pt>
                <c:pt idx="2">
                  <c:v>FY11</c:v>
                </c:pt>
                <c:pt idx="3">
                  <c:v>FY12</c:v>
                </c:pt>
                <c:pt idx="4">
                  <c:v>FY13</c:v>
                </c:pt>
              </c:strCache>
            </c:strRef>
          </c:cat>
          <c:val>
            <c:numRef>
              <c:f>'Margin by FY'!$D$77:$H$77</c:f>
              <c:numCache>
                <c:formatCode>0.0%</c:formatCode>
                <c:ptCount val="5"/>
                <c:pt idx="0">
                  <c:v>0.0240309003985154</c:v>
                </c:pt>
                <c:pt idx="1">
                  <c:v>0.0274803007800044</c:v>
                </c:pt>
                <c:pt idx="2">
                  <c:v>0.0207205760018811</c:v>
                </c:pt>
                <c:pt idx="3">
                  <c:v>0.0249581209777403</c:v>
                </c:pt>
                <c:pt idx="4">
                  <c:v>0.0357</c:v>
                </c:pt>
              </c:numCache>
            </c:numRef>
          </c:val>
          <c:smooth val="0"/>
        </c:ser>
        <c:ser>
          <c:idx val="4"/>
          <c:order val="4"/>
          <c:spPr>
            <a:ln w="38100"/>
          </c:spPr>
          <c:marker>
            <c:symbol val="square"/>
            <c:size val="4"/>
          </c:marker>
          <c:dLbls>
            <c:dLbl>
              <c:idx val="4"/>
              <c:layout>
                <c:manualLayout>
                  <c:x val="-0.0472224409448819"/>
                  <c:y val="0.0601851851851852"/>
                </c:manualLayout>
              </c:layout>
              <c:tx>
                <c:rich>
                  <a:bodyPr/>
                  <a:lstStyle/>
                  <a:p>
                    <a:pPr>
                      <a:defRPr sz="1000" b="1" i="0" u="none" strike="noStrike" baseline="0">
                        <a:solidFill>
                          <a:srgbClr val="800080"/>
                        </a:solidFill>
                        <a:latin typeface="Calibri"/>
                        <a:ea typeface="Calibri"/>
                        <a:cs typeface="Calibri"/>
                      </a:defRPr>
                    </a:pPr>
                    <a:r>
                      <a:t>3.6% Comunity</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'Margin by FY'!$D$73:$H$73</c:f>
              <c:strCache>
                <c:ptCount val="5"/>
                <c:pt idx="0">
                  <c:v>FY09</c:v>
                </c:pt>
                <c:pt idx="1">
                  <c:v>FY10</c:v>
                </c:pt>
                <c:pt idx="2">
                  <c:v>FY11</c:v>
                </c:pt>
                <c:pt idx="3">
                  <c:v>FY12</c:v>
                </c:pt>
                <c:pt idx="4">
                  <c:v>FY13</c:v>
                </c:pt>
              </c:strCache>
            </c:strRef>
          </c:cat>
          <c:val>
            <c:numRef>
              <c:f>'Margin by FY'!$D$78:$H$78</c:f>
              <c:numCache>
                <c:formatCode>0.0%</c:formatCode>
                <c:ptCount val="5"/>
                <c:pt idx="0">
                  <c:v>0.0141516251292701</c:v>
                </c:pt>
                <c:pt idx="1">
                  <c:v>0.0218025138957031</c:v>
                </c:pt>
                <c:pt idx="2">
                  <c:v>0.010695771574955</c:v>
                </c:pt>
                <c:pt idx="3">
                  <c:v>0.0561672252054297</c:v>
                </c:pt>
                <c:pt idx="4">
                  <c:v>0.0364</c:v>
                </c:pt>
              </c:numCache>
            </c:numRef>
          </c:val>
          <c:smooth val="0"/>
        </c:ser>
        <c:dLbls>
          <c:showLegendKey val="0"/>
          <c:showVal val="0"/>
          <c:showCatName val="0"/>
          <c:showSerName val="0"/>
          <c:showPercent val="0"/>
          <c:showBubbleSize val="0"/>
        </c:dLbls>
        <c:marker val="1"/>
        <c:smooth val="0"/>
        <c:axId val="2090290520"/>
        <c:axId val="2090302424"/>
      </c:lineChart>
      <c:catAx>
        <c:axId val="20902905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90302424"/>
        <c:crosses val="autoZero"/>
        <c:auto val="1"/>
        <c:lblAlgn val="ctr"/>
        <c:lblOffset val="100"/>
        <c:noMultiLvlLbl val="0"/>
      </c:catAx>
      <c:valAx>
        <c:axId val="2090302424"/>
        <c:scaling>
          <c:orientation val="minMax"/>
          <c:max val="0.09"/>
          <c:min val="0.0"/>
        </c:scaling>
        <c:delete val="0"/>
        <c:axPos val="l"/>
        <c:majorGridlines/>
        <c:title>
          <c:tx>
            <c:rich>
              <a:bodyPr/>
              <a:lstStyle/>
              <a:p>
                <a:pPr>
                  <a:defRPr sz="900" b="0" i="0" u="none" strike="noStrike" baseline="0">
                    <a:solidFill>
                      <a:srgbClr val="000000"/>
                    </a:solidFill>
                    <a:latin typeface="Calibri"/>
                    <a:ea typeface="Calibri"/>
                    <a:cs typeface="Calibri"/>
                  </a:defRPr>
                </a:pPr>
                <a:r>
                  <a:t>Median Percent Total Margin</a:t>
                </a:r>
              </a:p>
            </c:rich>
          </c:tx>
          <c:layout>
            <c:manualLayout>
              <c:xMode val="edge"/>
              <c:yMode val="edge"/>
              <c:x val="0.00281933508311461"/>
              <c:y val="0.215140798078206"/>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90290520"/>
        <c:crosses val="autoZero"/>
        <c:crossBetween val="between"/>
        <c:majorUnit val="0.02"/>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t>Acute Hospital Range of Total Margins by Cohort</a:t>
            </a:r>
          </a:p>
        </c:rich>
      </c:tx>
      <c:layout>
        <c:manualLayout>
          <c:xMode val="edge"/>
          <c:yMode val="edge"/>
          <c:x val="0.141902668416448"/>
          <c:y val="0.0429185758559841"/>
        </c:manualLayout>
      </c:layout>
      <c:overlay val="1"/>
    </c:title>
    <c:autoTitleDeleted val="0"/>
    <c:plotArea>
      <c:layout>
        <c:manualLayout>
          <c:layoutTarget val="inner"/>
          <c:xMode val="edge"/>
          <c:yMode val="edge"/>
          <c:x val="0.0782200349956256"/>
          <c:y val="0.150956935104142"/>
          <c:w val="0.911141076115486"/>
          <c:h val="0.762260672351578"/>
        </c:manualLayout>
      </c:layout>
      <c:stockChart>
        <c:ser>
          <c:idx val="0"/>
          <c:order val="0"/>
          <c:spPr>
            <a:ln w="28575">
              <a:noFill/>
            </a:ln>
          </c:spPr>
          <c:marker>
            <c:symbol val="none"/>
          </c:marker>
          <c:dLbls>
            <c:dLbl>
              <c:idx val="0"/>
              <c:layout>
                <c:manualLayout>
                  <c:x val="-0.0515695538057743"/>
                  <c:y val="-0.0277777777777778"/>
                </c:manualLayout>
              </c:layout>
              <c:dLblPos val="r"/>
              <c:showLegendKey val="0"/>
              <c:showVal val="1"/>
              <c:showCatName val="0"/>
              <c:showSerName val="0"/>
              <c:showPercent val="0"/>
              <c:showBubbleSize val="0"/>
            </c:dLbl>
            <c:dLbl>
              <c:idx val="1"/>
              <c:layout>
                <c:manualLayout>
                  <c:x val="-0.0459376640419948"/>
                  <c:y val="-0.0231481481481481"/>
                </c:manualLayout>
              </c:layout>
              <c:dLblPos val="r"/>
              <c:showLegendKey val="0"/>
              <c:showVal val="1"/>
              <c:showCatName val="0"/>
              <c:showSerName val="0"/>
              <c:showPercent val="0"/>
              <c:showBubbleSize val="0"/>
            </c:dLbl>
            <c:dLbl>
              <c:idx val="2"/>
              <c:layout>
                <c:manualLayout>
                  <c:x val="-0.0515695538057743"/>
                  <c:y val="-0.0277777777777778"/>
                </c:manualLayout>
              </c:layout>
              <c:dLblPos val="r"/>
              <c:showLegendKey val="0"/>
              <c:showVal val="1"/>
              <c:showCatName val="0"/>
              <c:showSerName val="0"/>
              <c:showPercent val="0"/>
              <c:showBubbleSize val="0"/>
            </c:dLbl>
            <c:dLbl>
              <c:idx val="3"/>
              <c:layout>
                <c:manualLayout>
                  <c:x val="-0.0515695538057743"/>
                  <c:y val="-0.0231481481481481"/>
                </c:manualLayout>
              </c:layout>
              <c:dLblPos val="r"/>
              <c:showLegendKey val="0"/>
              <c:showVal val="1"/>
              <c:showCatName val="0"/>
              <c:showSerName val="0"/>
              <c:showPercent val="0"/>
              <c:showBubbleSize val="0"/>
            </c:dLbl>
            <c:dLbl>
              <c:idx val="4"/>
              <c:layout>
                <c:manualLayout>
                  <c:x val="-0.0515695538057743"/>
                  <c:y val="-0.0185185185185185"/>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'Margin by FY'!$C$105:$C$109</c:f>
              <c:strCache>
                <c:ptCount val="5"/>
                <c:pt idx="0">
                  <c:v>SW</c:v>
                </c:pt>
                <c:pt idx="1">
                  <c:v>AMC</c:v>
                </c:pt>
                <c:pt idx="2">
                  <c:v>Teach</c:v>
                </c:pt>
                <c:pt idx="3">
                  <c:v>Comm</c:v>
                </c:pt>
                <c:pt idx="4">
                  <c:v>DSH</c:v>
                </c:pt>
              </c:strCache>
            </c:strRef>
          </c:cat>
          <c:val>
            <c:numRef>
              <c:f>'Margin by FY'!$D$105:$D$109</c:f>
              <c:numCache>
                <c:formatCode>0.0%</c:formatCode>
                <c:ptCount val="5"/>
                <c:pt idx="1">
                  <c:v>0.0711</c:v>
                </c:pt>
                <c:pt idx="2">
                  <c:v>0.1403</c:v>
                </c:pt>
                <c:pt idx="3">
                  <c:v>0.0949</c:v>
                </c:pt>
                <c:pt idx="4">
                  <c:v>0.114503</c:v>
                </c:pt>
              </c:numCache>
            </c:numRef>
          </c:val>
          <c:smooth val="0"/>
        </c:ser>
        <c:ser>
          <c:idx val="1"/>
          <c:order val="1"/>
          <c:spPr>
            <a:ln w="28575">
              <a:noFill/>
            </a:ln>
          </c:spPr>
          <c:marker>
            <c:symbol val="none"/>
          </c:marker>
          <c:dLbls>
            <c:dLbl>
              <c:idx val="0"/>
              <c:layout>
                <c:manualLayout>
                  <c:x val="-0.0521944444444445"/>
                  <c:y val="0.0277777777777778"/>
                </c:manualLayout>
              </c:layout>
              <c:dLblPos val="r"/>
              <c:showLegendKey val="0"/>
              <c:showVal val="1"/>
              <c:showCatName val="0"/>
              <c:showSerName val="0"/>
              <c:showPercent val="0"/>
              <c:showBubbleSize val="0"/>
            </c:dLbl>
            <c:dLbl>
              <c:idx val="1"/>
              <c:layout>
                <c:manualLayout>
                  <c:x val="-0.0459376640419948"/>
                  <c:y val="0.037037037037037"/>
                </c:manualLayout>
              </c:layout>
              <c:dLblPos val="r"/>
              <c:showLegendKey val="0"/>
              <c:showVal val="1"/>
              <c:showCatName val="0"/>
              <c:showSerName val="0"/>
              <c:showPercent val="0"/>
              <c:showBubbleSize val="0"/>
            </c:dLbl>
            <c:dLbl>
              <c:idx val="2"/>
              <c:layout>
                <c:manualLayout>
                  <c:x val="-0.0493403324584427"/>
                  <c:y val="0.0138888888888889"/>
                </c:manualLayout>
              </c:layout>
              <c:dLblPos val="r"/>
              <c:showLegendKey val="0"/>
              <c:showVal val="1"/>
              <c:showCatName val="0"/>
              <c:showSerName val="0"/>
              <c:showPercent val="0"/>
              <c:showBubbleSize val="0"/>
            </c:dLbl>
            <c:dLbl>
              <c:idx val="3"/>
              <c:layout>
                <c:manualLayout>
                  <c:x val="-0.0465625546806649"/>
                  <c:y val="0.0231481481481481"/>
                </c:manualLayout>
              </c:layout>
              <c:dLblPos val="r"/>
              <c:showLegendKey val="0"/>
              <c:showVal val="1"/>
              <c:showCatName val="0"/>
              <c:showSerName val="0"/>
              <c:showPercent val="0"/>
              <c:showBubbleSize val="0"/>
            </c:dLbl>
            <c:dLbl>
              <c:idx val="4"/>
              <c:layout>
                <c:manualLayout>
                  <c:x val="-0.0549722222222222"/>
                  <c:y val="0.0185185185185185"/>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'Margin by FY'!$C$105:$C$109</c:f>
              <c:strCache>
                <c:ptCount val="5"/>
                <c:pt idx="0">
                  <c:v>SW</c:v>
                </c:pt>
                <c:pt idx="1">
                  <c:v>AMC</c:v>
                </c:pt>
                <c:pt idx="2">
                  <c:v>Teach</c:v>
                </c:pt>
                <c:pt idx="3">
                  <c:v>Comm</c:v>
                </c:pt>
                <c:pt idx="4">
                  <c:v>DSH</c:v>
                </c:pt>
              </c:strCache>
            </c:strRef>
          </c:cat>
          <c:val>
            <c:numRef>
              <c:f>'Margin by FY'!$E$105:$E$109</c:f>
              <c:numCache>
                <c:formatCode>0.0%</c:formatCode>
                <c:ptCount val="5"/>
                <c:pt idx="1">
                  <c:v>0.0155</c:v>
                </c:pt>
                <c:pt idx="2">
                  <c:v>-0.0588</c:v>
                </c:pt>
                <c:pt idx="3">
                  <c:v>-0.0217</c:v>
                </c:pt>
                <c:pt idx="4">
                  <c:v>-0.2291</c:v>
                </c:pt>
              </c:numCache>
            </c:numRef>
          </c:val>
          <c:smooth val="0"/>
        </c:ser>
        <c:ser>
          <c:idx val="2"/>
          <c:order val="2"/>
          <c:spPr>
            <a:ln w="28575">
              <a:noFill/>
            </a:ln>
          </c:spPr>
          <c:marker>
            <c:symbol val="dash"/>
            <c:size val="9"/>
            <c:spPr>
              <a:solidFill>
                <a:schemeClr val="tx1">
                  <a:lumMod val="75000"/>
                  <a:lumOff val="25000"/>
                </a:schemeClr>
              </a:solidFill>
            </c:spPr>
          </c:marker>
          <c:dLbls>
            <c:dLbl>
              <c:idx val="0"/>
              <c:layout>
                <c:manualLayout>
                  <c:x val="-0.0444444444444445"/>
                  <c:y val="-0.0380680466333571"/>
                </c:manualLayout>
              </c:layout>
              <c:dLblPos val="r"/>
              <c:showLegendKey val="0"/>
              <c:showVal val="1"/>
              <c:showCatName val="0"/>
              <c:showSerName val="0"/>
              <c:showPercent val="0"/>
              <c:showBubbleSize val="0"/>
            </c:dLbl>
            <c:txPr>
              <a:bodyPr/>
              <a:lstStyle/>
              <a:p>
                <a:pPr>
                  <a:defRPr sz="8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'Margin by FY'!$C$105:$C$109</c:f>
              <c:strCache>
                <c:ptCount val="5"/>
                <c:pt idx="0">
                  <c:v>SW</c:v>
                </c:pt>
                <c:pt idx="1">
                  <c:v>AMC</c:v>
                </c:pt>
                <c:pt idx="2">
                  <c:v>Teach</c:v>
                </c:pt>
                <c:pt idx="3">
                  <c:v>Comm</c:v>
                </c:pt>
                <c:pt idx="4">
                  <c:v>DSH</c:v>
                </c:pt>
              </c:strCache>
            </c:strRef>
          </c:cat>
          <c:val>
            <c:numRef>
              <c:f>'Margin by FY'!$F$105:$F$109</c:f>
              <c:numCache>
                <c:formatCode>0.0%</c:formatCode>
                <c:ptCount val="5"/>
                <c:pt idx="0">
                  <c:v>0.041</c:v>
                </c:pt>
                <c:pt idx="1">
                  <c:v>0.0456</c:v>
                </c:pt>
                <c:pt idx="2">
                  <c:v>0.0757</c:v>
                </c:pt>
                <c:pt idx="3">
                  <c:v>0.0357</c:v>
                </c:pt>
                <c:pt idx="4">
                  <c:v>0.0364</c:v>
                </c:pt>
              </c:numCache>
            </c:numRef>
          </c:val>
          <c:smooth val="0"/>
        </c:ser>
        <c:dLbls>
          <c:showLegendKey val="0"/>
          <c:showVal val="0"/>
          <c:showCatName val="0"/>
          <c:showSerName val="0"/>
          <c:showPercent val="0"/>
          <c:showBubbleSize val="0"/>
        </c:dLbls>
        <c:hiLowLines>
          <c:spPr>
            <a:ln w="12700">
              <a:solidFill>
                <a:srgbClr val="993366"/>
              </a:solidFill>
              <a:prstDash val="solid"/>
            </a:ln>
          </c:spPr>
        </c:hiLowLines>
        <c:axId val="2090387480"/>
        <c:axId val="2090390616"/>
      </c:stockChart>
      <c:catAx>
        <c:axId val="2090387480"/>
        <c:scaling>
          <c:orientation val="minMax"/>
        </c:scaling>
        <c:delete val="0"/>
        <c:axPos val="b"/>
        <c:numFmt formatCode="General" sourceLinked="1"/>
        <c:majorTickMark val="out"/>
        <c:minorTickMark val="none"/>
        <c:tickLblPos val="low"/>
        <c:txPr>
          <a:bodyPr rot="0" vert="horz"/>
          <a:lstStyle/>
          <a:p>
            <a:pPr>
              <a:defRPr sz="900" b="1" i="0" u="none" strike="noStrike" baseline="0">
                <a:solidFill>
                  <a:srgbClr val="000000"/>
                </a:solidFill>
                <a:latin typeface="Calibri"/>
                <a:ea typeface="Calibri"/>
                <a:cs typeface="Calibri"/>
              </a:defRPr>
            </a:pPr>
            <a:endParaRPr lang="en-US"/>
          </a:p>
        </c:txPr>
        <c:crossAx val="2090390616"/>
        <c:crosses val="autoZero"/>
        <c:auto val="1"/>
        <c:lblAlgn val="ctr"/>
        <c:lblOffset val="100"/>
        <c:noMultiLvlLbl val="0"/>
      </c:catAx>
      <c:valAx>
        <c:axId val="2090390616"/>
        <c:scaling>
          <c:orientation val="minMax"/>
          <c:max val="0.17"/>
          <c:min val="-0.25"/>
        </c:scaling>
        <c:delete val="0"/>
        <c:axPos val="l"/>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090387480"/>
        <c:crosses val="autoZero"/>
        <c:crossBetween val="between"/>
        <c:majorUnit val="0.1"/>
      </c:valAx>
      <c:spPr>
        <a:solidFill>
          <a:schemeClr val="accent3">
            <a:lumMod val="20000"/>
            <a:lumOff val="80000"/>
          </a:schemeClr>
        </a:solidFill>
        <a:ln>
          <a:noFill/>
        </a:ln>
      </c:spPr>
    </c:plotArea>
    <c:plotVisOnly val="1"/>
    <c:dispBlanksAs val="gap"/>
    <c:showDLblsOverMax val="0"/>
  </c:chart>
  <c:spPr>
    <a:solidFill>
      <a:schemeClr val="accent3">
        <a:lumMod val="40000"/>
        <a:lumOff val="60000"/>
      </a:schemeClr>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chart" Target="../charts/chart5.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1</xdr:colOff>
      <xdr:row>99</xdr:row>
      <xdr:rowOff>180974</xdr:rowOff>
    </xdr:from>
    <xdr:to>
      <xdr:col>26</xdr:col>
      <xdr:colOff>106681</xdr:colOff>
      <xdr:row>109</xdr:row>
      <xdr:rowOff>66674</xdr:rowOff>
    </xdr:to>
    <xdr:graphicFrame macro="">
      <xdr:nvGraphicFramePr>
        <xdr:cNvPr id="559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476250</xdr:colOff>
      <xdr:row>107</xdr:row>
      <xdr:rowOff>214221</xdr:rowOff>
    </xdr:from>
    <xdr:to>
      <xdr:col>25</xdr:col>
      <xdr:colOff>552450</xdr:colOff>
      <xdr:row>108</xdr:row>
      <xdr:rowOff>100436</xdr:rowOff>
    </xdr:to>
    <xdr:sp macro="" textlink="">
      <xdr:nvSpPr>
        <xdr:cNvPr id="86" name="Rectangle 85"/>
        <xdr:cNvSpPr/>
      </xdr:nvSpPr>
      <xdr:spPr>
        <a:xfrm>
          <a:off x="4581525" y="46277121"/>
          <a:ext cx="4229100" cy="210065"/>
        </a:xfrm>
        <a:prstGeom prst="rect">
          <a:avLst/>
        </a:prstGeom>
        <a:solidFill>
          <a:schemeClr val="accent2">
            <a:alpha val="2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23</xdr:col>
      <xdr:colOff>381000</xdr:colOff>
      <xdr:row>101</xdr:row>
      <xdr:rowOff>159608</xdr:rowOff>
    </xdr:from>
    <xdr:to>
      <xdr:col>25</xdr:col>
      <xdr:colOff>333375</xdr:colOff>
      <xdr:row>103</xdr:row>
      <xdr:rowOff>28207</xdr:rowOff>
    </xdr:to>
    <xdr:grpSp>
      <xdr:nvGrpSpPr>
        <xdr:cNvPr id="106" name="Group 105"/>
        <xdr:cNvGrpSpPr/>
      </xdr:nvGrpSpPr>
      <xdr:grpSpPr>
        <a:xfrm>
          <a:off x="7890933" y="23672800"/>
          <a:ext cx="1651000" cy="0"/>
          <a:chOff x="1343025" y="2447925"/>
          <a:chExt cx="1133475" cy="228600"/>
        </a:xfrm>
      </xdr:grpSpPr>
      <xdr:cxnSp macro="">
        <xdr:nvCxnSpPr>
          <xdr:cNvPr id="107" name="Straight Connector 106"/>
          <xdr:cNvCxnSpPr/>
        </xdr:nvCxnSpPr>
        <xdr:spPr>
          <a:xfrm>
            <a:off x="1343025" y="2527935"/>
            <a:ext cx="257175" cy="0"/>
          </a:xfrm>
          <a:prstGeom prst="line">
            <a:avLst/>
          </a:prstGeom>
          <a:ln w="12700">
            <a:solidFill>
              <a:schemeClr val="accent2">
                <a:lumMod val="75000"/>
              </a:schemeClr>
            </a:solidFill>
            <a:prstDash val="dash"/>
          </a:ln>
        </xdr:spPr>
        <xdr:style>
          <a:lnRef idx="1">
            <a:schemeClr val="accent2"/>
          </a:lnRef>
          <a:fillRef idx="0">
            <a:schemeClr val="accent2"/>
          </a:fillRef>
          <a:effectRef idx="0">
            <a:schemeClr val="accent2"/>
          </a:effectRef>
          <a:fontRef idx="minor">
            <a:schemeClr val="tx1"/>
          </a:fontRef>
        </xdr:style>
      </xdr:cxnSp>
      <xdr:sp macro="" textlink="">
        <xdr:nvSpPr>
          <xdr:cNvPr id="108" name="TextBox 107"/>
          <xdr:cNvSpPr txBox="1"/>
        </xdr:nvSpPr>
        <xdr:spPr>
          <a:xfrm>
            <a:off x="1562100" y="2447925"/>
            <a:ext cx="9144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latin typeface="Arial" panose="020B0604020202020204" pitchFamily="34" charset="0"/>
                <a:cs typeface="Arial" panose="020B0604020202020204" pitchFamily="34" charset="0"/>
              </a:rPr>
              <a:t>Statewide Median</a:t>
            </a:r>
          </a:p>
        </xdr:txBody>
      </xdr:sp>
    </xdr:grpSp>
    <xdr:clientData/>
  </xdr:twoCellAnchor>
  <xdr:twoCellAnchor>
    <xdr:from>
      <xdr:col>18</xdr:col>
      <xdr:colOff>40004</xdr:colOff>
      <xdr:row>72</xdr:row>
      <xdr:rowOff>9526</xdr:rowOff>
    </xdr:from>
    <xdr:to>
      <xdr:col>26</xdr:col>
      <xdr:colOff>38099</xdr:colOff>
      <xdr:row>81</xdr:row>
      <xdr:rowOff>19051</xdr:rowOff>
    </xdr:to>
    <xdr:grpSp>
      <xdr:nvGrpSpPr>
        <xdr:cNvPr id="16" name="Group 15"/>
        <xdr:cNvGrpSpPr/>
      </xdr:nvGrpSpPr>
      <xdr:grpSpPr>
        <a:xfrm>
          <a:off x="4485004" y="23672800"/>
          <a:ext cx="5056929" cy="0"/>
          <a:chOff x="4097654" y="38385751"/>
          <a:chExt cx="4741545" cy="2409825"/>
        </a:xfrm>
      </xdr:grpSpPr>
      <xdr:graphicFrame macro="">
        <xdr:nvGraphicFramePr>
          <xdr:cNvPr id="5593" name="Chart 4"/>
          <xdr:cNvGraphicFramePr>
            <a:graphicFrameLocks/>
          </xdr:cNvGraphicFramePr>
        </xdr:nvGraphicFramePr>
        <xdr:xfrm>
          <a:off x="4097654" y="38385751"/>
          <a:ext cx="4741545" cy="240982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85" name="Rectangle 84"/>
          <xdr:cNvSpPr/>
        </xdr:nvSpPr>
        <xdr:spPr>
          <a:xfrm>
            <a:off x="4619625" y="40433625"/>
            <a:ext cx="4152900" cy="123826"/>
          </a:xfrm>
          <a:prstGeom prst="rect">
            <a:avLst/>
          </a:prstGeom>
          <a:solidFill>
            <a:schemeClr val="accent2">
              <a:alpha val="2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grpSp>
    <xdr:clientData/>
  </xdr:twoCellAnchor>
  <xdr:twoCellAnchor>
    <xdr:from>
      <xdr:col>13</xdr:col>
      <xdr:colOff>485775</xdr:colOff>
      <xdr:row>4</xdr:row>
      <xdr:rowOff>38100</xdr:rowOff>
    </xdr:from>
    <xdr:to>
      <xdr:col>14</xdr:col>
      <xdr:colOff>238125</xdr:colOff>
      <xdr:row>4</xdr:row>
      <xdr:rowOff>257175</xdr:rowOff>
    </xdr:to>
    <xdr:sp macro="" textlink="">
      <xdr:nvSpPr>
        <xdr:cNvPr id="2" name="TextBox 1"/>
        <xdr:cNvSpPr txBox="1"/>
      </xdr:nvSpPr>
      <xdr:spPr>
        <a:xfrm>
          <a:off x="1000125" y="1371600"/>
          <a:ext cx="4667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0">
              <a:latin typeface="Arial" panose="020B0604020202020204" pitchFamily="34" charset="0"/>
              <a:cs typeface="Arial" panose="020B0604020202020204" pitchFamily="34" charset="0"/>
            </a:rPr>
            <a:t>High</a:t>
          </a:r>
        </a:p>
      </xdr:txBody>
    </xdr:sp>
    <xdr:clientData/>
  </xdr:twoCellAnchor>
  <xdr:twoCellAnchor>
    <xdr:from>
      <xdr:col>14</xdr:col>
      <xdr:colOff>523875</xdr:colOff>
      <xdr:row>4</xdr:row>
      <xdr:rowOff>200025</xdr:rowOff>
    </xdr:from>
    <xdr:to>
      <xdr:col>15</xdr:col>
      <xdr:colOff>504825</xdr:colOff>
      <xdr:row>5</xdr:row>
      <xdr:rowOff>180975</xdr:rowOff>
    </xdr:to>
    <xdr:sp macro="" textlink="">
      <xdr:nvSpPr>
        <xdr:cNvPr id="12" name="TextBox 11"/>
        <xdr:cNvSpPr txBox="1"/>
      </xdr:nvSpPr>
      <xdr:spPr>
        <a:xfrm>
          <a:off x="1752600" y="1533525"/>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0">
              <a:latin typeface="Arial" panose="020B0604020202020204" pitchFamily="34" charset="0"/>
              <a:cs typeface="Arial" panose="020B0604020202020204" pitchFamily="34" charset="0"/>
            </a:rPr>
            <a:t>Median</a:t>
          </a:r>
        </a:p>
      </xdr:txBody>
    </xdr:sp>
    <xdr:clientData/>
  </xdr:twoCellAnchor>
  <xdr:twoCellAnchor>
    <xdr:from>
      <xdr:col>13</xdr:col>
      <xdr:colOff>533400</xdr:colOff>
      <xdr:row>5</xdr:row>
      <xdr:rowOff>95250</xdr:rowOff>
    </xdr:from>
    <xdr:to>
      <xdr:col>14</xdr:col>
      <xdr:colOff>285750</xdr:colOff>
      <xdr:row>6</xdr:row>
      <xdr:rowOff>19050</xdr:rowOff>
    </xdr:to>
    <xdr:sp macro="" textlink="">
      <xdr:nvSpPr>
        <xdr:cNvPr id="13" name="TextBox 12"/>
        <xdr:cNvSpPr txBox="1"/>
      </xdr:nvSpPr>
      <xdr:spPr>
        <a:xfrm>
          <a:off x="1047750" y="1724025"/>
          <a:ext cx="4667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0">
              <a:latin typeface="Arial" panose="020B0604020202020204" pitchFamily="34" charset="0"/>
              <a:cs typeface="Arial" panose="020B0604020202020204" pitchFamily="34" charset="0"/>
            </a:rPr>
            <a:t>Low</a:t>
          </a:r>
        </a:p>
      </xdr:txBody>
    </xdr:sp>
    <xdr:clientData/>
  </xdr:twoCellAnchor>
  <xdr:twoCellAnchor>
    <xdr:from>
      <xdr:col>18</xdr:col>
      <xdr:colOff>533400</xdr:colOff>
      <xdr:row>78</xdr:row>
      <xdr:rowOff>66675</xdr:rowOff>
    </xdr:from>
    <xdr:to>
      <xdr:col>19</xdr:col>
      <xdr:colOff>390525</xdr:colOff>
      <xdr:row>78</xdr:row>
      <xdr:rowOff>285750</xdr:rowOff>
    </xdr:to>
    <xdr:sp macro="" textlink="">
      <xdr:nvSpPr>
        <xdr:cNvPr id="38" name="TextBox 37"/>
        <xdr:cNvSpPr txBox="1"/>
      </xdr:nvSpPr>
      <xdr:spPr>
        <a:xfrm>
          <a:off x="4200525" y="39871650"/>
          <a:ext cx="4667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0">
              <a:latin typeface="Arial" panose="020B0604020202020204" pitchFamily="34" charset="0"/>
              <a:cs typeface="Arial" panose="020B0604020202020204" pitchFamily="34" charset="0"/>
            </a:rPr>
            <a:t>High</a:t>
          </a:r>
        </a:p>
      </xdr:txBody>
    </xdr:sp>
    <xdr:clientData/>
  </xdr:twoCellAnchor>
  <xdr:twoCellAnchor>
    <xdr:from>
      <xdr:col>20</xdr:col>
      <xdr:colOff>114300</xdr:colOff>
      <xdr:row>78</xdr:row>
      <xdr:rowOff>276225</xdr:rowOff>
    </xdr:from>
    <xdr:to>
      <xdr:col>21</xdr:col>
      <xdr:colOff>114300</xdr:colOff>
      <xdr:row>79</xdr:row>
      <xdr:rowOff>133350</xdr:rowOff>
    </xdr:to>
    <xdr:sp macro="" textlink="">
      <xdr:nvSpPr>
        <xdr:cNvPr id="39" name="TextBox 38"/>
        <xdr:cNvSpPr txBox="1"/>
      </xdr:nvSpPr>
      <xdr:spPr>
        <a:xfrm>
          <a:off x="4981575" y="40081200"/>
          <a:ext cx="59055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0">
              <a:latin typeface="Arial" panose="020B0604020202020204" pitchFamily="34" charset="0"/>
              <a:cs typeface="Arial" panose="020B0604020202020204" pitchFamily="34" charset="0"/>
            </a:rPr>
            <a:t>Median</a:t>
          </a:r>
        </a:p>
      </xdr:txBody>
    </xdr:sp>
    <xdr:clientData/>
  </xdr:twoCellAnchor>
  <xdr:twoCellAnchor>
    <xdr:from>
      <xdr:col>18</xdr:col>
      <xdr:colOff>552451</xdr:colOff>
      <xdr:row>79</xdr:row>
      <xdr:rowOff>57151</xdr:rowOff>
    </xdr:from>
    <xdr:to>
      <xdr:col>19</xdr:col>
      <xdr:colOff>304801</xdr:colOff>
      <xdr:row>79</xdr:row>
      <xdr:rowOff>228601</xdr:rowOff>
    </xdr:to>
    <xdr:sp macro="" textlink="">
      <xdr:nvSpPr>
        <xdr:cNvPr id="40" name="TextBox 39"/>
        <xdr:cNvSpPr txBox="1"/>
      </xdr:nvSpPr>
      <xdr:spPr>
        <a:xfrm>
          <a:off x="4657726" y="40147876"/>
          <a:ext cx="3619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0">
              <a:latin typeface="Arial" panose="020B0604020202020204" pitchFamily="34" charset="0"/>
              <a:cs typeface="Arial" panose="020B0604020202020204" pitchFamily="34" charset="0"/>
            </a:rPr>
            <a:t>Low</a:t>
          </a:r>
        </a:p>
      </xdr:txBody>
    </xdr:sp>
    <xdr:clientData/>
  </xdr:twoCellAnchor>
  <xdr:twoCellAnchor>
    <xdr:from>
      <xdr:col>18</xdr:col>
      <xdr:colOff>504825</xdr:colOff>
      <xdr:row>78</xdr:row>
      <xdr:rowOff>295275</xdr:rowOff>
    </xdr:from>
    <xdr:to>
      <xdr:col>25</xdr:col>
      <xdr:colOff>314326</xdr:colOff>
      <xdr:row>78</xdr:row>
      <xdr:rowOff>295275</xdr:rowOff>
    </xdr:to>
    <xdr:cxnSp macro="">
      <xdr:nvCxnSpPr>
        <xdr:cNvPr id="54" name="Straight Connector 53"/>
        <xdr:cNvCxnSpPr/>
      </xdr:nvCxnSpPr>
      <xdr:spPr>
        <a:xfrm>
          <a:off x="4610100" y="40062150"/>
          <a:ext cx="3962401" cy="0"/>
        </a:xfrm>
        <a:prstGeom prst="line">
          <a:avLst/>
        </a:prstGeom>
        <a:ln w="19050">
          <a:solidFill>
            <a:schemeClr val="accent2">
              <a:lumMod val="75000"/>
            </a:schemeClr>
          </a:solidFill>
          <a:prstDash val="dash"/>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542925</xdr:colOff>
      <xdr:row>106</xdr:row>
      <xdr:rowOff>314325</xdr:rowOff>
    </xdr:from>
    <xdr:to>
      <xdr:col>25</xdr:col>
      <xdr:colOff>352426</xdr:colOff>
      <xdr:row>106</xdr:row>
      <xdr:rowOff>314325</xdr:rowOff>
    </xdr:to>
    <xdr:cxnSp macro="">
      <xdr:nvCxnSpPr>
        <xdr:cNvPr id="55" name="Straight Connector 54"/>
        <xdr:cNvCxnSpPr/>
      </xdr:nvCxnSpPr>
      <xdr:spPr>
        <a:xfrm>
          <a:off x="4648200" y="46053375"/>
          <a:ext cx="3962401" cy="0"/>
        </a:xfrm>
        <a:prstGeom prst="line">
          <a:avLst/>
        </a:prstGeom>
        <a:ln w="19050">
          <a:solidFill>
            <a:schemeClr val="accent2">
              <a:lumMod val="75000"/>
            </a:schemeClr>
          </a:solidFill>
          <a:prstDash val="dash"/>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161925</xdr:colOff>
      <xdr:row>78</xdr:row>
      <xdr:rowOff>104775</xdr:rowOff>
    </xdr:from>
    <xdr:to>
      <xdr:col>26</xdr:col>
      <xdr:colOff>200025</xdr:colOff>
      <xdr:row>79</xdr:row>
      <xdr:rowOff>47625</xdr:rowOff>
    </xdr:to>
    <xdr:sp macro="" textlink="">
      <xdr:nvSpPr>
        <xdr:cNvPr id="87" name="TextBox 86"/>
        <xdr:cNvSpPr txBox="1"/>
      </xdr:nvSpPr>
      <xdr:spPr>
        <a:xfrm>
          <a:off x="8420100" y="39871650"/>
          <a:ext cx="6286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Arial" panose="020B0604020202020204" pitchFamily="34" charset="0"/>
              <a:cs typeface="Arial" panose="020B0604020202020204" pitchFamily="34" charset="0"/>
            </a:rPr>
            <a:t>21.9%</a:t>
          </a:r>
        </a:p>
      </xdr:txBody>
    </xdr:sp>
    <xdr:clientData/>
  </xdr:twoCellAnchor>
  <xdr:twoCellAnchor>
    <xdr:from>
      <xdr:col>25</xdr:col>
      <xdr:colOff>314325</xdr:colOff>
      <xdr:row>106</xdr:row>
      <xdr:rowOff>209550</xdr:rowOff>
    </xdr:from>
    <xdr:to>
      <xdr:col>26</xdr:col>
      <xdr:colOff>161925</xdr:colOff>
      <xdr:row>107</xdr:row>
      <xdr:rowOff>152400</xdr:rowOff>
    </xdr:to>
    <xdr:sp macro="" textlink="">
      <xdr:nvSpPr>
        <xdr:cNvPr id="88" name="TextBox 87"/>
        <xdr:cNvSpPr txBox="1"/>
      </xdr:nvSpPr>
      <xdr:spPr>
        <a:xfrm>
          <a:off x="8572500" y="459486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Arial" panose="020B0604020202020204" pitchFamily="34" charset="0"/>
              <a:cs typeface="Arial" panose="020B0604020202020204" pitchFamily="34" charset="0"/>
            </a:rPr>
            <a:t>4.5</a:t>
          </a:r>
        </a:p>
      </xdr:txBody>
    </xdr:sp>
    <xdr:clientData/>
  </xdr:twoCellAnchor>
  <xdr:twoCellAnchor>
    <xdr:from>
      <xdr:col>13</xdr:col>
      <xdr:colOff>3463</xdr:colOff>
      <xdr:row>1</xdr:row>
      <xdr:rowOff>15240</xdr:rowOff>
    </xdr:from>
    <xdr:to>
      <xdr:col>20</xdr:col>
      <xdr:colOff>537480</xdr:colOff>
      <xdr:row>10</xdr:row>
      <xdr:rowOff>114300</xdr:rowOff>
    </xdr:to>
    <xdr:grpSp>
      <xdr:nvGrpSpPr>
        <xdr:cNvPr id="9" name="Group 8"/>
        <xdr:cNvGrpSpPr/>
      </xdr:nvGrpSpPr>
      <xdr:grpSpPr>
        <a:xfrm>
          <a:off x="519401" y="245428"/>
          <a:ext cx="5542579" cy="2265997"/>
          <a:chOff x="514349" y="240376"/>
          <a:chExt cx="5529640" cy="2272492"/>
        </a:xfrm>
      </xdr:grpSpPr>
      <xdr:graphicFrame macro="">
        <xdr:nvGraphicFramePr>
          <xdr:cNvPr id="5586" name="Chart 4"/>
          <xdr:cNvGraphicFramePr>
            <a:graphicFrameLocks/>
          </xdr:cNvGraphicFramePr>
        </xdr:nvGraphicFramePr>
        <xdr:xfrm>
          <a:off x="514349" y="240376"/>
          <a:ext cx="5489008" cy="2272492"/>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6" name="TextBox 5"/>
          <xdr:cNvSpPr txBox="1"/>
        </xdr:nvSpPr>
        <xdr:spPr>
          <a:xfrm>
            <a:off x="5549602" y="1325026"/>
            <a:ext cx="494387" cy="253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700" b="1">
                <a:solidFill>
                  <a:schemeClr val="tx2">
                    <a:lumMod val="60000"/>
                    <a:lumOff val="40000"/>
                  </a:schemeClr>
                </a:solidFill>
                <a:latin typeface="Arial" panose="020B0604020202020204" pitchFamily="34" charset="0"/>
                <a:cs typeface="Arial" panose="020B0604020202020204" pitchFamily="34" charset="0"/>
              </a:rPr>
              <a:t>Statewide Median*</a:t>
            </a:r>
          </a:p>
        </xdr:txBody>
      </xdr:sp>
      <xdr:sp macro="" textlink="">
        <xdr:nvSpPr>
          <xdr:cNvPr id="73" name="TextBox 72"/>
          <xdr:cNvSpPr txBox="1"/>
        </xdr:nvSpPr>
        <xdr:spPr>
          <a:xfrm>
            <a:off x="5729970" y="1201627"/>
            <a:ext cx="266614" cy="137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1">
                <a:solidFill>
                  <a:schemeClr val="tx2">
                    <a:lumMod val="60000"/>
                    <a:lumOff val="40000"/>
                  </a:schemeClr>
                </a:solidFill>
                <a:latin typeface="Arial" panose="020B0604020202020204" pitchFamily="34" charset="0"/>
                <a:cs typeface="Arial" panose="020B0604020202020204" pitchFamily="34" charset="0"/>
              </a:rPr>
              <a:t>2.7%</a:t>
            </a:r>
          </a:p>
        </xdr:txBody>
      </xdr:sp>
      <xdr:sp macro="" textlink="">
        <xdr:nvSpPr>
          <xdr:cNvPr id="89" name="TextBox 88"/>
          <xdr:cNvSpPr txBox="1"/>
        </xdr:nvSpPr>
        <xdr:spPr>
          <a:xfrm>
            <a:off x="1125339" y="1110783"/>
            <a:ext cx="381114" cy="214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a:latin typeface="Arial" panose="020B0604020202020204" pitchFamily="34" charset="0"/>
                <a:cs typeface="Arial" panose="020B0604020202020204" pitchFamily="34" charset="0"/>
              </a:rPr>
              <a:t>High</a:t>
            </a:r>
          </a:p>
        </xdr:txBody>
      </xdr:sp>
      <xdr:sp macro="" textlink="">
        <xdr:nvSpPr>
          <xdr:cNvPr id="103" name="TextBox 102"/>
          <xdr:cNvSpPr txBox="1"/>
        </xdr:nvSpPr>
        <xdr:spPr>
          <a:xfrm>
            <a:off x="1133967" y="1425725"/>
            <a:ext cx="379257" cy="207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a:latin typeface="Arial" panose="020B0604020202020204" pitchFamily="34" charset="0"/>
                <a:cs typeface="Arial" panose="020B0604020202020204" pitchFamily="34" charset="0"/>
              </a:rPr>
              <a:t>Low</a:t>
            </a:r>
          </a:p>
        </xdr:txBody>
      </xdr:sp>
    </xdr:grpSp>
    <xdr:clientData/>
  </xdr:twoCellAnchor>
  <xdr:twoCellAnchor>
    <xdr:from>
      <xdr:col>18</xdr:col>
      <xdr:colOff>104775</xdr:colOff>
      <xdr:row>79</xdr:row>
      <xdr:rowOff>180975</xdr:rowOff>
    </xdr:from>
    <xdr:to>
      <xdr:col>19</xdr:col>
      <xdr:colOff>47625</xdr:colOff>
      <xdr:row>80</xdr:row>
      <xdr:rowOff>247650</xdr:rowOff>
    </xdr:to>
    <xdr:sp macro="" textlink="">
      <xdr:nvSpPr>
        <xdr:cNvPr id="109" name="TextBox 108"/>
        <xdr:cNvSpPr txBox="1"/>
      </xdr:nvSpPr>
      <xdr:spPr>
        <a:xfrm>
          <a:off x="4210050" y="40147875"/>
          <a:ext cx="55245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latin typeface="Arial" panose="020B0604020202020204" pitchFamily="34" charset="0"/>
              <a:cs typeface="Arial" panose="020B0604020202020204" pitchFamily="34" charset="0"/>
            </a:rPr>
            <a:t>0.0%</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0.1067</cdr:x>
      <cdr:y>0.64607</cdr:y>
    </cdr:from>
    <cdr:to>
      <cdr:x>0.20293</cdr:x>
      <cdr:y>0.73488</cdr:y>
    </cdr:to>
    <cdr:sp macro="" textlink="">
      <cdr:nvSpPr>
        <cdr:cNvPr id="5" name="TextBox 19"/>
        <cdr:cNvSpPr txBox="1"/>
      </cdr:nvSpPr>
      <cdr:spPr>
        <a:xfrm xmlns:a="http://schemas.openxmlformats.org/drawingml/2006/main">
          <a:off x="517525" y="1593850"/>
          <a:ext cx="466725" cy="2190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b="0">
              <a:latin typeface="Arial" panose="020B0604020202020204" pitchFamily="34" charset="0"/>
              <a:cs typeface="Arial" panose="020B0604020202020204" pitchFamily="34" charset="0"/>
            </a:rPr>
            <a:t>High</a:t>
          </a:r>
        </a:p>
      </cdr:txBody>
    </cdr:sp>
  </cdr:relSizeAnchor>
  <cdr:relSizeAnchor xmlns:cdr="http://schemas.openxmlformats.org/drawingml/2006/chartDrawing">
    <cdr:from>
      <cdr:x>0.25203</cdr:x>
      <cdr:y>0.70381</cdr:y>
    </cdr:from>
    <cdr:to>
      <cdr:x>0.37379</cdr:x>
      <cdr:y>0.81578</cdr:y>
    </cdr:to>
    <cdr:sp macro="" textlink="">
      <cdr:nvSpPr>
        <cdr:cNvPr id="6" name="TextBox 20"/>
        <cdr:cNvSpPr txBox="1"/>
      </cdr:nvSpPr>
      <cdr:spPr>
        <a:xfrm xmlns:a="http://schemas.openxmlformats.org/drawingml/2006/main">
          <a:off x="1222365" y="1823422"/>
          <a:ext cx="590552" cy="29009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b="0">
              <a:latin typeface="Arial" panose="020B0604020202020204" pitchFamily="34" charset="0"/>
              <a:cs typeface="Arial" panose="020B0604020202020204" pitchFamily="34" charset="0"/>
            </a:rPr>
            <a:t>Median</a:t>
          </a:r>
        </a:p>
      </cdr:txBody>
    </cdr:sp>
  </cdr:relSizeAnchor>
  <cdr:relSizeAnchor xmlns:cdr="http://schemas.openxmlformats.org/drawingml/2006/chartDrawing">
    <cdr:from>
      <cdr:x>0.10867</cdr:x>
      <cdr:y>0.75032</cdr:y>
    </cdr:from>
    <cdr:to>
      <cdr:x>0.2049</cdr:x>
      <cdr:y>0.83912</cdr:y>
    </cdr:to>
    <cdr:sp macro="" textlink="">
      <cdr:nvSpPr>
        <cdr:cNvPr id="7" name="TextBox 21"/>
        <cdr:cNvSpPr txBox="1"/>
      </cdr:nvSpPr>
      <cdr:spPr>
        <a:xfrm xmlns:a="http://schemas.openxmlformats.org/drawingml/2006/main">
          <a:off x="527050" y="1851025"/>
          <a:ext cx="466725" cy="2190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b="0">
              <a:latin typeface="Arial" panose="020B0604020202020204" pitchFamily="34" charset="0"/>
              <a:cs typeface="Arial" panose="020B0604020202020204" pitchFamily="34" charset="0"/>
            </a:rPr>
            <a:t>Low</a:t>
          </a:r>
        </a:p>
      </cdr:txBody>
    </cdr:sp>
  </cdr:relSizeAnchor>
</c:userShapes>
</file>

<file path=xl/drawings/drawing3.xml><?xml version="1.0" encoding="utf-8"?>
<c:userShapes xmlns:c="http://schemas.openxmlformats.org/drawingml/2006/chart">
  <cdr:relSizeAnchor xmlns:cdr="http://schemas.openxmlformats.org/drawingml/2006/chartDrawing">
    <cdr:from>
      <cdr:x>0.72586</cdr:x>
      <cdr:y>0.14756</cdr:y>
    </cdr:from>
    <cdr:to>
      <cdr:x>0.96491</cdr:x>
      <cdr:y>0.24242</cdr:y>
    </cdr:to>
    <cdr:grpSp>
      <cdr:nvGrpSpPr>
        <cdr:cNvPr id="2" name="Group 1"/>
        <cdr:cNvGrpSpPr/>
      </cdr:nvGrpSpPr>
      <cdr:grpSpPr>
        <a:xfrm xmlns:a="http://schemas.openxmlformats.org/drawingml/2006/main">
          <a:off x="3809513" y="354469"/>
          <a:ext cx="1254600" cy="227874"/>
          <a:chOff x="0" y="0"/>
          <a:chExt cx="1133475" cy="228600"/>
        </a:xfrm>
      </cdr:grpSpPr>
      <cdr:cxnSp macro="">
        <cdr:nvCxnSpPr>
          <cdr:cNvPr id="3" name="Straight Connector 2"/>
          <cdr:cNvCxnSpPr/>
        </cdr:nvCxnSpPr>
        <cdr:spPr>
          <a:xfrm xmlns:a="http://schemas.openxmlformats.org/drawingml/2006/main">
            <a:off x="0" y="80010"/>
            <a:ext cx="257175" cy="0"/>
          </a:xfrm>
          <a:prstGeom xmlns:a="http://schemas.openxmlformats.org/drawingml/2006/main" prst="line">
            <a:avLst/>
          </a:prstGeom>
          <a:ln xmlns:a="http://schemas.openxmlformats.org/drawingml/2006/main" w="12700">
            <a:solidFill>
              <a:schemeClr val="accent2">
                <a:lumMod val="75000"/>
              </a:schemeClr>
            </a:solidFill>
            <a:prstDash val="dash"/>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sp macro="" textlink="">
        <cdr:nvSpPr>
          <cdr:cNvPr id="4" name="TextBox 5"/>
          <cdr:cNvSpPr txBox="1"/>
        </cdr:nvSpPr>
        <cdr:spPr>
          <a:xfrm xmlns:a="http://schemas.openxmlformats.org/drawingml/2006/main">
            <a:off x="219075" y="0"/>
            <a:ext cx="914400" cy="228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latin typeface="Arial" panose="020B0604020202020204" pitchFamily="34" charset="0"/>
                <a:cs typeface="Arial" panose="020B0604020202020204" pitchFamily="34" charset="0"/>
              </a:rPr>
              <a:t>Statewide Median</a:t>
            </a:r>
          </a:p>
        </cdr:txBody>
      </cdr:sp>
    </cdr:grpSp>
  </cdr:relSizeAnchor>
</c:userShapes>
</file>

<file path=xl/drawings/drawing4.xml><?xml version="1.0" encoding="utf-8"?>
<c:userShapes xmlns:c="http://schemas.openxmlformats.org/drawingml/2006/chart">
  <cdr:relSizeAnchor xmlns:cdr="http://schemas.openxmlformats.org/drawingml/2006/chartDrawing">
    <cdr:from>
      <cdr:x>0.09595</cdr:x>
      <cdr:y>0.51949</cdr:y>
    </cdr:from>
    <cdr:to>
      <cdr:x>0.9707</cdr:x>
      <cdr:y>0.90017</cdr:y>
    </cdr:to>
    <cdr:sp macro="" textlink="">
      <cdr:nvSpPr>
        <cdr:cNvPr id="12" name="Rectangle 11"/>
        <cdr:cNvSpPr/>
      </cdr:nvSpPr>
      <cdr:spPr>
        <a:xfrm xmlns:a="http://schemas.openxmlformats.org/drawingml/2006/main">
          <a:off x="529091" y="1175385"/>
          <a:ext cx="4823576" cy="861336"/>
        </a:xfrm>
        <a:prstGeom xmlns:a="http://schemas.openxmlformats.org/drawingml/2006/main" prst="rect">
          <a:avLst/>
        </a:prstGeom>
        <a:solidFill xmlns:a="http://schemas.openxmlformats.org/drawingml/2006/main">
          <a:schemeClr val="tx2">
            <a:lumMod val="60000"/>
            <a:lumOff val="40000"/>
            <a:alpha val="27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0.09695</cdr:x>
      <cdr:y>0.47325</cdr:y>
    </cdr:from>
    <cdr:to>
      <cdr:x>0.96049</cdr:x>
      <cdr:y>0.4815</cdr:y>
    </cdr:to>
    <cdr:cxnSp macro="">
      <cdr:nvCxnSpPr>
        <cdr:cNvPr id="10" name="Straight Connector 9"/>
        <cdr:cNvCxnSpPr/>
      </cdr:nvCxnSpPr>
      <cdr:spPr>
        <a:xfrm xmlns:a="http://schemas.openxmlformats.org/drawingml/2006/main" flipV="1">
          <a:off x="534605" y="1070776"/>
          <a:ext cx="4761763" cy="18666"/>
        </a:xfrm>
        <a:prstGeom xmlns:a="http://schemas.openxmlformats.org/drawingml/2006/main" prst="line">
          <a:avLst/>
        </a:prstGeom>
        <a:ln xmlns:a="http://schemas.openxmlformats.org/drawingml/2006/main" w="19050">
          <a:solidFill>
            <a:schemeClr val="tx2">
              <a:lumMod val="60000"/>
              <a:lumOff val="40000"/>
            </a:schemeClr>
          </a:solidFill>
          <a:prstDash val="dash"/>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0.23624</cdr:x>
      <cdr:y>0.50357</cdr:y>
    </cdr:from>
    <cdr:to>
      <cdr:x>0.33127</cdr:x>
      <cdr:y>0.60067</cdr:y>
    </cdr:to>
    <cdr:sp macro="" textlink="">
      <cdr:nvSpPr>
        <cdr:cNvPr id="4" name="TextBox 89"/>
        <cdr:cNvSpPr txBox="1"/>
      </cdr:nvSpPr>
      <cdr:spPr>
        <a:xfrm xmlns:a="http://schemas.openxmlformats.org/drawingml/2006/main">
          <a:off x="1302656" y="1139373"/>
          <a:ext cx="524041" cy="2197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b="1">
              <a:latin typeface="Arial" panose="020B0604020202020204" pitchFamily="34" charset="0"/>
              <a:cs typeface="Arial" panose="020B0604020202020204" pitchFamily="34" charset="0"/>
            </a:rPr>
            <a:t>Median</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2545080</xdr:colOff>
      <xdr:row>85</xdr:row>
      <xdr:rowOff>53340</xdr:rowOff>
    </xdr:from>
    <xdr:to>
      <xdr:col>8</xdr:col>
      <xdr:colOff>868680</xdr:colOff>
      <xdr:row>100</xdr:row>
      <xdr:rowOff>7620</xdr:rowOff>
    </xdr:to>
    <xdr:graphicFrame macro="">
      <xdr:nvGraphicFramePr>
        <xdr:cNvPr id="12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1866900</xdr:colOff>
      <xdr:row>112</xdr:row>
      <xdr:rowOff>152400</xdr:rowOff>
    </xdr:from>
    <xdr:to>
      <xdr:col>8</xdr:col>
      <xdr:colOff>190500</xdr:colOff>
      <xdr:row>127</xdr:row>
      <xdr:rowOff>106680</xdr:rowOff>
    </xdr:to>
    <xdr:graphicFrame macro="">
      <xdr:nvGraphicFramePr>
        <xdr:cNvPr id="12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7620</xdr:colOff>
      <xdr:row>112</xdr:row>
      <xdr:rowOff>160020</xdr:rowOff>
    </xdr:from>
    <xdr:to>
      <xdr:col>14</xdr:col>
      <xdr:colOff>853440</xdr:colOff>
      <xdr:row>128</xdr:row>
      <xdr:rowOff>15240</xdr:rowOff>
    </xdr:to>
    <xdr:pic>
      <xdr:nvPicPr>
        <xdr:cNvPr id="1234" name="Picture 3"/>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07980" y="20718780"/>
          <a:ext cx="4122420" cy="27813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0.86296</cdr:x>
      <cdr:y>0.12346</cdr:y>
    </cdr:from>
    <cdr:to>
      <cdr:x>0.99259</cdr:x>
      <cdr:y>0.21605</cdr:y>
    </cdr:to>
    <cdr:sp macro="" textlink="">
      <cdr:nvSpPr>
        <cdr:cNvPr id="2" name="TextBox 1"/>
        <cdr:cNvSpPr txBox="1"/>
      </cdr:nvSpPr>
      <cdr:spPr>
        <a:xfrm xmlns:a="http://schemas.openxmlformats.org/drawingml/2006/main">
          <a:off x="3945466" y="338668"/>
          <a:ext cx="592667" cy="254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000"/>
            <a:t> </a:t>
          </a:r>
          <a:r>
            <a:rPr lang="en-US" sz="1000" b="1">
              <a:solidFill>
                <a:schemeClr val="accent3">
                  <a:lumMod val="75000"/>
                </a:schemeClr>
              </a:solidFill>
            </a:rPr>
            <a:t>Teaching</a:t>
          </a:r>
        </a:p>
      </cdr:txBody>
    </cdr:sp>
  </cdr:relSizeAnchor>
  <cdr:relSizeAnchor xmlns:cdr="http://schemas.openxmlformats.org/drawingml/2006/chartDrawing">
    <cdr:from>
      <cdr:x>0.64259</cdr:x>
      <cdr:y>0.33025</cdr:y>
    </cdr:from>
    <cdr:to>
      <cdr:x>0.77222</cdr:x>
      <cdr:y>0.42284</cdr:y>
    </cdr:to>
    <cdr:sp macro="" textlink="">
      <cdr:nvSpPr>
        <cdr:cNvPr id="3" name="TextBox 1"/>
        <cdr:cNvSpPr txBox="1"/>
      </cdr:nvSpPr>
      <cdr:spPr>
        <a:xfrm xmlns:a="http://schemas.openxmlformats.org/drawingml/2006/main">
          <a:off x="2937933" y="905933"/>
          <a:ext cx="592667" cy="2540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b="1">
              <a:solidFill>
                <a:srgbClr val="00B0F0"/>
              </a:solidFill>
            </a:rPr>
            <a:t>DSH</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8"/>
  <sheetViews>
    <sheetView showGridLines="0" topLeftCell="M1" zoomScale="120" zoomScaleNormal="120" zoomScalePageLayoutView="120" workbookViewId="0">
      <selection activeCell="X8" sqref="X8"/>
    </sheetView>
  </sheetViews>
  <sheetFormatPr baseColWidth="10" defaultColWidth="9.1640625" defaultRowHeight="13" x14ac:dyDescent="0"/>
  <cols>
    <col min="1" max="1" width="0" style="136" hidden="1" customWidth="1"/>
    <col min="2" max="2" width="2" style="144" hidden="1" customWidth="1"/>
    <col min="3" max="3" width="15.5" style="144" hidden="1" customWidth="1"/>
    <col min="4" max="8" width="7.6640625" style="144" hidden="1" customWidth="1"/>
    <col min="9" max="9" width="2" style="144" hidden="1" customWidth="1"/>
    <col min="10" max="10" width="1" style="136" hidden="1" customWidth="1"/>
    <col min="11" max="11" width="0" style="136" hidden="1" customWidth="1"/>
    <col min="12" max="12" width="7.5" style="137" hidden="1" customWidth="1"/>
    <col min="13" max="13" width="7.6640625" style="136" customWidth="1"/>
    <col min="14" max="14" width="13.33203125" style="136" customWidth="1"/>
    <col min="15" max="15" width="13.1640625" style="144" customWidth="1"/>
    <col min="16" max="17" width="9.1640625" style="144"/>
    <col min="18" max="18" width="12.5" style="144" customWidth="1"/>
    <col min="19" max="19" width="9.1640625" style="144"/>
    <col min="20" max="23" width="8.83203125" style="136" customWidth="1"/>
    <col min="24" max="24" width="8.83203125" style="138" customWidth="1"/>
    <col min="25" max="25" width="20.6640625" style="138" customWidth="1"/>
    <col min="26" max="26" width="14.1640625" style="138" hidden="1" customWidth="1"/>
    <col min="27" max="28" width="8.83203125" style="138" hidden="1" customWidth="1"/>
    <col min="29" max="29" width="5" style="138" customWidth="1"/>
    <col min="30" max="30" width="11.1640625" style="159" customWidth="1"/>
    <col min="31" max="31" width="15.6640625" style="144" customWidth="1"/>
    <col min="32" max="32" width="11.83203125" style="144" customWidth="1"/>
    <col min="33" max="33" width="15.6640625" style="144" customWidth="1"/>
    <col min="34" max="35" width="9.1640625" style="144"/>
    <col min="36" max="36" width="25.1640625" style="144" customWidth="1"/>
    <col min="37" max="16384" width="9.1640625" style="144"/>
  </cols>
  <sheetData>
    <row r="1" spans="2:33" s="139" customFormat="1" ht="18.75" customHeight="1">
      <c r="B1" s="139" t="s">
        <v>134</v>
      </c>
      <c r="L1" s="140"/>
      <c r="N1" s="139" t="s">
        <v>133</v>
      </c>
      <c r="O1" s="139" t="s">
        <v>136</v>
      </c>
      <c r="X1" s="141"/>
      <c r="Y1" s="142"/>
      <c r="Z1" s="142"/>
      <c r="AA1" s="142"/>
      <c r="AB1" s="142"/>
      <c r="AC1" s="142"/>
      <c r="AD1" s="142"/>
    </row>
    <row r="2" spans="2:33">
      <c r="B2" s="143"/>
      <c r="C2" s="327" t="s">
        <v>123</v>
      </c>
      <c r="D2" s="327"/>
      <c r="E2" s="327"/>
      <c r="F2" s="327"/>
      <c r="G2" s="327"/>
      <c r="H2" s="327"/>
      <c r="I2" s="143"/>
      <c r="O2" s="136"/>
      <c r="P2" s="136"/>
      <c r="Q2" s="136"/>
      <c r="R2" s="136"/>
      <c r="S2" s="136"/>
      <c r="X2" s="203"/>
      <c r="Y2" s="203"/>
      <c r="Z2" s="203"/>
      <c r="AA2" s="203"/>
      <c r="AB2" s="203"/>
      <c r="AC2" s="203"/>
      <c r="AD2" s="203"/>
      <c r="AE2" s="198"/>
    </row>
    <row r="3" spans="2:33" ht="12.75" customHeight="1" thickBot="1">
      <c r="B3" s="143"/>
      <c r="C3" s="327"/>
      <c r="D3" s="327"/>
      <c r="E3" s="327"/>
      <c r="F3" s="327"/>
      <c r="G3" s="327"/>
      <c r="H3" s="327"/>
      <c r="I3" s="143"/>
      <c r="O3" s="136"/>
      <c r="P3" s="136"/>
      <c r="Q3" s="136"/>
      <c r="R3" s="136"/>
      <c r="S3" s="136"/>
      <c r="X3" s="203"/>
      <c r="Y3" s="203"/>
      <c r="Z3" s="203"/>
      <c r="AA3" s="203"/>
      <c r="AB3" s="203"/>
      <c r="AC3" s="203"/>
      <c r="AD3" s="203"/>
      <c r="AE3" s="198"/>
    </row>
    <row r="4" spans="2:33">
      <c r="B4" s="143"/>
      <c r="C4" s="145"/>
      <c r="D4" s="146" t="s">
        <v>98</v>
      </c>
      <c r="E4" s="146" t="s">
        <v>99</v>
      </c>
      <c r="F4" s="146" t="s">
        <v>100</v>
      </c>
      <c r="G4" s="146" t="s">
        <v>101</v>
      </c>
      <c r="H4" s="147" t="s">
        <v>122</v>
      </c>
      <c r="I4" s="143"/>
      <c r="L4" s="148"/>
      <c r="O4" s="136"/>
      <c r="P4" s="136"/>
      <c r="Q4" s="136"/>
      <c r="R4" s="136"/>
      <c r="S4" s="136"/>
      <c r="X4" s="203"/>
      <c r="Y4" s="203"/>
      <c r="Z4" s="203"/>
      <c r="AA4" s="203"/>
      <c r="AB4" s="203"/>
      <c r="AC4" s="203"/>
      <c r="AD4" s="203"/>
      <c r="AE4" s="198"/>
    </row>
    <row r="5" spans="2:33" ht="23.5" customHeight="1">
      <c r="B5" s="143"/>
      <c r="C5" s="149" t="s">
        <v>141</v>
      </c>
      <c r="D5" s="150">
        <v>2.1999999999999999E-2</v>
      </c>
      <c r="E5" s="150">
        <v>2.5999999999999999E-2</v>
      </c>
      <c r="F5" s="150">
        <v>2.1000000000000001E-2</v>
      </c>
      <c r="G5" s="150">
        <v>3.7999999999999999E-2</v>
      </c>
      <c r="H5" s="151">
        <v>4.1000000000000002E-2</v>
      </c>
      <c r="I5" s="143"/>
      <c r="K5" s="152"/>
      <c r="L5" s="153"/>
      <c r="O5" s="136"/>
      <c r="P5" s="136"/>
      <c r="Q5" s="136"/>
      <c r="R5" s="136"/>
      <c r="S5" s="136"/>
      <c r="X5" s="200"/>
      <c r="Y5" s="201"/>
      <c r="Z5" s="201"/>
      <c r="AA5" s="201"/>
      <c r="AB5" s="202"/>
      <c r="AC5" s="203"/>
      <c r="AD5" s="203"/>
      <c r="AE5" s="198"/>
    </row>
    <row r="6" spans="2:33" ht="23.5" customHeight="1">
      <c r="B6" s="143"/>
      <c r="C6" s="154" t="s">
        <v>142</v>
      </c>
      <c r="D6" s="155">
        <v>3.5202466300746652E-2</v>
      </c>
      <c r="E6" s="155">
        <v>4.5761004540101347E-2</v>
      </c>
      <c r="F6" s="155">
        <v>3.8126562024297553E-2</v>
      </c>
      <c r="G6" s="155">
        <v>3.620876752286685E-2</v>
      </c>
      <c r="H6" s="156">
        <v>4.5600000000000002E-2</v>
      </c>
      <c r="I6" s="143"/>
      <c r="K6" s="152"/>
      <c r="L6" s="153"/>
      <c r="O6" s="136"/>
      <c r="P6" s="136"/>
      <c r="Q6" s="136"/>
      <c r="R6" s="136"/>
      <c r="S6" s="136"/>
      <c r="X6" s="200"/>
      <c r="Y6" s="201"/>
      <c r="Z6" s="201"/>
      <c r="AA6" s="201"/>
      <c r="AB6" s="202"/>
      <c r="AC6" s="203"/>
      <c r="AD6" s="203"/>
      <c r="AE6" s="198"/>
    </row>
    <row r="7" spans="2:33" ht="23.5" customHeight="1">
      <c r="B7" s="143"/>
      <c r="C7" s="149" t="s">
        <v>143</v>
      </c>
      <c r="D7" s="150">
        <v>5.6294027854501501E-2</v>
      </c>
      <c r="E7" s="150">
        <v>5.2505600603452399E-2</v>
      </c>
      <c r="F7" s="150">
        <v>1.9E-2</v>
      </c>
      <c r="G7" s="150">
        <v>8.3607928840427198E-2</v>
      </c>
      <c r="H7" s="151">
        <v>7.5700000000000003E-2</v>
      </c>
      <c r="I7" s="143"/>
      <c r="K7" s="152"/>
      <c r="L7" s="153"/>
      <c r="O7" s="136"/>
      <c r="P7" s="136"/>
      <c r="Q7" s="136"/>
      <c r="R7" s="136"/>
      <c r="S7" s="136"/>
      <c r="X7" s="201"/>
      <c r="Y7" s="157"/>
      <c r="Z7" s="157"/>
      <c r="AA7" s="157"/>
      <c r="AB7" s="158"/>
    </row>
    <row r="8" spans="2:33" ht="23.5" customHeight="1">
      <c r="B8" s="143"/>
      <c r="C8" s="154" t="s">
        <v>144</v>
      </c>
      <c r="D8" s="155">
        <v>2.4030900398515451E-2</v>
      </c>
      <c r="E8" s="155">
        <v>2.8000000000000001E-2</v>
      </c>
      <c r="F8" s="155">
        <v>0.02</v>
      </c>
      <c r="G8" s="155">
        <v>2.4958120977740351E-2</v>
      </c>
      <c r="H8" s="156">
        <v>3.5700000000000003E-2</v>
      </c>
      <c r="I8" s="143"/>
      <c r="K8" s="152"/>
      <c r="L8" s="153"/>
      <c r="O8" s="136"/>
      <c r="P8" s="136"/>
      <c r="Q8" s="136"/>
      <c r="R8" s="136"/>
      <c r="S8" s="136"/>
      <c r="X8" s="157"/>
      <c r="Y8" s="157"/>
      <c r="Z8" s="157"/>
      <c r="AA8" s="157"/>
      <c r="AB8" s="158"/>
    </row>
    <row r="9" spans="2:33" ht="24.75" customHeight="1" thickBot="1">
      <c r="B9" s="143"/>
      <c r="C9" s="149" t="s">
        <v>145</v>
      </c>
      <c r="D9" s="150">
        <v>1.2999999999999999E-2</v>
      </c>
      <c r="E9" s="150">
        <v>1.9E-2</v>
      </c>
      <c r="F9" s="150">
        <v>7.0000000000000001E-3</v>
      </c>
      <c r="G9" s="150">
        <v>5.6167225205429702E-2</v>
      </c>
      <c r="H9" s="160">
        <v>3.6400000000000002E-2</v>
      </c>
      <c r="I9" s="143"/>
      <c r="K9" s="152"/>
      <c r="L9" s="153"/>
      <c r="O9" s="136"/>
      <c r="P9" s="136"/>
      <c r="Q9" s="136"/>
      <c r="R9" s="136"/>
      <c r="S9" s="136"/>
      <c r="X9" s="157"/>
      <c r="Y9" s="157"/>
      <c r="Z9" s="157"/>
      <c r="AA9" s="157"/>
      <c r="AB9" s="158"/>
      <c r="AD9" s="213"/>
      <c r="AE9" s="213"/>
    </row>
    <row r="10" spans="2:33" s="136" customFormat="1">
      <c r="L10" s="137"/>
      <c r="X10" s="138"/>
      <c r="Y10" s="138"/>
      <c r="Z10" s="138"/>
      <c r="AA10" s="138"/>
      <c r="AB10" s="138"/>
      <c r="AC10" s="138"/>
      <c r="AD10" s="138"/>
    </row>
    <row r="11" spans="2:33" s="136" customFormat="1">
      <c r="L11" s="137"/>
      <c r="X11" s="138"/>
      <c r="Y11" s="138"/>
      <c r="Z11" s="138"/>
      <c r="AA11" s="138"/>
      <c r="AB11" s="138"/>
      <c r="AC11" s="138"/>
      <c r="AD11" s="138"/>
    </row>
    <row r="12" spans="2:33" s="137" customFormat="1" ht="14.5" customHeight="1">
      <c r="O12" s="148" t="s">
        <v>128</v>
      </c>
      <c r="P12" s="148" t="s">
        <v>129</v>
      </c>
      <c r="Q12" s="148" t="s">
        <v>131</v>
      </c>
      <c r="R12" s="137" t="s">
        <v>92</v>
      </c>
      <c r="S12" s="136"/>
      <c r="X12" s="138"/>
      <c r="Y12" s="138"/>
      <c r="Z12" s="138"/>
      <c r="AA12" s="138"/>
      <c r="AB12" s="138"/>
      <c r="AC12" s="165"/>
      <c r="AD12" s="165"/>
      <c r="AE12" s="173"/>
      <c r="AF12" s="173"/>
      <c r="AG12" s="173"/>
    </row>
    <row r="13" spans="2:33" s="137" customFormat="1" ht="12">
      <c r="M13" s="328" t="s">
        <v>132</v>
      </c>
      <c r="N13" s="148" t="s">
        <v>135</v>
      </c>
      <c r="O13" s="161"/>
      <c r="P13" s="161"/>
      <c r="Q13" s="162">
        <v>2.7E-2</v>
      </c>
      <c r="R13" s="217">
        <f>48/63</f>
        <v>0.76190476190476186</v>
      </c>
      <c r="U13" s="199" t="s">
        <v>187</v>
      </c>
      <c r="X13" s="138"/>
      <c r="Y13" s="138"/>
      <c r="Z13" s="138"/>
      <c r="AA13" s="138"/>
      <c r="AB13" s="138"/>
      <c r="AC13" s="165"/>
      <c r="AD13" s="211"/>
      <c r="AE13" s="212"/>
      <c r="AF13" s="212"/>
      <c r="AG13" s="173"/>
    </row>
    <row r="14" spans="2:33" s="137" customFormat="1" ht="12">
      <c r="M14" s="328"/>
      <c r="N14" s="148" t="s">
        <v>18</v>
      </c>
      <c r="O14" s="161">
        <v>0.05</v>
      </c>
      <c r="P14" s="161">
        <v>-1.2999999999999999E-2</v>
      </c>
      <c r="Q14" s="161">
        <v>3.1E-2</v>
      </c>
      <c r="R14" s="217">
        <f>4/6</f>
        <v>0.66666666666666663</v>
      </c>
      <c r="X14" s="138"/>
      <c r="Y14" s="138"/>
      <c r="Z14" s="138"/>
      <c r="AA14" s="138"/>
      <c r="AB14" s="138"/>
      <c r="AC14" s="165"/>
      <c r="AD14" s="212"/>
      <c r="AE14" s="212"/>
      <c r="AF14" s="212"/>
      <c r="AG14" s="173"/>
    </row>
    <row r="15" spans="2:33" s="137" customFormat="1" ht="12">
      <c r="M15" s="328"/>
      <c r="N15" s="148" t="s">
        <v>78</v>
      </c>
      <c r="O15" s="161">
        <v>0.127</v>
      </c>
      <c r="P15" s="222">
        <v>-0.16244809468188473</v>
      </c>
      <c r="Q15" s="161">
        <v>6.4000000000000001E-2</v>
      </c>
      <c r="R15" s="217">
        <f>7/9</f>
        <v>0.77777777777777779</v>
      </c>
      <c r="X15" s="138"/>
      <c r="Y15" s="138"/>
      <c r="Z15" s="138"/>
      <c r="AA15" s="138"/>
      <c r="AB15" s="138"/>
      <c r="AC15" s="165"/>
      <c r="AD15" s="212"/>
      <c r="AE15" s="212"/>
      <c r="AF15" s="212"/>
      <c r="AG15" s="173"/>
    </row>
    <row r="16" spans="2:33" s="137" customFormat="1" ht="12">
      <c r="M16" s="328"/>
      <c r="N16" s="148" t="s">
        <v>126</v>
      </c>
      <c r="O16" s="161">
        <v>0.19400000000000001</v>
      </c>
      <c r="P16" s="233">
        <v>-7.6999999999999999E-2</v>
      </c>
      <c r="Q16" s="161">
        <v>1.7000000000000001E-2</v>
      </c>
      <c r="R16" s="217">
        <f>16/22</f>
        <v>0.72727272727272729</v>
      </c>
      <c r="X16" s="138"/>
      <c r="Y16" s="138"/>
      <c r="Z16" s="138"/>
      <c r="AA16" s="138"/>
      <c r="AB16" s="138"/>
      <c r="AC16" s="165"/>
      <c r="AD16" s="212"/>
      <c r="AE16" s="212"/>
      <c r="AF16" s="212"/>
      <c r="AG16" s="173"/>
    </row>
    <row r="17" spans="3:33" s="137" customFormat="1" ht="14">
      <c r="M17" s="328"/>
      <c r="N17" s="148" t="s">
        <v>140</v>
      </c>
      <c r="O17" s="231">
        <v>0.14017323333376613</v>
      </c>
      <c r="P17" s="222">
        <v>-0.21423014138576618</v>
      </c>
      <c r="Q17" s="161">
        <v>3.5999999999999997E-2</v>
      </c>
      <c r="R17" s="217">
        <f>17/22</f>
        <v>0.77272727272727271</v>
      </c>
      <c r="W17" s="163"/>
      <c r="X17" s="138"/>
      <c r="Y17" s="138"/>
      <c r="Z17" s="138"/>
      <c r="AA17" s="138"/>
      <c r="AB17" s="138"/>
      <c r="AC17" s="165"/>
      <c r="AD17" s="212"/>
      <c r="AE17" s="212"/>
      <c r="AF17" s="212"/>
      <c r="AG17" s="173"/>
    </row>
    <row r="18" spans="3:33" s="137" customFormat="1">
      <c r="M18" s="328"/>
      <c r="N18" s="148"/>
      <c r="O18" s="161"/>
      <c r="P18" s="161"/>
      <c r="Q18" s="164"/>
      <c r="R18" s="153"/>
      <c r="W18" s="163"/>
      <c r="X18" s="138"/>
      <c r="Y18" s="138"/>
      <c r="Z18" s="138"/>
      <c r="AA18" s="138"/>
      <c r="AB18" s="138"/>
      <c r="AC18" s="165"/>
      <c r="AD18" s="165"/>
      <c r="AE18" s="173"/>
      <c r="AF18" s="173"/>
      <c r="AG18" s="173"/>
    </row>
    <row r="19" spans="3:33" s="137" customFormat="1">
      <c r="M19" s="230"/>
      <c r="N19" s="148"/>
      <c r="O19" s="161"/>
      <c r="P19" s="161"/>
      <c r="Q19" s="164"/>
      <c r="R19" s="153"/>
      <c r="W19" s="163"/>
      <c r="X19" s="138"/>
      <c r="Y19" s="138"/>
      <c r="Z19" s="138"/>
      <c r="AA19" s="138"/>
      <c r="AB19" s="138"/>
      <c r="AC19" s="165"/>
      <c r="AD19" s="165"/>
      <c r="AE19" s="173"/>
      <c r="AF19" s="173"/>
      <c r="AG19" s="173"/>
    </row>
    <row r="20" spans="3:33" ht="14" thickBot="1">
      <c r="C20" s="327"/>
      <c r="D20" s="327"/>
      <c r="E20" s="327"/>
      <c r="F20" s="327"/>
      <c r="G20" s="327"/>
      <c r="H20" s="327"/>
      <c r="O20" s="328"/>
      <c r="P20" s="136"/>
      <c r="Q20" s="136"/>
      <c r="R20" s="136"/>
      <c r="S20" s="136"/>
    </row>
    <row r="21" spans="3:33">
      <c r="C21" s="145"/>
      <c r="D21" s="146" t="s">
        <v>98</v>
      </c>
      <c r="E21" s="146" t="s">
        <v>99</v>
      </c>
      <c r="F21" s="146" t="s">
        <v>100</v>
      </c>
      <c r="G21" s="146" t="s">
        <v>101</v>
      </c>
      <c r="H21" s="147" t="s">
        <v>122</v>
      </c>
      <c r="O21" s="328"/>
      <c r="P21" s="136"/>
      <c r="Q21" s="139"/>
      <c r="R21" s="139"/>
      <c r="S21" s="139"/>
      <c r="T21" s="139"/>
      <c r="U21" s="139"/>
      <c r="V21" s="139"/>
      <c r="W21" s="139"/>
    </row>
    <row r="22" spans="3:33" ht="24">
      <c r="C22" s="149" t="s">
        <v>141</v>
      </c>
      <c r="D22" s="167">
        <v>1.5</v>
      </c>
      <c r="E22" s="167">
        <v>1.55</v>
      </c>
      <c r="F22" s="167">
        <v>1.52</v>
      </c>
      <c r="G22" s="167">
        <v>1.51</v>
      </c>
      <c r="H22" s="168">
        <v>1.49</v>
      </c>
      <c r="K22" s="152"/>
      <c r="O22" s="328"/>
      <c r="P22" s="136"/>
      <c r="Q22" s="136"/>
      <c r="R22" s="136"/>
      <c r="S22" s="136"/>
      <c r="AD22" s="138"/>
      <c r="AE22" s="137"/>
      <c r="AF22" s="137"/>
    </row>
    <row r="23" spans="3:33" ht="24">
      <c r="C23" s="154" t="s">
        <v>142</v>
      </c>
      <c r="D23" s="169">
        <v>1.57</v>
      </c>
      <c r="E23" s="169">
        <v>1.5</v>
      </c>
      <c r="F23" s="169">
        <v>1.71</v>
      </c>
      <c r="G23" s="169">
        <v>1.6</v>
      </c>
      <c r="H23" s="170">
        <v>1.7</v>
      </c>
      <c r="K23" s="166"/>
      <c r="O23" s="328"/>
      <c r="P23" s="136"/>
      <c r="Q23" s="136"/>
      <c r="R23" s="136"/>
      <c r="S23" s="136"/>
      <c r="AD23" s="211"/>
      <c r="AE23" s="212"/>
      <c r="AF23" s="212"/>
    </row>
    <row r="24" spans="3:33" ht="24">
      <c r="C24" s="149" t="s">
        <v>143</v>
      </c>
      <c r="D24" s="167">
        <v>1.46</v>
      </c>
      <c r="E24" s="167">
        <v>1.69</v>
      </c>
      <c r="F24" s="167">
        <v>1.22</v>
      </c>
      <c r="G24" s="167">
        <v>1.32</v>
      </c>
      <c r="H24" s="168">
        <v>1.1100000000000001</v>
      </c>
      <c r="K24" s="166"/>
      <c r="O24" s="136"/>
      <c r="P24" s="136"/>
      <c r="Q24" s="136"/>
      <c r="R24" s="136"/>
      <c r="S24" s="136"/>
      <c r="AD24" s="212"/>
      <c r="AE24" s="212"/>
      <c r="AF24" s="212"/>
    </row>
    <row r="25" spans="3:33" ht="24">
      <c r="C25" s="154" t="s">
        <v>144</v>
      </c>
      <c r="D25" s="169">
        <v>1.55</v>
      </c>
      <c r="E25" s="169">
        <v>1.57</v>
      </c>
      <c r="F25" s="169">
        <v>1.59</v>
      </c>
      <c r="G25" s="169">
        <v>1.56</v>
      </c>
      <c r="H25" s="170">
        <v>1.64</v>
      </c>
      <c r="K25" s="166"/>
      <c r="O25" s="136"/>
      <c r="P25" s="136"/>
      <c r="Q25" s="136"/>
      <c r="R25" s="136"/>
      <c r="S25" s="136"/>
      <c r="AD25" s="212"/>
      <c r="AE25" s="212"/>
      <c r="AF25" s="212"/>
    </row>
    <row r="26" spans="3:33" ht="25" thickBot="1">
      <c r="C26" s="149" t="s">
        <v>145</v>
      </c>
      <c r="D26" s="167">
        <v>1.48</v>
      </c>
      <c r="E26" s="167">
        <v>1.27</v>
      </c>
      <c r="F26" s="167">
        <v>1.1499999999999999</v>
      </c>
      <c r="G26" s="167">
        <v>1.28</v>
      </c>
      <c r="H26" s="171">
        <v>1.05</v>
      </c>
      <c r="K26" s="166"/>
      <c r="O26" s="136"/>
      <c r="P26" s="136"/>
      <c r="Q26" s="136"/>
      <c r="R26" s="136"/>
      <c r="S26" s="136"/>
      <c r="AD26" s="212"/>
      <c r="AE26" s="212"/>
      <c r="AF26" s="212"/>
    </row>
    <row r="27" spans="3:33">
      <c r="O27" s="136"/>
      <c r="P27" s="136"/>
      <c r="Q27" s="136"/>
      <c r="R27" s="136"/>
      <c r="S27" s="136"/>
      <c r="AD27" s="212"/>
      <c r="AE27" s="212"/>
      <c r="AF27" s="212"/>
    </row>
    <row r="28" spans="3:33">
      <c r="O28" s="136"/>
      <c r="P28" s="136"/>
      <c r="Q28" s="136"/>
      <c r="R28" s="136"/>
      <c r="S28" s="136"/>
    </row>
    <row r="29" spans="3:33">
      <c r="Q29" s="136"/>
      <c r="R29" s="136"/>
      <c r="S29" s="136"/>
      <c r="Y29" s="251"/>
      <c r="Z29" s="251"/>
      <c r="AA29" s="251"/>
      <c r="AB29" s="251"/>
      <c r="AC29" s="251"/>
      <c r="AD29" s="251"/>
      <c r="AE29" s="252"/>
      <c r="AF29" s="252"/>
      <c r="AG29" s="252"/>
    </row>
    <row r="30" spans="3:33">
      <c r="Q30" s="136"/>
      <c r="R30" s="136"/>
      <c r="S30" s="136"/>
      <c r="Y30" s="251"/>
      <c r="Z30" s="251"/>
      <c r="AA30" s="251"/>
      <c r="AB30" s="251"/>
      <c r="AC30" s="251"/>
      <c r="AD30" s="251"/>
      <c r="AE30" s="252"/>
      <c r="AF30" s="252"/>
      <c r="AG30" s="252"/>
    </row>
    <row r="31" spans="3:33">
      <c r="T31" s="144"/>
      <c r="Y31" s="251"/>
      <c r="Z31" s="251"/>
      <c r="AA31" s="251"/>
      <c r="AB31" s="251"/>
      <c r="AC31" s="251"/>
      <c r="AD31" s="251"/>
      <c r="AE31" s="247"/>
      <c r="AF31" s="247"/>
      <c r="AG31" s="252"/>
    </row>
    <row r="32" spans="3:33">
      <c r="P32" s="137"/>
      <c r="Q32" s="137"/>
      <c r="R32" s="148"/>
      <c r="S32" s="148"/>
      <c r="T32" s="148"/>
      <c r="U32" s="137"/>
      <c r="Y32" s="251"/>
      <c r="Z32" s="251"/>
      <c r="AA32" s="251"/>
      <c r="AB32" s="251"/>
      <c r="AC32" s="251"/>
      <c r="AD32" s="253"/>
      <c r="AE32" s="254"/>
      <c r="AF32" s="254"/>
      <c r="AG32" s="252"/>
    </row>
    <row r="33" spans="3:33">
      <c r="O33" s="328"/>
      <c r="Q33" s="148"/>
      <c r="R33" s="172"/>
      <c r="S33" s="172"/>
      <c r="T33" s="172"/>
      <c r="U33" s="153"/>
      <c r="V33" s="198"/>
      <c r="Y33" s="251"/>
      <c r="Z33" s="251"/>
      <c r="AA33" s="251"/>
      <c r="AB33" s="251"/>
      <c r="AC33" s="251"/>
      <c r="AD33" s="254"/>
      <c r="AE33" s="254"/>
      <c r="AF33" s="254"/>
      <c r="AG33" s="252"/>
    </row>
    <row r="34" spans="3:33">
      <c r="O34" s="328"/>
      <c r="Q34" s="148"/>
      <c r="R34" s="172"/>
      <c r="S34" s="172"/>
      <c r="T34" s="172"/>
      <c r="U34" s="153"/>
      <c r="Y34" s="251"/>
      <c r="Z34" s="251"/>
      <c r="AA34" s="251"/>
      <c r="AB34" s="251"/>
      <c r="AC34" s="251"/>
      <c r="AD34" s="254"/>
      <c r="AE34" s="254"/>
      <c r="AF34" s="254"/>
      <c r="AG34" s="252"/>
    </row>
    <row r="35" spans="3:33">
      <c r="O35" s="328"/>
      <c r="Q35" s="148"/>
      <c r="R35" s="172"/>
      <c r="S35" s="232"/>
      <c r="T35" s="172"/>
      <c r="U35" s="153"/>
      <c r="Y35" s="251"/>
      <c r="Z35" s="251"/>
      <c r="AA35" s="251"/>
      <c r="AB35" s="251"/>
      <c r="AC35" s="251"/>
      <c r="AD35" s="254"/>
      <c r="AE35" s="254"/>
      <c r="AF35" s="254"/>
      <c r="AG35" s="252"/>
    </row>
    <row r="36" spans="3:33">
      <c r="O36" s="328"/>
      <c r="Q36" s="148"/>
      <c r="R36" s="172"/>
      <c r="S36" s="223"/>
      <c r="T36" s="172"/>
      <c r="U36" s="153"/>
      <c r="Y36" s="251"/>
      <c r="Z36" s="251"/>
      <c r="AA36" s="251"/>
      <c r="AB36" s="251"/>
      <c r="AC36" s="251"/>
      <c r="AD36" s="254"/>
      <c r="AE36" s="254"/>
      <c r="AF36" s="254"/>
      <c r="AG36" s="252"/>
    </row>
    <row r="37" spans="3:33">
      <c r="O37" s="328"/>
      <c r="Q37" s="148"/>
      <c r="R37" s="172"/>
      <c r="S37" s="172"/>
      <c r="T37" s="172"/>
      <c r="U37" s="153"/>
      <c r="Y37" s="251"/>
      <c r="Z37" s="251"/>
      <c r="AA37" s="251"/>
      <c r="AB37" s="251"/>
      <c r="AC37" s="251"/>
      <c r="AD37" s="251"/>
      <c r="AE37" s="252"/>
      <c r="AF37" s="252"/>
      <c r="AG37" s="252"/>
    </row>
    <row r="38" spans="3:33">
      <c r="O38" s="328"/>
      <c r="Q38" s="148"/>
      <c r="R38" s="161"/>
      <c r="S38" s="161"/>
      <c r="T38" s="164"/>
      <c r="U38" s="153"/>
      <c r="Y38" s="251"/>
      <c r="Z38" s="251"/>
      <c r="AA38" s="251"/>
      <c r="AB38" s="251"/>
      <c r="AC38" s="251"/>
      <c r="AD38" s="251"/>
      <c r="AE38" s="252"/>
      <c r="AF38" s="252"/>
      <c r="AG38" s="252"/>
    </row>
    <row r="39" spans="3:33">
      <c r="C39" s="139" t="s">
        <v>134</v>
      </c>
    </row>
    <row r="43" spans="3:33">
      <c r="C43" s="139" t="s">
        <v>134</v>
      </c>
    </row>
    <row r="44" spans="3:33">
      <c r="Q44" s="137"/>
      <c r="R44" s="139"/>
      <c r="S44" s="139"/>
      <c r="T44" s="139"/>
      <c r="U44" s="139"/>
      <c r="V44" s="139"/>
      <c r="W44" s="139"/>
      <c r="X44" s="139"/>
    </row>
    <row r="45" spans="3:33">
      <c r="C45" s="327" t="s">
        <v>137</v>
      </c>
      <c r="D45" s="327"/>
      <c r="E45" s="327"/>
      <c r="F45" s="327"/>
      <c r="G45" s="327"/>
      <c r="H45" s="327"/>
      <c r="Q45" s="328"/>
      <c r="R45" s="136"/>
      <c r="S45" s="136"/>
      <c r="X45" s="136"/>
    </row>
    <row r="46" spans="3:33" ht="14" thickBot="1">
      <c r="C46" s="327"/>
      <c r="D46" s="327"/>
      <c r="E46" s="327"/>
      <c r="F46" s="327"/>
      <c r="G46" s="327"/>
      <c r="H46" s="327"/>
      <c r="Q46" s="328"/>
      <c r="R46" s="136"/>
      <c r="S46" s="136"/>
      <c r="X46" s="136"/>
    </row>
    <row r="47" spans="3:33">
      <c r="C47" s="145"/>
      <c r="D47" s="146" t="s">
        <v>98</v>
      </c>
      <c r="E47" s="146" t="s">
        <v>99</v>
      </c>
      <c r="F47" s="146" t="s">
        <v>100</v>
      </c>
      <c r="G47" s="146" t="s">
        <v>101</v>
      </c>
      <c r="H47" s="147" t="s">
        <v>122</v>
      </c>
      <c r="Q47" s="328"/>
      <c r="R47" s="136"/>
      <c r="S47" s="136"/>
      <c r="X47" s="136"/>
    </row>
    <row r="48" spans="3:33" ht="24">
      <c r="C48" s="149" t="s">
        <v>141</v>
      </c>
      <c r="D48" s="150">
        <v>0.379</v>
      </c>
      <c r="E48" s="150">
        <v>0.39200000000000002</v>
      </c>
      <c r="F48" s="150">
        <v>0.39600000000000002</v>
      </c>
      <c r="G48" s="150">
        <v>0.42</v>
      </c>
      <c r="H48" s="151">
        <v>0.48599999999999999</v>
      </c>
      <c r="K48" s="152"/>
      <c r="Q48" s="328"/>
      <c r="R48" s="136"/>
      <c r="S48" s="136"/>
      <c r="X48" s="136"/>
    </row>
    <row r="49" spans="3:33" ht="24">
      <c r="C49" s="154" t="s">
        <v>142</v>
      </c>
      <c r="D49" s="155">
        <v>0.35099999999999998</v>
      </c>
      <c r="E49" s="155">
        <v>0.36099999999999999</v>
      </c>
      <c r="F49" s="155">
        <v>0.33100000000000002</v>
      </c>
      <c r="G49" s="155">
        <v>0.28299999999999997</v>
      </c>
      <c r="H49" s="156">
        <v>0.40200000000000002</v>
      </c>
      <c r="K49" s="166"/>
      <c r="Q49" s="328"/>
      <c r="R49" s="136"/>
      <c r="S49" s="136"/>
      <c r="X49" s="136"/>
      <c r="AB49" s="326"/>
      <c r="AC49" s="326"/>
      <c r="AD49" s="326"/>
    </row>
    <row r="50" spans="3:33" ht="24">
      <c r="C50" s="149" t="s">
        <v>143</v>
      </c>
      <c r="D50" s="150">
        <v>0.42399999999999999</v>
      </c>
      <c r="E50" s="150">
        <v>0.44700000000000001</v>
      </c>
      <c r="F50" s="150">
        <v>0.40100000000000002</v>
      </c>
      <c r="G50" s="150">
        <v>0.40600000000000003</v>
      </c>
      <c r="H50" s="151">
        <v>0.495</v>
      </c>
      <c r="K50" s="166"/>
      <c r="Q50" s="136"/>
      <c r="R50" s="136"/>
      <c r="S50" s="136"/>
      <c r="X50" s="136"/>
      <c r="AB50" s="326"/>
      <c r="AC50" s="326"/>
      <c r="AD50" s="326"/>
    </row>
    <row r="51" spans="3:33" ht="24">
      <c r="C51" s="154" t="s">
        <v>144</v>
      </c>
      <c r="D51" s="155">
        <v>0.34699999999999998</v>
      </c>
      <c r="E51" s="155">
        <v>0.35199999999999998</v>
      </c>
      <c r="F51" s="155">
        <v>0.33900000000000002</v>
      </c>
      <c r="G51" s="155">
        <v>0.36199999999999999</v>
      </c>
      <c r="H51" s="156">
        <v>0.44800000000000001</v>
      </c>
      <c r="K51" s="166"/>
      <c r="Q51" s="136"/>
      <c r="R51" s="136"/>
      <c r="S51" s="136"/>
      <c r="X51" s="136"/>
    </row>
    <row r="52" spans="3:33" ht="25" thickBot="1">
      <c r="C52" s="149" t="s">
        <v>145</v>
      </c>
      <c r="D52" s="150">
        <v>0.29499999999999998</v>
      </c>
      <c r="E52" s="150">
        <v>0.437</v>
      </c>
      <c r="F52" s="150">
        <v>0.22500000000000001</v>
      </c>
      <c r="G52" s="150">
        <v>0.42299999999999999</v>
      </c>
      <c r="H52" s="160">
        <v>0.47699999999999998</v>
      </c>
      <c r="K52" s="166"/>
      <c r="Q52" s="136"/>
      <c r="R52" s="136"/>
      <c r="S52" s="136"/>
      <c r="X52" s="136"/>
    </row>
    <row r="53" spans="3:33">
      <c r="Q53" s="136"/>
      <c r="R53" s="136"/>
      <c r="S53" s="136"/>
      <c r="X53" s="136"/>
    </row>
    <row r="54" spans="3:33" ht="15">
      <c r="Q54" s="136"/>
      <c r="R54" s="136"/>
      <c r="S54" s="136"/>
      <c r="X54" s="136"/>
      <c r="AG54" s="216"/>
    </row>
    <row r="55" spans="3:33">
      <c r="Q55" s="136"/>
      <c r="R55" s="136"/>
      <c r="S55" s="136"/>
      <c r="X55" s="136"/>
    </row>
    <row r="56" spans="3:33">
      <c r="Q56" s="136"/>
      <c r="R56" s="137"/>
      <c r="S56" s="137"/>
      <c r="T56" s="148"/>
      <c r="U56" s="148"/>
      <c r="V56" s="148"/>
      <c r="W56" s="137"/>
      <c r="X56" s="136"/>
    </row>
    <row r="57" spans="3:33">
      <c r="Q57" s="136"/>
      <c r="R57" s="329"/>
      <c r="S57" s="148"/>
      <c r="T57" s="161"/>
      <c r="U57" s="161"/>
      <c r="V57" s="161"/>
      <c r="W57" s="153"/>
      <c r="X57" s="198"/>
    </row>
    <row r="58" spans="3:33">
      <c r="Q58" s="136"/>
      <c r="R58" s="329"/>
      <c r="S58" s="148"/>
      <c r="T58" s="161"/>
      <c r="U58" s="161"/>
      <c r="V58" s="161"/>
      <c r="W58" s="153"/>
      <c r="X58" s="136"/>
      <c r="AC58" s="165"/>
      <c r="AD58" s="173"/>
      <c r="AE58" s="173"/>
      <c r="AF58" s="173"/>
      <c r="AG58" s="255"/>
    </row>
    <row r="59" spans="3:33">
      <c r="Q59" s="136"/>
      <c r="R59" s="329"/>
      <c r="S59" s="148"/>
      <c r="T59" s="161"/>
      <c r="U59" s="161"/>
      <c r="V59" s="161"/>
      <c r="W59" s="153"/>
      <c r="X59" s="136"/>
      <c r="AC59" s="165"/>
      <c r="AD59" s="211"/>
      <c r="AE59" s="212"/>
      <c r="AF59" s="212"/>
      <c r="AG59" s="255"/>
    </row>
    <row r="60" spans="3:33">
      <c r="Q60" s="136"/>
      <c r="R60" s="329"/>
      <c r="S60" s="148"/>
      <c r="T60" s="161"/>
      <c r="U60" s="218"/>
      <c r="V60" s="161"/>
      <c r="W60" s="153"/>
      <c r="X60" s="136"/>
      <c r="AC60" s="165"/>
      <c r="AD60" s="212"/>
      <c r="AE60" s="212"/>
      <c r="AF60" s="212"/>
      <c r="AG60" s="255"/>
    </row>
    <row r="61" spans="3:33">
      <c r="Q61" s="136"/>
      <c r="R61" s="329"/>
      <c r="S61" s="148"/>
      <c r="T61" s="161"/>
      <c r="U61" s="218"/>
      <c r="V61" s="161"/>
      <c r="W61" s="153"/>
      <c r="X61" s="136"/>
      <c r="AC61" s="165"/>
      <c r="AD61" s="212"/>
      <c r="AE61" s="212"/>
      <c r="AF61" s="212"/>
      <c r="AG61" s="255"/>
    </row>
    <row r="62" spans="3:33">
      <c r="Q62" s="136"/>
      <c r="R62" s="329"/>
      <c r="S62" s="148"/>
      <c r="T62" s="161"/>
      <c r="U62" s="161"/>
      <c r="V62" s="164"/>
      <c r="W62" s="153"/>
      <c r="X62" s="136"/>
      <c r="AC62" s="165"/>
      <c r="AD62" s="212"/>
      <c r="AE62" s="212"/>
      <c r="AF62" s="212"/>
      <c r="AG62" s="255"/>
    </row>
    <row r="63" spans="3:33">
      <c r="Q63" s="136"/>
      <c r="T63" s="144"/>
      <c r="U63" s="144"/>
      <c r="V63" s="144"/>
      <c r="X63" s="136"/>
      <c r="AC63" s="165"/>
      <c r="AD63" s="212"/>
      <c r="AE63" s="212"/>
      <c r="AF63" s="212"/>
      <c r="AG63" s="255"/>
    </row>
    <row r="64" spans="3:33">
      <c r="AC64" s="165"/>
      <c r="AD64" s="256"/>
      <c r="AE64" s="255"/>
      <c r="AF64" s="255"/>
      <c r="AG64" s="255"/>
    </row>
    <row r="65" spans="1:35">
      <c r="N65" s="213"/>
      <c r="AC65" s="173"/>
      <c r="AD65" s="257"/>
      <c r="AE65" s="257"/>
      <c r="AF65" s="257"/>
      <c r="AG65" s="257"/>
      <c r="AH65" s="213"/>
      <c r="AI65" s="213"/>
    </row>
    <row r="66" spans="1:35" hidden="1">
      <c r="AC66" s="137"/>
      <c r="AD66" s="213"/>
      <c r="AE66" s="213"/>
      <c r="AF66" s="213"/>
      <c r="AG66" s="213"/>
      <c r="AH66" s="213"/>
      <c r="AI66" s="213"/>
    </row>
    <row r="67" spans="1:35" hidden="1">
      <c r="A67" s="330"/>
      <c r="AC67" s="137"/>
      <c r="AD67" s="213"/>
      <c r="AE67" s="213"/>
      <c r="AF67" s="213"/>
      <c r="AG67" s="213"/>
      <c r="AH67" s="213"/>
      <c r="AI67" s="213"/>
    </row>
    <row r="68" spans="1:35" hidden="1">
      <c r="A68" s="330"/>
      <c r="D68" s="331"/>
      <c r="E68" s="331"/>
      <c r="F68" s="331"/>
      <c r="G68" s="331"/>
      <c r="H68" s="331"/>
      <c r="I68" s="331"/>
      <c r="J68" s="144"/>
      <c r="AC68" s="137"/>
      <c r="AD68" s="213"/>
      <c r="AE68" s="213"/>
      <c r="AF68" s="213"/>
      <c r="AG68" s="213"/>
      <c r="AH68" s="213"/>
      <c r="AI68" s="213"/>
    </row>
    <row r="69" spans="1:35" hidden="1">
      <c r="D69" s="331"/>
      <c r="E69" s="331"/>
      <c r="F69" s="331"/>
      <c r="G69" s="331"/>
      <c r="H69" s="331"/>
      <c r="I69" s="331"/>
      <c r="J69" s="144"/>
      <c r="AC69" s="137"/>
      <c r="AD69" s="213"/>
      <c r="AE69" s="213"/>
      <c r="AF69" s="213"/>
      <c r="AG69" s="213"/>
      <c r="AH69" s="213"/>
      <c r="AI69" s="213"/>
    </row>
    <row r="70" spans="1:35" hidden="1">
      <c r="D70" s="173"/>
      <c r="E70" s="174"/>
      <c r="F70" s="174"/>
      <c r="G70" s="174"/>
      <c r="H70" s="175"/>
      <c r="I70" s="176"/>
      <c r="J70" s="144"/>
      <c r="AC70" s="137"/>
      <c r="AD70" s="213"/>
      <c r="AE70" s="213"/>
      <c r="AF70" s="213"/>
      <c r="AG70" s="213"/>
      <c r="AH70" s="213"/>
      <c r="AI70" s="213"/>
    </row>
    <row r="71" spans="1:35" hidden="1">
      <c r="D71" s="173"/>
      <c r="E71" s="177"/>
      <c r="F71" s="177"/>
      <c r="G71" s="177"/>
      <c r="H71" s="177"/>
      <c r="I71" s="178"/>
      <c r="J71" s="144"/>
      <c r="AC71" s="137"/>
      <c r="AD71" s="213"/>
      <c r="AE71" s="213"/>
      <c r="AF71" s="213"/>
      <c r="AG71" s="213"/>
      <c r="AH71" s="213"/>
      <c r="AI71" s="213"/>
    </row>
    <row r="72" spans="1:35" hidden="1">
      <c r="C72" s="139" t="s">
        <v>134</v>
      </c>
      <c r="D72" s="173"/>
      <c r="E72" s="177"/>
      <c r="F72" s="177"/>
      <c r="G72" s="177"/>
      <c r="H72" s="177"/>
      <c r="I72" s="178"/>
      <c r="J72" s="144"/>
      <c r="R72" s="137"/>
      <c r="S72" s="139"/>
      <c r="T72" s="139"/>
      <c r="U72" s="139"/>
      <c r="V72" s="139"/>
      <c r="W72" s="139"/>
      <c r="X72" s="139"/>
      <c r="Y72" s="139"/>
      <c r="AC72" s="137"/>
      <c r="AD72" s="213"/>
      <c r="AE72" s="213"/>
      <c r="AF72" s="213"/>
      <c r="AG72" s="213"/>
      <c r="AH72" s="213"/>
      <c r="AI72" s="213"/>
    </row>
    <row r="73" spans="1:35" hidden="1">
      <c r="D73" s="179"/>
      <c r="E73" s="177"/>
      <c r="F73" s="177"/>
      <c r="G73" s="177"/>
      <c r="H73" s="177"/>
      <c r="I73" s="178"/>
      <c r="J73" s="144"/>
      <c r="R73" s="328"/>
      <c r="S73" s="136"/>
      <c r="X73" s="136"/>
      <c r="Y73" s="136"/>
      <c r="AC73" s="137"/>
      <c r="AD73" s="213"/>
      <c r="AE73" s="213"/>
      <c r="AF73" s="213"/>
      <c r="AG73" s="213"/>
      <c r="AH73" s="213"/>
      <c r="AI73" s="213"/>
    </row>
    <row r="74" spans="1:35" hidden="1">
      <c r="C74" s="327" t="s">
        <v>138</v>
      </c>
      <c r="D74" s="327"/>
      <c r="E74" s="327"/>
      <c r="F74" s="327"/>
      <c r="G74" s="327"/>
      <c r="H74" s="327"/>
      <c r="I74" s="178"/>
      <c r="J74" s="144"/>
      <c r="R74" s="328"/>
      <c r="S74" s="136"/>
      <c r="X74" s="136"/>
      <c r="Y74" s="136"/>
      <c r="AC74" s="137"/>
      <c r="AD74" s="213"/>
      <c r="AE74" s="213"/>
      <c r="AF74" s="213"/>
      <c r="AG74" s="213"/>
      <c r="AH74" s="213"/>
      <c r="AI74" s="213"/>
    </row>
    <row r="75" spans="1:35" ht="14" hidden="1" thickBot="1">
      <c r="C75" s="327"/>
      <c r="D75" s="327"/>
      <c r="E75" s="327"/>
      <c r="F75" s="327"/>
      <c r="G75" s="327"/>
      <c r="H75" s="327"/>
      <c r="I75" s="178"/>
      <c r="J75" s="144"/>
      <c r="R75" s="328"/>
      <c r="S75" s="136"/>
      <c r="X75" s="136"/>
      <c r="Y75" s="136"/>
      <c r="AC75" s="137"/>
      <c r="AD75" s="213"/>
      <c r="AE75" s="213"/>
      <c r="AF75" s="213"/>
      <c r="AG75" s="213"/>
      <c r="AH75" s="213"/>
      <c r="AI75" s="213"/>
    </row>
    <row r="76" spans="1:35" hidden="1">
      <c r="C76" s="145"/>
      <c r="D76" s="146" t="s">
        <v>98</v>
      </c>
      <c r="E76" s="146" t="s">
        <v>99</v>
      </c>
      <c r="F76" s="146" t="s">
        <v>100</v>
      </c>
      <c r="G76" s="146" t="s">
        <v>101</v>
      </c>
      <c r="H76" s="147" t="s">
        <v>122</v>
      </c>
      <c r="I76" s="178"/>
      <c r="J76" s="144"/>
      <c r="R76" s="328"/>
      <c r="S76" s="136"/>
      <c r="X76" s="136"/>
      <c r="Y76" s="136"/>
      <c r="AC76" s="137"/>
      <c r="AD76" s="213"/>
      <c r="AE76" s="213"/>
      <c r="AF76" s="213"/>
      <c r="AG76" s="213"/>
      <c r="AH76" s="213"/>
      <c r="AI76" s="213"/>
    </row>
    <row r="77" spans="1:35" ht="24" hidden="1">
      <c r="C77" s="149" t="s">
        <v>141</v>
      </c>
      <c r="D77" s="150">
        <v>0.20399999999999999</v>
      </c>
      <c r="E77" s="150">
        <v>0.17</v>
      </c>
      <c r="F77" s="150">
        <v>0.14899999999999999</v>
      </c>
      <c r="G77" s="150">
        <v>0.245</v>
      </c>
      <c r="H77" s="151">
        <v>0.219</v>
      </c>
      <c r="I77" s="178"/>
      <c r="J77" s="144"/>
      <c r="K77" s="152"/>
      <c r="L77" s="144"/>
      <c r="R77" s="328"/>
      <c r="S77" s="136"/>
      <c r="X77" s="136"/>
      <c r="Y77" s="136"/>
      <c r="AC77" s="325"/>
      <c r="AD77" s="325"/>
      <c r="AE77" s="325"/>
      <c r="AF77" s="213"/>
      <c r="AG77" s="213"/>
      <c r="AH77" s="213"/>
      <c r="AI77" s="213"/>
    </row>
    <row r="78" spans="1:35" ht="24" hidden="1">
      <c r="C78" s="154" t="s">
        <v>142</v>
      </c>
      <c r="D78" s="155">
        <v>0.186</v>
      </c>
      <c r="E78" s="155">
        <v>0.19700000000000001</v>
      </c>
      <c r="F78" s="155">
        <v>0.219</v>
      </c>
      <c r="G78" s="155">
        <v>0.183</v>
      </c>
      <c r="H78" s="156">
        <v>0.19500000000000001</v>
      </c>
      <c r="I78" s="178"/>
      <c r="J78" s="144"/>
      <c r="K78" s="166"/>
      <c r="R78" s="136"/>
      <c r="S78" s="136"/>
      <c r="X78" s="136"/>
      <c r="Y78" s="136"/>
      <c r="AC78" s="325"/>
      <c r="AD78" s="325"/>
      <c r="AE78" s="325"/>
      <c r="AF78" s="213"/>
      <c r="AG78" s="213"/>
      <c r="AH78" s="213"/>
      <c r="AI78" s="213"/>
    </row>
    <row r="79" spans="1:35" ht="24" hidden="1">
      <c r="C79" s="149" t="s">
        <v>143</v>
      </c>
      <c r="D79" s="150">
        <v>0.20599999999999999</v>
      </c>
      <c r="E79" s="150">
        <v>0.216</v>
      </c>
      <c r="F79" s="150">
        <v>0.122</v>
      </c>
      <c r="G79" s="150">
        <v>0.32200000000000001</v>
      </c>
      <c r="H79" s="151">
        <v>0.29699999999999999</v>
      </c>
      <c r="K79" s="166"/>
      <c r="R79" s="136"/>
      <c r="S79" s="136"/>
      <c r="X79" s="136"/>
      <c r="Y79" s="136"/>
      <c r="AC79" s="137"/>
      <c r="AD79" s="213"/>
      <c r="AE79" s="213"/>
      <c r="AF79" s="213"/>
      <c r="AG79" s="213"/>
      <c r="AH79" s="213"/>
      <c r="AI79" s="213"/>
    </row>
    <row r="80" spans="1:35" ht="24" hidden="1">
      <c r="C80" s="154" t="s">
        <v>144</v>
      </c>
      <c r="D80" s="155">
        <v>0.17499999999999999</v>
      </c>
      <c r="E80" s="155">
        <v>0.153</v>
      </c>
      <c r="F80" s="155">
        <v>0.14899999999999999</v>
      </c>
      <c r="G80" s="155">
        <v>0.21</v>
      </c>
      <c r="H80" s="156">
        <v>0.2</v>
      </c>
      <c r="K80" s="166"/>
      <c r="R80" s="136"/>
      <c r="S80" s="136"/>
      <c r="X80" s="136"/>
      <c r="Y80" s="136"/>
      <c r="AC80" s="137"/>
      <c r="AD80" s="213"/>
      <c r="AE80" s="213"/>
      <c r="AF80" s="213"/>
      <c r="AG80" s="213"/>
      <c r="AH80" s="213"/>
      <c r="AI80" s="213"/>
    </row>
    <row r="81" spans="3:35" ht="25" hidden="1" thickBot="1">
      <c r="C81" s="149" t="s">
        <v>145</v>
      </c>
      <c r="D81" s="150">
        <v>0.2</v>
      </c>
      <c r="E81" s="150">
        <v>0.14199999999999999</v>
      </c>
      <c r="F81" s="150">
        <v>0.11899999999999999</v>
      </c>
      <c r="G81" s="150">
        <v>0.33900000000000002</v>
      </c>
      <c r="H81" s="160">
        <v>0.20499999999999999</v>
      </c>
      <c r="K81" s="166"/>
      <c r="R81" s="136"/>
      <c r="S81" s="136"/>
      <c r="X81" s="136"/>
      <c r="Y81" s="136"/>
      <c r="AC81" s="137"/>
      <c r="AD81" s="213"/>
      <c r="AE81" s="213"/>
      <c r="AF81" s="213"/>
      <c r="AG81" s="213"/>
      <c r="AH81" s="213"/>
      <c r="AI81" s="213"/>
    </row>
    <row r="82" spans="3:35" hidden="1">
      <c r="R82" s="136"/>
      <c r="S82" s="136"/>
      <c r="X82" s="136"/>
      <c r="Y82" s="136"/>
      <c r="AC82" s="137"/>
      <c r="AD82" s="213"/>
      <c r="AE82" s="213"/>
      <c r="AF82" s="213"/>
      <c r="AG82" s="213"/>
      <c r="AH82" s="213"/>
      <c r="AI82" s="213"/>
    </row>
    <row r="83" spans="3:35" hidden="1">
      <c r="R83" s="136"/>
      <c r="S83" s="136"/>
      <c r="X83" s="136"/>
      <c r="Y83" s="136"/>
      <c r="AC83" s="137"/>
      <c r="AD83" s="213"/>
      <c r="AE83" s="213"/>
      <c r="AF83" s="213"/>
      <c r="AG83" s="213"/>
      <c r="AH83" s="213"/>
      <c r="AI83" s="213"/>
    </row>
    <row r="84" spans="3:35" hidden="1">
      <c r="R84" s="136"/>
      <c r="S84" s="137"/>
      <c r="T84" s="137"/>
      <c r="U84" s="148"/>
      <c r="V84" s="148"/>
      <c r="W84" s="148"/>
      <c r="X84" s="137"/>
      <c r="Y84" s="136"/>
      <c r="AC84" s="137"/>
      <c r="AD84" s="213"/>
      <c r="AE84" s="213"/>
      <c r="AF84" s="213"/>
      <c r="AG84" s="213"/>
      <c r="AH84" s="213"/>
      <c r="AI84" s="213"/>
    </row>
    <row r="85" spans="3:35" hidden="1">
      <c r="R85" s="136"/>
      <c r="S85" s="329"/>
      <c r="T85" s="148"/>
      <c r="U85" s="161"/>
      <c r="V85" s="161"/>
      <c r="W85" s="161"/>
      <c r="X85" s="153"/>
      <c r="Y85" s="198"/>
      <c r="AC85" s="137"/>
      <c r="AD85" s="213"/>
      <c r="AE85" s="213"/>
      <c r="AF85" s="213"/>
      <c r="AG85" s="213"/>
      <c r="AH85" s="213"/>
      <c r="AI85" s="213"/>
    </row>
    <row r="86" spans="3:35" hidden="1">
      <c r="R86" s="136"/>
      <c r="S86" s="329"/>
      <c r="T86" s="148"/>
      <c r="U86" s="161"/>
      <c r="V86" s="161"/>
      <c r="W86" s="161"/>
      <c r="X86" s="153"/>
      <c r="Y86" s="136"/>
      <c r="AC86" s="137"/>
      <c r="AD86" s="213"/>
      <c r="AE86" s="213"/>
      <c r="AF86" s="213"/>
      <c r="AG86" s="213"/>
      <c r="AH86" s="213"/>
      <c r="AI86" s="213"/>
    </row>
    <row r="87" spans="3:35" hidden="1">
      <c r="R87" s="136"/>
      <c r="S87" s="329"/>
      <c r="T87" s="148"/>
      <c r="U87" s="161"/>
      <c r="V87" s="161"/>
      <c r="W87" s="161"/>
      <c r="X87" s="153"/>
      <c r="Y87" s="136"/>
      <c r="AC87" s="137"/>
      <c r="AD87" s="213"/>
      <c r="AE87" s="213"/>
      <c r="AF87" s="213"/>
      <c r="AG87" s="213"/>
      <c r="AH87" s="213"/>
      <c r="AI87" s="213"/>
    </row>
    <row r="88" spans="3:35" hidden="1">
      <c r="R88" s="136"/>
      <c r="S88" s="329"/>
      <c r="T88" s="148"/>
      <c r="U88" s="161"/>
      <c r="V88" s="161"/>
      <c r="W88" s="161"/>
      <c r="X88" s="153"/>
      <c r="Y88" s="136"/>
      <c r="AC88" s="137"/>
      <c r="AD88" s="213"/>
      <c r="AE88" s="213"/>
      <c r="AF88" s="213"/>
      <c r="AG88" s="213"/>
      <c r="AH88" s="213"/>
      <c r="AI88" s="213"/>
    </row>
    <row r="89" spans="3:35" hidden="1">
      <c r="R89" s="136"/>
      <c r="S89" s="329"/>
      <c r="T89" s="148"/>
      <c r="U89" s="161"/>
      <c r="V89" s="161"/>
      <c r="W89" s="161"/>
      <c r="X89" s="153"/>
      <c r="Y89" s="136"/>
      <c r="AC89" s="137"/>
      <c r="AD89" s="213"/>
      <c r="AE89" s="213"/>
      <c r="AF89" s="213"/>
      <c r="AG89" s="213"/>
      <c r="AH89" s="213"/>
      <c r="AI89" s="213"/>
    </row>
    <row r="90" spans="3:35" hidden="1">
      <c r="R90" s="136"/>
      <c r="S90" s="329"/>
      <c r="T90" s="148"/>
      <c r="U90" s="161"/>
      <c r="V90" s="161"/>
      <c r="W90" s="164"/>
      <c r="X90" s="153"/>
      <c r="Y90" s="136"/>
      <c r="AC90" s="137"/>
      <c r="AD90" s="213"/>
      <c r="AE90" s="213"/>
      <c r="AF90" s="213"/>
      <c r="AG90" s="213"/>
      <c r="AH90" s="213"/>
      <c r="AI90" s="213"/>
    </row>
    <row r="91" spans="3:35" hidden="1">
      <c r="AC91" s="137"/>
      <c r="AD91" s="213"/>
      <c r="AE91" s="213"/>
      <c r="AF91" s="213"/>
      <c r="AG91" s="213"/>
      <c r="AH91" s="213"/>
      <c r="AI91" s="213"/>
    </row>
    <row r="92" spans="3:35" hidden="1">
      <c r="AC92" s="137"/>
      <c r="AD92" s="213"/>
      <c r="AE92" s="213"/>
      <c r="AF92" s="213"/>
      <c r="AG92" s="213"/>
      <c r="AH92" s="213"/>
      <c r="AI92" s="213"/>
    </row>
    <row r="93" spans="3:35" hidden="1">
      <c r="AC93" s="137"/>
      <c r="AD93" s="213"/>
      <c r="AE93" s="213"/>
      <c r="AF93" s="213"/>
      <c r="AG93" s="213"/>
      <c r="AH93" s="213"/>
      <c r="AI93" s="213"/>
    </row>
    <row r="94" spans="3:35" hidden="1">
      <c r="AC94" s="137"/>
      <c r="AD94" s="213"/>
      <c r="AE94" s="213"/>
      <c r="AF94" s="213"/>
      <c r="AG94" s="213"/>
      <c r="AH94" s="213"/>
      <c r="AI94" s="213"/>
    </row>
    <row r="95" spans="3:35" hidden="1">
      <c r="AC95" s="137"/>
      <c r="AD95" s="213"/>
      <c r="AE95" s="213"/>
      <c r="AF95" s="213"/>
      <c r="AG95" s="213"/>
      <c r="AH95" s="213"/>
      <c r="AI95" s="213"/>
    </row>
    <row r="96" spans="3:35" hidden="1">
      <c r="AC96" s="137"/>
      <c r="AD96" s="213"/>
      <c r="AE96" s="213"/>
      <c r="AF96" s="213"/>
      <c r="AG96" s="213"/>
      <c r="AH96" s="213"/>
      <c r="AI96" s="213"/>
    </row>
    <row r="97" spans="3:35" hidden="1">
      <c r="AC97" s="137"/>
      <c r="AD97" s="213"/>
      <c r="AE97" s="213"/>
      <c r="AF97" s="213"/>
      <c r="AG97" s="213"/>
      <c r="AH97" s="213"/>
      <c r="AI97" s="213"/>
    </row>
    <row r="98" spans="3:35" hidden="1">
      <c r="AC98" s="137"/>
      <c r="AD98" s="213"/>
      <c r="AE98" s="213"/>
      <c r="AF98" s="213"/>
      <c r="AG98" s="213"/>
      <c r="AH98" s="213"/>
      <c r="AI98" s="213"/>
    </row>
    <row r="99" spans="3:35" hidden="1">
      <c r="AC99" s="137"/>
      <c r="AD99" s="213"/>
      <c r="AE99" s="213"/>
      <c r="AF99" s="213"/>
      <c r="AG99" s="213"/>
      <c r="AH99" s="213"/>
      <c r="AI99" s="213"/>
    </row>
    <row r="100" spans="3:35" hidden="1">
      <c r="C100" s="139" t="s">
        <v>134</v>
      </c>
      <c r="D100" s="136"/>
      <c r="E100" s="136"/>
      <c r="F100" s="136"/>
      <c r="G100" s="136"/>
      <c r="H100" s="136"/>
      <c r="I100" s="136"/>
      <c r="O100" s="136"/>
      <c r="P100" s="136"/>
      <c r="Q100" s="136"/>
      <c r="R100" s="136"/>
      <c r="S100" s="136"/>
      <c r="T100" s="137"/>
      <c r="U100" s="139"/>
      <c r="V100" s="139"/>
      <c r="W100" s="139"/>
      <c r="X100" s="139"/>
      <c r="Y100" s="139"/>
      <c r="Z100" s="139"/>
      <c r="AA100" s="139"/>
      <c r="AC100" s="137"/>
      <c r="AD100" s="213"/>
      <c r="AE100" s="213"/>
      <c r="AF100" s="213"/>
      <c r="AG100" s="213"/>
      <c r="AH100" s="213"/>
      <c r="AI100" s="213"/>
    </row>
    <row r="101" spans="3:35" hidden="1">
      <c r="C101" s="136"/>
      <c r="D101" s="136"/>
      <c r="E101" s="136"/>
      <c r="F101" s="136"/>
      <c r="G101" s="136"/>
      <c r="H101" s="136"/>
      <c r="I101" s="136"/>
      <c r="O101" s="136"/>
      <c r="P101" s="136"/>
      <c r="Q101" s="136"/>
      <c r="R101" s="136"/>
      <c r="S101" s="136"/>
      <c r="X101" s="136"/>
      <c r="Y101" s="136"/>
      <c r="Z101" s="136"/>
      <c r="AA101" s="136"/>
      <c r="AC101" s="137"/>
      <c r="AD101" s="213"/>
      <c r="AE101" s="213"/>
      <c r="AF101" s="213"/>
      <c r="AG101" s="213"/>
      <c r="AH101" s="213"/>
      <c r="AI101" s="213"/>
    </row>
    <row r="102" spans="3:35" hidden="1">
      <c r="C102" s="332" t="s">
        <v>139</v>
      </c>
      <c r="D102" s="333"/>
      <c r="E102" s="333"/>
      <c r="F102" s="333"/>
      <c r="G102" s="333"/>
      <c r="H102" s="333"/>
      <c r="I102" s="180"/>
      <c r="J102" s="180"/>
      <c r="K102" s="181"/>
      <c r="O102" s="136"/>
      <c r="P102" s="136"/>
      <c r="Q102" s="136"/>
      <c r="R102" s="136"/>
      <c r="S102" s="136"/>
      <c r="X102" s="136"/>
      <c r="Y102" s="136"/>
      <c r="Z102" s="136"/>
      <c r="AA102" s="136"/>
      <c r="AC102" s="137"/>
      <c r="AD102" s="213"/>
      <c r="AE102" s="213"/>
      <c r="AF102" s="213"/>
      <c r="AG102" s="213"/>
      <c r="AH102" s="213"/>
      <c r="AI102" s="213"/>
    </row>
    <row r="103" spans="3:35" ht="14" hidden="1" thickBot="1">
      <c r="C103" s="334"/>
      <c r="D103" s="331"/>
      <c r="E103" s="331"/>
      <c r="F103" s="331"/>
      <c r="G103" s="331"/>
      <c r="H103" s="331"/>
      <c r="I103" s="182"/>
      <c r="J103" s="182"/>
      <c r="K103" s="183"/>
      <c r="O103" s="136"/>
      <c r="P103" s="136"/>
      <c r="Q103" s="136"/>
      <c r="R103" s="136"/>
      <c r="S103" s="136"/>
      <c r="X103" s="136"/>
      <c r="Y103" s="136"/>
      <c r="Z103" s="136"/>
      <c r="AA103" s="136"/>
      <c r="AC103" s="137"/>
      <c r="AD103" s="213"/>
      <c r="AE103" s="213"/>
      <c r="AF103" s="213"/>
      <c r="AG103" s="213"/>
      <c r="AH103" s="213"/>
      <c r="AI103" s="213"/>
    </row>
    <row r="104" spans="3:35" hidden="1">
      <c r="C104" s="184"/>
      <c r="D104" s="174" t="s">
        <v>98</v>
      </c>
      <c r="E104" s="174" t="s">
        <v>99</v>
      </c>
      <c r="F104" s="174" t="s">
        <v>100</v>
      </c>
      <c r="G104" s="174" t="s">
        <v>101</v>
      </c>
      <c r="H104" s="185" t="s">
        <v>122</v>
      </c>
      <c r="I104" s="182"/>
      <c r="J104" s="182"/>
      <c r="K104" s="183"/>
      <c r="O104" s="136"/>
      <c r="P104" s="136"/>
      <c r="Q104" s="136"/>
      <c r="R104" s="136"/>
      <c r="S104" s="136"/>
      <c r="X104" s="136"/>
      <c r="Y104" s="136"/>
      <c r="Z104" s="136"/>
      <c r="AA104" s="136"/>
      <c r="AC104" s="137"/>
      <c r="AD104" s="213"/>
      <c r="AE104" s="213"/>
      <c r="AF104" s="213"/>
      <c r="AG104" s="213"/>
      <c r="AH104" s="213"/>
      <c r="AI104" s="213"/>
    </row>
    <row r="105" spans="3:35" ht="24" hidden="1">
      <c r="C105" s="186" t="s">
        <v>141</v>
      </c>
      <c r="D105" s="187">
        <v>3</v>
      </c>
      <c r="E105" s="187">
        <v>3.1</v>
      </c>
      <c r="F105" s="187">
        <v>3.2</v>
      </c>
      <c r="G105" s="187">
        <v>4.7</v>
      </c>
      <c r="H105" s="188">
        <v>4.5</v>
      </c>
      <c r="I105" s="182"/>
      <c r="J105" s="182"/>
      <c r="K105" s="189"/>
      <c r="O105" s="136"/>
      <c r="P105" s="136"/>
      <c r="Q105" s="136"/>
      <c r="R105" s="136"/>
      <c r="S105" s="136"/>
      <c r="X105" s="136"/>
      <c r="Y105" s="136"/>
      <c r="Z105" s="136"/>
      <c r="AA105" s="136"/>
      <c r="AC105" s="137"/>
      <c r="AD105" s="213"/>
      <c r="AE105" s="213"/>
      <c r="AF105" s="213"/>
      <c r="AG105" s="213"/>
      <c r="AH105" s="213"/>
      <c r="AI105" s="213"/>
    </row>
    <row r="106" spans="3:35" ht="24" hidden="1">
      <c r="C106" s="186" t="s">
        <v>142</v>
      </c>
      <c r="D106" s="187">
        <v>3.3</v>
      </c>
      <c r="E106" s="187">
        <v>3.8</v>
      </c>
      <c r="F106" s="187">
        <v>3.7</v>
      </c>
      <c r="G106" s="187">
        <v>3.4</v>
      </c>
      <c r="H106" s="188">
        <v>3.2</v>
      </c>
      <c r="I106" s="182"/>
      <c r="J106" s="182"/>
      <c r="K106" s="190"/>
      <c r="O106" s="136"/>
      <c r="P106" s="136"/>
      <c r="Q106" s="136"/>
      <c r="R106" s="136"/>
      <c r="S106" s="136"/>
      <c r="X106" s="136"/>
      <c r="Y106" s="136"/>
      <c r="Z106" s="136"/>
      <c r="AA106" s="136"/>
      <c r="AC106" s="137"/>
      <c r="AD106" s="213"/>
      <c r="AE106" s="213"/>
      <c r="AF106" s="213"/>
      <c r="AG106" s="213"/>
      <c r="AH106" s="213"/>
      <c r="AI106" s="213"/>
    </row>
    <row r="107" spans="3:35" ht="24" hidden="1">
      <c r="C107" s="186" t="s">
        <v>143</v>
      </c>
      <c r="D107" s="187">
        <v>3.5</v>
      </c>
      <c r="E107" s="187">
        <v>4</v>
      </c>
      <c r="F107" s="187">
        <v>4.5</v>
      </c>
      <c r="G107" s="187">
        <v>6.3</v>
      </c>
      <c r="H107" s="188">
        <v>6.1</v>
      </c>
      <c r="I107" s="182"/>
      <c r="J107" s="182"/>
      <c r="K107" s="190"/>
      <c r="O107" s="136"/>
      <c r="P107" s="136"/>
      <c r="Q107" s="136"/>
      <c r="R107" s="136"/>
      <c r="S107" s="136"/>
      <c r="X107" s="136"/>
      <c r="Y107" s="136"/>
      <c r="Z107" s="136"/>
      <c r="AA107" s="136"/>
      <c r="AC107" s="137"/>
      <c r="AD107" s="213"/>
      <c r="AE107" s="213"/>
      <c r="AF107" s="213"/>
      <c r="AG107" s="213"/>
      <c r="AH107" s="213"/>
      <c r="AI107" s="213"/>
    </row>
    <row r="108" spans="3:35" ht="24" hidden="1">
      <c r="C108" s="186" t="s">
        <v>144</v>
      </c>
      <c r="D108" s="187">
        <v>2.9</v>
      </c>
      <c r="E108" s="187">
        <v>3.1</v>
      </c>
      <c r="F108" s="187">
        <v>3.2</v>
      </c>
      <c r="G108" s="187">
        <v>3.6</v>
      </c>
      <c r="H108" s="188">
        <v>3.6</v>
      </c>
      <c r="I108" s="182"/>
      <c r="J108" s="182"/>
      <c r="K108" s="190"/>
      <c r="O108" s="136"/>
      <c r="P108" s="136"/>
      <c r="Q108" s="136"/>
      <c r="R108" s="136"/>
      <c r="S108" s="136"/>
      <c r="X108" s="136"/>
      <c r="Y108" s="136"/>
      <c r="Z108" s="136"/>
      <c r="AA108" s="136"/>
      <c r="AC108" s="137"/>
      <c r="AD108" s="213"/>
      <c r="AE108" s="213"/>
      <c r="AF108" s="213"/>
      <c r="AG108" s="213"/>
      <c r="AH108" s="213"/>
      <c r="AI108" s="213"/>
    </row>
    <row r="109" spans="3:35" ht="24" hidden="1">
      <c r="C109" s="191" t="s">
        <v>145</v>
      </c>
      <c r="D109" s="192">
        <v>3</v>
      </c>
      <c r="E109" s="192">
        <v>1.8</v>
      </c>
      <c r="F109" s="192">
        <v>2.1</v>
      </c>
      <c r="G109" s="192">
        <v>5.8</v>
      </c>
      <c r="H109" s="193">
        <v>4.7</v>
      </c>
      <c r="I109" s="194"/>
      <c r="J109" s="194"/>
      <c r="K109" s="190"/>
      <c r="O109" s="136"/>
      <c r="P109" s="136"/>
      <c r="Q109" s="136"/>
      <c r="R109" s="136"/>
      <c r="S109" s="136"/>
      <c r="X109" s="136"/>
      <c r="Y109" s="136"/>
      <c r="Z109" s="136"/>
      <c r="AA109" s="136"/>
      <c r="AC109" s="137"/>
      <c r="AD109" s="213"/>
      <c r="AE109" s="213"/>
      <c r="AF109" s="213"/>
      <c r="AG109" s="213"/>
      <c r="AH109" s="213"/>
      <c r="AI109" s="213"/>
    </row>
    <row r="110" spans="3:35" hidden="1">
      <c r="C110" s="136"/>
      <c r="D110" s="136"/>
      <c r="E110" s="136"/>
      <c r="F110" s="136"/>
      <c r="G110" s="136"/>
      <c r="H110" s="136"/>
      <c r="I110" s="136"/>
      <c r="O110" s="136"/>
      <c r="P110" s="136"/>
      <c r="Q110" s="136"/>
      <c r="R110" s="136"/>
      <c r="S110" s="136"/>
      <c r="X110" s="136"/>
      <c r="Y110" s="136"/>
      <c r="Z110" s="136"/>
      <c r="AA110" s="136"/>
      <c r="AC110" s="137"/>
      <c r="AD110" s="213"/>
      <c r="AE110" s="213"/>
      <c r="AF110" s="213"/>
      <c r="AG110" s="213"/>
      <c r="AH110" s="213"/>
      <c r="AI110" s="213"/>
    </row>
    <row r="111" spans="3:35" hidden="1">
      <c r="C111" s="136"/>
      <c r="D111" s="136"/>
      <c r="E111" s="136"/>
      <c r="F111" s="136"/>
      <c r="G111" s="136"/>
      <c r="H111" s="136"/>
      <c r="I111" s="136"/>
      <c r="O111" s="136"/>
      <c r="P111" s="136"/>
      <c r="Q111" s="136"/>
      <c r="R111" s="136"/>
      <c r="S111" s="136"/>
      <c r="X111" s="136"/>
      <c r="Y111" s="136"/>
      <c r="Z111" s="136"/>
      <c r="AA111" s="136"/>
      <c r="AC111" s="137"/>
      <c r="AD111" s="213"/>
      <c r="AE111" s="213"/>
      <c r="AF111" s="213"/>
      <c r="AG111" s="213"/>
      <c r="AH111" s="213"/>
      <c r="AI111" s="213"/>
    </row>
    <row r="112" spans="3:35" hidden="1">
      <c r="C112" s="136"/>
      <c r="D112" s="136"/>
      <c r="E112" s="136"/>
      <c r="F112" s="136"/>
      <c r="G112" s="136"/>
      <c r="H112" s="136"/>
      <c r="I112" s="136"/>
      <c r="O112" s="136"/>
      <c r="P112" s="136"/>
      <c r="Q112" s="136"/>
      <c r="R112" s="136"/>
      <c r="S112" s="136"/>
      <c r="U112" s="137"/>
      <c r="V112" s="137"/>
      <c r="W112" s="148"/>
      <c r="X112" s="148"/>
      <c r="Y112" s="148"/>
      <c r="Z112" s="137"/>
      <c r="AA112" s="136"/>
      <c r="AC112" s="137"/>
      <c r="AD112" s="213"/>
      <c r="AE112" s="213"/>
      <c r="AF112" s="213"/>
      <c r="AG112" s="213"/>
      <c r="AH112" s="213"/>
      <c r="AI112" s="213"/>
    </row>
    <row r="113" spans="3:35" hidden="1">
      <c r="C113" s="136"/>
      <c r="D113" s="136"/>
      <c r="E113" s="136"/>
      <c r="F113" s="136"/>
      <c r="G113" s="136"/>
      <c r="H113" s="136"/>
      <c r="I113" s="136"/>
      <c r="O113" s="136"/>
      <c r="P113" s="136"/>
      <c r="Q113" s="136"/>
      <c r="R113" s="136"/>
      <c r="S113" s="136"/>
      <c r="U113" s="329"/>
      <c r="V113" s="148"/>
      <c r="W113" s="161"/>
      <c r="X113" s="161"/>
      <c r="Y113" s="172"/>
      <c r="Z113" s="153"/>
      <c r="AA113" s="198"/>
      <c r="AC113" s="137"/>
      <c r="AD113" s="213"/>
      <c r="AE113" s="213"/>
      <c r="AF113" s="213"/>
      <c r="AG113" s="213"/>
      <c r="AH113" s="213"/>
      <c r="AI113" s="213"/>
    </row>
    <row r="114" spans="3:35" hidden="1">
      <c r="C114" s="136"/>
      <c r="D114" s="136"/>
      <c r="E114" s="136"/>
      <c r="F114" s="136"/>
      <c r="G114" s="136"/>
      <c r="H114" s="136"/>
      <c r="I114" s="136"/>
      <c r="O114" s="136"/>
      <c r="P114" s="136"/>
      <c r="Q114" s="136"/>
      <c r="R114" s="136"/>
      <c r="S114" s="136"/>
      <c r="U114" s="329"/>
      <c r="V114" s="148"/>
      <c r="W114" s="172"/>
      <c r="X114" s="172"/>
      <c r="Y114" s="172"/>
      <c r="Z114" s="153"/>
      <c r="AA114" s="136"/>
      <c r="AC114" s="137"/>
      <c r="AD114" s="213"/>
      <c r="AE114" s="213"/>
      <c r="AF114" s="213"/>
      <c r="AG114" s="213"/>
      <c r="AH114" s="213"/>
      <c r="AI114" s="213"/>
    </row>
    <row r="115" spans="3:35" hidden="1">
      <c r="C115" s="136"/>
      <c r="D115" s="136"/>
      <c r="E115" s="136"/>
      <c r="F115" s="136"/>
      <c r="G115" s="136"/>
      <c r="H115" s="136"/>
      <c r="I115" s="136"/>
      <c r="O115" s="136"/>
      <c r="P115" s="136"/>
      <c r="Q115" s="136"/>
      <c r="R115" s="136"/>
      <c r="S115" s="136"/>
      <c r="U115" s="329"/>
      <c r="V115" s="148"/>
      <c r="W115" s="172"/>
      <c r="X115" s="195"/>
      <c r="Y115" s="172"/>
      <c r="Z115" s="153"/>
      <c r="AA115" s="136"/>
      <c r="AC115" s="137"/>
      <c r="AD115" s="213"/>
      <c r="AE115" s="213"/>
      <c r="AF115" s="213"/>
      <c r="AG115" s="213"/>
      <c r="AH115" s="213"/>
      <c r="AI115" s="213"/>
    </row>
    <row r="116" spans="3:35" hidden="1">
      <c r="C116" s="136"/>
      <c r="D116" s="136"/>
      <c r="E116" s="136"/>
      <c r="F116" s="136"/>
      <c r="G116" s="136"/>
      <c r="H116" s="136"/>
      <c r="I116" s="136"/>
      <c r="O116" s="136"/>
      <c r="P116" s="136"/>
      <c r="Q116" s="136"/>
      <c r="R116" s="136"/>
      <c r="S116" s="136"/>
      <c r="U116" s="329"/>
      <c r="V116" s="148"/>
      <c r="W116" s="196"/>
      <c r="X116" s="197"/>
      <c r="Y116" s="172"/>
      <c r="Z116" s="153"/>
      <c r="AA116" s="136"/>
      <c r="AC116" s="137"/>
      <c r="AD116" s="213"/>
      <c r="AE116" s="213"/>
      <c r="AF116" s="213"/>
      <c r="AG116" s="213"/>
      <c r="AH116" s="213"/>
      <c r="AI116" s="213"/>
    </row>
    <row r="117" spans="3:35" hidden="1">
      <c r="C117" s="136"/>
      <c r="D117" s="136"/>
      <c r="E117" s="136"/>
      <c r="F117" s="136"/>
      <c r="G117" s="136"/>
      <c r="H117" s="136"/>
      <c r="I117" s="136"/>
      <c r="O117" s="136"/>
      <c r="P117" s="136"/>
      <c r="Q117" s="136"/>
      <c r="R117" s="136"/>
      <c r="S117" s="136"/>
      <c r="U117" s="329"/>
      <c r="V117" s="148"/>
      <c r="W117" s="196"/>
      <c r="X117" s="196"/>
      <c r="Y117" s="172"/>
      <c r="Z117" s="153"/>
      <c r="AA117" s="136"/>
      <c r="AC117" s="137"/>
      <c r="AD117" s="213"/>
      <c r="AE117" s="213"/>
      <c r="AF117" s="213"/>
      <c r="AG117" s="213"/>
      <c r="AH117" s="213"/>
      <c r="AI117" s="213"/>
    </row>
    <row r="118" spans="3:35" hidden="1">
      <c r="C118" s="136"/>
      <c r="D118" s="136"/>
      <c r="E118" s="136"/>
      <c r="F118" s="136"/>
      <c r="G118" s="136"/>
      <c r="H118" s="136"/>
      <c r="I118" s="136"/>
      <c r="O118" s="136"/>
      <c r="P118" s="136"/>
      <c r="Q118" s="136"/>
      <c r="R118" s="136"/>
      <c r="S118" s="136"/>
      <c r="U118" s="329"/>
      <c r="V118" s="148"/>
      <c r="W118" s="161"/>
      <c r="X118" s="161"/>
      <c r="Y118" s="164"/>
      <c r="Z118" s="153"/>
      <c r="AA118" s="136"/>
      <c r="AC118" s="137"/>
      <c r="AD118" s="213"/>
      <c r="AE118" s="213"/>
      <c r="AF118" s="213"/>
      <c r="AG118" s="213"/>
      <c r="AH118" s="213"/>
      <c r="AI118" s="213"/>
    </row>
    <row r="119" spans="3:35" hidden="1">
      <c r="AC119" s="137"/>
      <c r="AD119" s="213"/>
      <c r="AE119" s="213"/>
      <c r="AF119" s="213"/>
      <c r="AG119" s="213"/>
      <c r="AH119" s="213"/>
      <c r="AI119" s="213"/>
    </row>
    <row r="120" spans="3:35" hidden="1">
      <c r="AC120" s="137"/>
      <c r="AD120" s="213"/>
      <c r="AE120" s="213"/>
      <c r="AF120" s="213"/>
      <c r="AG120" s="213"/>
      <c r="AH120" s="213"/>
      <c r="AI120" s="213"/>
    </row>
    <row r="121" spans="3:35">
      <c r="N121" s="213"/>
      <c r="O121" s="213"/>
      <c r="P121" s="213"/>
      <c r="Q121" s="213"/>
      <c r="R121" s="213"/>
      <c r="S121" s="213"/>
      <c r="AC121" s="137"/>
      <c r="AD121" s="214"/>
      <c r="AE121" s="213"/>
      <c r="AF121" s="213"/>
      <c r="AG121" s="213"/>
      <c r="AH121" s="213"/>
      <c r="AI121" s="213"/>
    </row>
    <row r="122" spans="3:35">
      <c r="N122" s="215"/>
      <c r="O122" s="213"/>
      <c r="P122" s="213"/>
      <c r="Q122" s="213"/>
      <c r="R122" s="213"/>
      <c r="S122" s="213"/>
      <c r="AC122" s="137"/>
      <c r="AD122" s="213"/>
      <c r="AE122" s="213"/>
      <c r="AF122" s="213"/>
      <c r="AG122" s="213"/>
      <c r="AH122" s="213"/>
      <c r="AI122" s="213"/>
    </row>
    <row r="123" spans="3:35">
      <c r="N123" s="213"/>
      <c r="O123" s="213"/>
      <c r="P123" s="213"/>
      <c r="Q123" s="213"/>
      <c r="R123" s="213"/>
      <c r="S123" s="213"/>
      <c r="AC123" s="137"/>
      <c r="AD123" s="144"/>
    </row>
    <row r="124" spans="3:35">
      <c r="N124" s="213"/>
      <c r="O124" s="213"/>
      <c r="P124" s="213"/>
      <c r="Q124" s="213"/>
      <c r="R124" s="213"/>
      <c r="S124" s="213"/>
      <c r="AC124" s="137"/>
      <c r="AD124" s="144"/>
    </row>
    <row r="125" spans="3:35">
      <c r="AC125" s="137"/>
      <c r="AD125" s="144"/>
    </row>
    <row r="126" spans="3:35">
      <c r="AC126" s="137"/>
      <c r="AD126" s="144"/>
    </row>
    <row r="127" spans="3:35">
      <c r="AC127" s="137"/>
      <c r="AD127" s="213"/>
      <c r="AE127" s="213"/>
      <c r="AF127" s="213"/>
      <c r="AG127" s="213"/>
      <c r="AH127" s="213"/>
      <c r="AI127" s="213"/>
    </row>
    <row r="128" spans="3:35">
      <c r="AC128" s="137"/>
      <c r="AD128" s="213"/>
      <c r="AE128" s="213"/>
      <c r="AF128" s="213"/>
      <c r="AG128" s="213"/>
      <c r="AH128" s="213"/>
      <c r="AI128" s="213"/>
    </row>
  </sheetData>
  <mergeCells count="17">
    <mergeCell ref="U113:U118"/>
    <mergeCell ref="C74:H75"/>
    <mergeCell ref="A67:A68"/>
    <mergeCell ref="D68:I69"/>
    <mergeCell ref="R73:R77"/>
    <mergeCell ref="S85:S90"/>
    <mergeCell ref="C102:H103"/>
    <mergeCell ref="AC77:AE78"/>
    <mergeCell ref="AB49:AD50"/>
    <mergeCell ref="C2:H3"/>
    <mergeCell ref="M13:M18"/>
    <mergeCell ref="Q45:Q49"/>
    <mergeCell ref="R57:R62"/>
    <mergeCell ref="C45:H46"/>
    <mergeCell ref="C20:H20"/>
    <mergeCell ref="O20:O23"/>
    <mergeCell ref="O33:O38"/>
  </mergeCells>
  <pageMargins left="0.7" right="0.7" top="0.75" bottom="0.75" header="0.3" footer="0.3"/>
  <pageSetup paperSize="5" scale="90" orientation="landscape"/>
  <drawing r:id="rId1"/>
  <extLst>
    <ext xmlns:x14="http://schemas.microsoft.com/office/spreadsheetml/2009/9/main" uri="{05C60535-1F16-4fd2-B633-F4F36F0B64E0}">
      <x14:sparklineGroups xmlns:xm="http://schemas.microsoft.com/office/excel/2006/main">
        <x14:sparklineGroup lineWeight="1.5" displayEmptyCellsAs="span" first="1" last="1">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'High_Low Chart '!D5:H5</xm:f>
              <xm:sqref>K5</xm:sqref>
            </x14:sparkline>
          </x14:sparklines>
        </x14:sparklineGroup>
        <x14:sparklineGroup lineWeight="1.5" displayEmptyCellsAs="span" first="1" last="1">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'High_Low Chart '!D6:H6</xm:f>
              <xm:sqref>K6</xm:sqref>
            </x14:sparkline>
          </x14:sparklines>
        </x14:sparklineGroup>
        <x14:sparklineGroup lineWeight="1.5" displayEmptyCellsAs="span" first="1" last="1">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'High_Low Chart '!D7:H7</xm:f>
              <xm:sqref>K7</xm:sqref>
            </x14:sparkline>
          </x14:sparklines>
        </x14:sparklineGroup>
        <x14:sparklineGroup lineWeight="1.5" displayEmptyCellsAs="span" first="1" last="1">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'High_Low Chart '!D9:H9</xm:f>
              <xm:sqref>K9</xm:sqref>
            </x14:sparkline>
          </x14:sparklines>
        </x14:sparklineGroup>
        <x14:sparklineGroup lineWeight="1.5" displayEmptyCellsAs="span" first="1" last="1">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'High_Low Chart '!D8:H8</xm:f>
              <xm:sqref>K8</xm:sqref>
            </x14:sparkline>
          </x14:sparklines>
        </x14:sparklineGroup>
        <x14:sparklineGroup lineWeight="1.5" displayEmptyCellsAs="span" first="1" last="1">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'High_Low Chart '!D22:H22</xm:f>
              <xm:sqref>K22</xm:sqref>
            </x14:sparkline>
            <x14:sparkline>
              <xm:f>'High_Low Chart '!D23:H23</xm:f>
              <xm:sqref>K23</xm:sqref>
            </x14:sparkline>
            <x14:sparkline>
              <xm:f>'High_Low Chart '!D24:H24</xm:f>
              <xm:sqref>K24</xm:sqref>
            </x14:sparkline>
            <x14:sparkline>
              <xm:f>'High_Low Chart '!D25:H25</xm:f>
              <xm:sqref>K25</xm:sqref>
            </x14:sparkline>
            <x14:sparkline>
              <xm:f>'High_Low Chart '!D26:H26</xm:f>
              <xm:sqref>K26</xm:sqref>
            </x14:sparkline>
          </x14:sparklines>
        </x14:sparklineGroup>
        <x14:sparklineGroup lineWeight="1.5" displayEmptyCellsAs="span" first="1" last="1">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'High_Low Chart '!D105:H105</xm:f>
              <xm:sqref>K105</xm:sqref>
            </x14:sparkline>
            <x14:sparkline>
              <xm:f>'High_Low Chart '!D106:H106</xm:f>
              <xm:sqref>K106</xm:sqref>
            </x14:sparkline>
            <x14:sparkline>
              <xm:f>'High_Low Chart '!D107:H107</xm:f>
              <xm:sqref>K107</xm:sqref>
            </x14:sparkline>
            <x14:sparkline>
              <xm:f>'High_Low Chart '!D108:H108</xm:f>
              <xm:sqref>K108</xm:sqref>
            </x14:sparkline>
            <x14:sparkline>
              <xm:f>'High_Low Chart '!D109:H109</xm:f>
              <xm:sqref>K109</xm:sqref>
            </x14:sparkline>
          </x14:sparklines>
        </x14:sparklineGroup>
        <x14:sparklineGroup lineWeight="1.5" displayEmptyCellsAs="span" first="1" last="1">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'High_Low Chart '!D77:H77</xm:f>
              <xm:sqref>K77</xm:sqref>
            </x14:sparkline>
            <x14:sparkline>
              <xm:f>'High_Low Chart '!D78:H78</xm:f>
              <xm:sqref>K78</xm:sqref>
            </x14:sparkline>
            <x14:sparkline>
              <xm:f>'High_Low Chart '!D79:H79</xm:f>
              <xm:sqref>K79</xm:sqref>
            </x14:sparkline>
            <x14:sparkline>
              <xm:f>'High_Low Chart '!D80:H80</xm:f>
              <xm:sqref>K80</xm:sqref>
            </x14:sparkline>
            <x14:sparkline>
              <xm:f>'High_Low Chart '!D81:H81</xm:f>
              <xm:sqref>K81</xm:sqref>
            </x14:sparkline>
          </x14:sparklines>
        </x14:sparklineGroup>
        <x14:sparklineGroup lineWeight="1.5" displayEmptyCellsAs="span" first="1" last="1">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'High_Low Chart '!D48:H48</xm:f>
              <xm:sqref>K48</xm:sqref>
            </x14:sparkline>
            <x14:sparkline>
              <xm:f>'High_Low Chart '!D49:H49</xm:f>
              <xm:sqref>K49</xm:sqref>
            </x14:sparkline>
            <x14:sparkline>
              <xm:f>'High_Low Chart '!D50:H50</xm:f>
              <xm:sqref>K50</xm:sqref>
            </x14:sparkline>
            <x14:sparkline>
              <xm:f>'High_Low Chart '!D51:H51</xm:f>
              <xm:sqref>K51</xm:sqref>
            </x14:sparkline>
            <x14:sparkline>
              <xm:f>'High_Low Chart '!D52:H52</xm:f>
              <xm:sqref>K52</xm:sqref>
            </x14:sparkline>
          </x14:sparklines>
        </x14:sparklineGroup>
      </x14:sparklineGroup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selection activeCell="F32" sqref="F32"/>
    </sheetView>
  </sheetViews>
  <sheetFormatPr baseColWidth="10" defaultColWidth="9.1640625" defaultRowHeight="13" x14ac:dyDescent="0"/>
  <cols>
    <col min="1" max="1" width="9.1640625" style="136"/>
    <col min="2" max="2" width="16.6640625" style="144" customWidth="1"/>
    <col min="3" max="6" width="7.6640625" style="144" customWidth="1"/>
    <col min="7" max="7" width="13.5" style="144" customWidth="1"/>
    <col min="8" max="8" width="1" style="136" customWidth="1"/>
    <col min="9" max="9" width="15.33203125" style="136" customWidth="1"/>
    <col min="10" max="10" width="7.5" style="137" customWidth="1"/>
    <col min="11" max="11" width="9.1640625" style="138"/>
    <col min="12" max="12" width="45.5" style="138" customWidth="1"/>
    <col min="13" max="14" width="9.1640625" style="138"/>
    <col min="15" max="15" width="9.1640625" style="159"/>
    <col min="16" max="16384" width="9.1640625" style="144"/>
  </cols>
  <sheetData>
    <row r="1" spans="1:28" s="136" customFormat="1">
      <c r="J1" s="137"/>
      <c r="K1" s="138"/>
      <c r="L1" s="138"/>
      <c r="M1" s="138"/>
      <c r="N1" s="138"/>
      <c r="O1" s="138"/>
    </row>
    <row r="2" spans="1:28" s="136" customFormat="1">
      <c r="J2" s="137"/>
      <c r="K2" s="138"/>
      <c r="L2" s="138"/>
      <c r="M2" s="138"/>
      <c r="N2" s="138"/>
      <c r="O2" s="138"/>
    </row>
    <row r="3" spans="1:28" s="136" customFormat="1" ht="15">
      <c r="J3" s="137"/>
      <c r="K3" s="138"/>
      <c r="L3" s="239"/>
      <c r="M3" s="138"/>
      <c r="N3" s="138"/>
      <c r="O3" s="138"/>
    </row>
    <row r="4" spans="1:28" s="139" customFormat="1" ht="18.75" customHeight="1">
      <c r="J4" s="140"/>
      <c r="K4" s="142"/>
      <c r="L4" s="142"/>
      <c r="M4" s="142"/>
      <c r="N4" s="142"/>
      <c r="O4" s="142"/>
    </row>
    <row r="5" spans="1:28">
      <c r="B5" s="335" t="s">
        <v>194</v>
      </c>
      <c r="C5" s="335"/>
      <c r="D5" s="335"/>
      <c r="E5" s="335"/>
      <c r="F5" s="335"/>
      <c r="G5" s="335"/>
    </row>
    <row r="6" spans="1:28" ht="12.75" customHeight="1">
      <c r="B6" s="335"/>
      <c r="C6" s="335"/>
      <c r="D6" s="335"/>
      <c r="E6" s="335"/>
      <c r="F6" s="335"/>
      <c r="G6" s="335"/>
      <c r="I6" s="198"/>
    </row>
    <row r="7" spans="1:28" ht="14.25" customHeight="1">
      <c r="B7" s="207"/>
      <c r="C7" s="208" t="s">
        <v>99</v>
      </c>
      <c r="D7" s="208" t="s">
        <v>100</v>
      </c>
      <c r="E7" s="208" t="s">
        <v>101</v>
      </c>
      <c r="F7" s="208" t="s">
        <v>122</v>
      </c>
      <c r="G7" s="243" t="s">
        <v>148</v>
      </c>
      <c r="J7" s="148"/>
      <c r="L7" s="205"/>
      <c r="O7" s="138"/>
      <c r="P7" s="136"/>
      <c r="Q7" s="136"/>
    </row>
    <row r="8" spans="1:28" ht="23.5" customHeight="1">
      <c r="B8" s="209" t="s">
        <v>196</v>
      </c>
      <c r="C8" s="259">
        <v>2.5999999999999999E-2</v>
      </c>
      <c r="D8" s="259">
        <v>2.1000000000000001E-2</v>
      </c>
      <c r="E8" s="259">
        <v>3.7999999999999999E-2</v>
      </c>
      <c r="F8" s="259">
        <v>4.1000000000000002E-2</v>
      </c>
      <c r="G8" s="260">
        <v>2.7E-2</v>
      </c>
      <c r="I8" s="152"/>
      <c r="J8" s="153"/>
      <c r="K8" s="157"/>
      <c r="L8" s="206"/>
      <c r="M8" s="178"/>
      <c r="N8" s="140"/>
      <c r="O8" s="140"/>
      <c r="P8" s="140"/>
      <c r="Q8" s="140"/>
      <c r="R8" s="204"/>
    </row>
    <row r="9" spans="1:28" ht="23.5" customHeight="1">
      <c r="B9" s="210" t="s">
        <v>142</v>
      </c>
      <c r="C9" s="261">
        <v>4.5761004540101347E-2</v>
      </c>
      <c r="D9" s="261">
        <v>3.8126562024297553E-2</v>
      </c>
      <c r="E9" s="261">
        <v>3.620876752286685E-2</v>
      </c>
      <c r="F9" s="261">
        <v>4.5999999999999999E-2</v>
      </c>
      <c r="G9" s="262">
        <v>3.1E-2</v>
      </c>
      <c r="I9" s="152"/>
      <c r="J9" s="153"/>
      <c r="K9" s="157"/>
      <c r="L9" s="229"/>
      <c r="M9" s="158"/>
    </row>
    <row r="10" spans="1:28" ht="23.5" customHeight="1">
      <c r="B10" s="209" t="s">
        <v>143</v>
      </c>
      <c r="C10" s="259">
        <v>5.2505600603452399E-2</v>
      </c>
      <c r="D10" s="259">
        <v>1.9E-2</v>
      </c>
      <c r="E10" s="259">
        <v>8.3607928840427198E-2</v>
      </c>
      <c r="F10" s="259">
        <v>7.5999999999999998E-2</v>
      </c>
      <c r="G10" s="260">
        <v>6.4000000000000001E-2</v>
      </c>
      <c r="I10" s="152"/>
      <c r="J10" s="153"/>
      <c r="K10" s="157"/>
      <c r="L10" s="229"/>
      <c r="M10" s="158"/>
    </row>
    <row r="11" spans="1:28" ht="23.5" customHeight="1">
      <c r="B11" s="240" t="s">
        <v>144</v>
      </c>
      <c r="C11" s="263">
        <v>2.8000000000000001E-2</v>
      </c>
      <c r="D11" s="263">
        <v>0.02</v>
      </c>
      <c r="E11" s="263">
        <v>2.4958120977740351E-2</v>
      </c>
      <c r="F11" s="263">
        <v>3.5999999999999997E-2</v>
      </c>
      <c r="G11" s="262">
        <v>1.7000000000000001E-2</v>
      </c>
      <c r="I11" s="152"/>
      <c r="J11" s="153"/>
      <c r="K11" s="157"/>
      <c r="L11" s="229"/>
      <c r="M11" s="158"/>
    </row>
    <row r="12" spans="1:28" ht="23.25" customHeight="1">
      <c r="B12" s="209" t="s">
        <v>147</v>
      </c>
      <c r="C12" s="259">
        <v>1.9E-2</v>
      </c>
      <c r="D12" s="259">
        <v>7.0000000000000001E-3</v>
      </c>
      <c r="E12" s="259">
        <v>5.6167225205429702E-2</v>
      </c>
      <c r="F12" s="259">
        <v>3.5999999999999997E-2</v>
      </c>
      <c r="G12" s="260">
        <v>3.5999999999999997E-2</v>
      </c>
      <c r="I12" s="152"/>
      <c r="J12" s="153"/>
      <c r="K12" s="157"/>
      <c r="L12" s="229"/>
      <c r="M12" s="158"/>
    </row>
    <row r="13" spans="1:28" s="136" customFormat="1">
      <c r="B13" s="138" t="s">
        <v>146</v>
      </c>
      <c r="C13" s="138"/>
      <c r="D13" s="138"/>
      <c r="E13" s="138"/>
      <c r="F13" s="138"/>
      <c r="G13" s="138"/>
      <c r="H13" s="138"/>
      <c r="I13" s="138"/>
      <c r="J13" s="137"/>
      <c r="K13" s="138"/>
      <c r="L13" s="138"/>
      <c r="M13" s="138"/>
      <c r="N13" s="138"/>
      <c r="O13" s="138"/>
    </row>
    <row r="14" spans="1:28" s="138" customFormat="1">
      <c r="A14" s="136"/>
      <c r="B14" s="138" t="s">
        <v>153</v>
      </c>
      <c r="J14" s="137"/>
      <c r="K14" s="137"/>
      <c r="L14" s="136"/>
      <c r="O14" s="159"/>
      <c r="P14" s="144"/>
      <c r="Q14" s="144"/>
      <c r="R14" s="144"/>
      <c r="S14" s="144"/>
      <c r="T14" s="144"/>
      <c r="U14" s="144"/>
      <c r="V14" s="144"/>
      <c r="W14" s="144"/>
      <c r="X14" s="144"/>
      <c r="Y14" s="144"/>
      <c r="Z14" s="144"/>
      <c r="AA14" s="144"/>
      <c r="AB14" s="144"/>
    </row>
    <row r="15" spans="1:28" s="138" customFormat="1" ht="15" customHeight="1">
      <c r="A15" s="136"/>
      <c r="B15" s="138" t="s">
        <v>149</v>
      </c>
      <c r="J15" s="137"/>
      <c r="K15" s="153"/>
      <c r="L15" s="136"/>
      <c r="O15" s="159"/>
      <c r="P15" s="144"/>
      <c r="Q15" s="144"/>
      <c r="R15" s="144"/>
      <c r="S15" s="144"/>
      <c r="T15" s="144"/>
      <c r="U15" s="144"/>
      <c r="V15" s="144"/>
      <c r="W15" s="144"/>
      <c r="X15" s="144"/>
      <c r="Y15" s="144"/>
      <c r="Z15" s="144"/>
      <c r="AA15" s="144"/>
      <c r="AB15" s="144"/>
    </row>
    <row r="16" spans="1:28" s="138" customFormat="1">
      <c r="A16" s="136"/>
      <c r="J16" s="137"/>
      <c r="K16" s="163"/>
      <c r="L16" s="136"/>
      <c r="O16" s="159"/>
      <c r="P16" s="144"/>
      <c r="Q16" s="144"/>
      <c r="R16" s="144"/>
      <c r="S16" s="144"/>
      <c r="T16" s="144"/>
      <c r="U16" s="144"/>
      <c r="V16" s="144"/>
      <c r="W16" s="144"/>
      <c r="X16" s="144"/>
      <c r="Y16" s="144"/>
      <c r="Z16" s="144"/>
      <c r="AA16" s="144"/>
      <c r="AB16" s="144"/>
    </row>
    <row r="17" spans="1:28" s="138" customFormat="1">
      <c r="A17" s="136"/>
      <c r="B17" s="136"/>
      <c r="C17" s="136"/>
      <c r="D17" s="136"/>
      <c r="E17" s="136"/>
      <c r="F17" s="136"/>
      <c r="G17" s="136"/>
      <c r="H17" s="136"/>
      <c r="I17" s="136"/>
      <c r="J17" s="137"/>
      <c r="K17" s="153"/>
      <c r="L17" s="136"/>
      <c r="O17" s="159"/>
      <c r="P17" s="144"/>
      <c r="Q17" s="144"/>
      <c r="R17" s="144"/>
      <c r="S17" s="144"/>
      <c r="T17" s="144"/>
      <c r="U17" s="144"/>
      <c r="V17" s="144"/>
      <c r="W17" s="144"/>
      <c r="X17" s="144"/>
      <c r="Y17" s="144"/>
      <c r="Z17" s="144"/>
      <c r="AA17" s="144"/>
      <c r="AB17" s="144"/>
    </row>
    <row r="18" spans="1:28" s="138" customFormat="1">
      <c r="A18" s="136"/>
      <c r="B18" s="136"/>
      <c r="C18" s="136"/>
      <c r="D18" s="136"/>
      <c r="E18" s="136"/>
      <c r="F18" s="136"/>
      <c r="G18" s="136"/>
      <c r="H18" s="136"/>
      <c r="I18" s="136"/>
      <c r="J18" s="137"/>
      <c r="K18" s="153"/>
      <c r="L18" s="136"/>
      <c r="O18" s="159"/>
      <c r="P18" s="144"/>
      <c r="Q18" s="144"/>
      <c r="R18" s="144"/>
      <c r="S18" s="144"/>
      <c r="T18" s="144"/>
      <c r="U18" s="144"/>
      <c r="V18" s="144"/>
      <c r="W18" s="144"/>
      <c r="X18" s="144"/>
      <c r="Y18" s="144"/>
      <c r="Z18" s="144"/>
      <c r="AA18" s="144"/>
      <c r="AB18" s="144"/>
    </row>
    <row r="19" spans="1:28" s="138" customFormat="1">
      <c r="A19" s="136"/>
      <c r="B19" s="336"/>
      <c r="C19" s="336"/>
      <c r="D19" s="336"/>
      <c r="E19" s="336"/>
      <c r="F19" s="336"/>
      <c r="G19" s="336"/>
      <c r="H19" s="136"/>
      <c r="I19" s="136"/>
      <c r="J19" s="137"/>
      <c r="K19" s="153"/>
      <c r="L19" s="136"/>
      <c r="O19" s="159"/>
      <c r="P19" s="144"/>
      <c r="Q19" s="144"/>
      <c r="R19" s="144"/>
      <c r="S19" s="144"/>
      <c r="T19" s="144"/>
      <c r="U19" s="144"/>
      <c r="V19" s="144"/>
      <c r="W19" s="144"/>
      <c r="X19" s="144"/>
      <c r="Y19" s="144"/>
      <c r="Z19" s="144"/>
      <c r="AA19" s="144"/>
      <c r="AB19" s="144"/>
    </row>
    <row r="20" spans="1:28" s="138" customFormat="1" ht="12" customHeight="1">
      <c r="A20" s="136"/>
      <c r="B20" s="336"/>
      <c r="C20" s="336"/>
      <c r="D20" s="336"/>
      <c r="E20" s="336"/>
      <c r="F20" s="336"/>
      <c r="G20" s="336"/>
      <c r="H20" s="136"/>
      <c r="I20" s="136"/>
      <c r="J20" s="137"/>
      <c r="K20" s="153"/>
      <c r="L20" s="136"/>
      <c r="O20" s="159"/>
      <c r="P20" s="144"/>
      <c r="Q20" s="144"/>
      <c r="R20" s="144"/>
      <c r="S20" s="144"/>
      <c r="T20" s="144"/>
      <c r="U20" s="144"/>
      <c r="V20" s="144"/>
      <c r="W20" s="144"/>
      <c r="X20" s="144"/>
      <c r="Y20" s="144"/>
      <c r="Z20" s="144"/>
      <c r="AA20" s="144"/>
      <c r="AB20" s="144"/>
    </row>
    <row r="21" spans="1:28">
      <c r="B21" s="247"/>
      <c r="C21" s="248"/>
      <c r="D21" s="248"/>
      <c r="E21" s="248"/>
      <c r="F21" s="248"/>
      <c r="G21" s="249"/>
    </row>
    <row r="22" spans="1:28" ht="23.25" customHeight="1">
      <c r="B22" s="245"/>
      <c r="C22" s="246"/>
      <c r="D22" s="246"/>
      <c r="E22" s="246"/>
      <c r="F22" s="246"/>
      <c r="G22" s="250"/>
    </row>
    <row r="23" spans="1:28" ht="23.25" customHeight="1">
      <c r="B23" s="245"/>
      <c r="C23" s="246"/>
      <c r="D23" s="246"/>
      <c r="E23" s="246"/>
      <c r="F23" s="246"/>
      <c r="G23" s="250"/>
    </row>
    <row r="24" spans="1:28" ht="23.25" customHeight="1">
      <c r="B24" s="245"/>
      <c r="C24" s="246"/>
      <c r="D24" s="246"/>
      <c r="E24" s="246"/>
      <c r="F24" s="246"/>
      <c r="G24" s="250"/>
    </row>
    <row r="25" spans="1:28" ht="23.25" customHeight="1">
      <c r="B25" s="245"/>
      <c r="C25" s="246"/>
      <c r="D25" s="246"/>
      <c r="E25" s="246"/>
      <c r="F25" s="246"/>
      <c r="G25" s="250"/>
    </row>
    <row r="26" spans="1:28" ht="23.25" customHeight="1">
      <c r="B26" s="245"/>
      <c r="C26" s="246"/>
      <c r="D26" s="246"/>
      <c r="E26" s="246"/>
      <c r="F26" s="246"/>
      <c r="G26" s="250"/>
    </row>
  </sheetData>
  <mergeCells count="2">
    <mergeCell ref="B5:G6"/>
    <mergeCell ref="B19:G20"/>
  </mergeCells>
  <pageMargins left="0.7" right="0.7" top="0.75" bottom="0.75" header="0.3" footer="0.3"/>
  <pageSetup scale="90" orientation="landscape"/>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'Chart B_Total Margin'!C8:C8</xm:f>
              <xm:sqref>C8</xm:sqref>
            </x14:sparkline>
            <x14:sparkline>
              <xm:f>'Chart B_Total Margin'!D8:D8</xm:f>
              <xm:sqref>D8</xm:sqref>
            </x14:sparkline>
            <x14:sparkline>
              <xm:f>'Chart B_Total Margin'!E8:E8</xm:f>
              <xm:sqref>E8</xm:sqref>
            </x14:sparkline>
            <x14:sparkline>
              <xm:f>'Chart B_Total Margin'!F8:F8</xm:f>
              <xm:sqref>F8</xm:sqref>
            </x14:sparkline>
            <x14:sparkline>
              <xm:f>'Chart B_Total Margin'!G8:G8</xm:f>
              <xm:sqref>G8</xm:sqref>
            </x14:sparkline>
          </x14:sparklines>
        </x14:sparklineGroup>
        <x14:sparklineGroup lineWeight="1.5" displayEmptyCellsAs="span" first="1" last="1" minAxisType="group" maxAxisType="group">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'Chart B_Total Margin'!C11:G11</xm:f>
              <xm:sqref>I11</xm:sqref>
            </x14:sparkline>
          </x14:sparklines>
        </x14:sparklineGroup>
        <x14:sparklineGroup lineWeight="1.5" displayEmptyCellsAs="span" first="1" last="1" minAxisType="group" maxAxisType="group">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'Chart B_Total Margin'!C12:G12</xm:f>
              <xm:sqref>I12</xm:sqref>
            </x14:sparkline>
          </x14:sparklines>
        </x14:sparklineGroup>
        <x14:sparklineGroup lineWeight="1.5" displayEmptyCellsAs="span" first="1" last="1" minAxisType="group" maxAxisType="group">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'Chart B_Total Margin'!C10:G10</xm:f>
              <xm:sqref>I10</xm:sqref>
            </x14:sparkline>
          </x14:sparklines>
        </x14:sparklineGroup>
        <x14:sparklineGroup lineWeight="1.5" displayEmptyCellsAs="span" first="1" last="1" minAxisType="group" maxAxisType="group">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'Chart B_Total Margin'!C9:G9</xm:f>
              <xm:sqref>I9</xm:sqref>
            </x14:sparkline>
          </x14:sparklines>
        </x14:sparklineGroup>
        <x14:sparklineGroup lineWeight="1.5" displayEmptyCellsAs="span" first="1" last="1" minAxisType="group" maxAxisType="group">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'Chart B_Total Margin'!C8:G8</xm:f>
              <xm:sqref>I8</xm:sqref>
            </x14:sparkline>
          </x14:sparklines>
        </x14:sparklineGroup>
      </x14:sparklineGroup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0"/>
  <sheetViews>
    <sheetView topLeftCell="A93" zoomScale="80" zoomScaleNormal="80" zoomScalePageLayoutView="80" workbookViewId="0">
      <selection activeCell="B104" sqref="B104:I130"/>
    </sheetView>
  </sheetViews>
  <sheetFormatPr baseColWidth="10" defaultColWidth="8.83203125" defaultRowHeight="14" x14ac:dyDescent="0"/>
  <cols>
    <col min="1" max="1" width="39.5" style="88" bestFit="1" customWidth="1"/>
    <col min="2" max="2" width="37.6640625" style="88" customWidth="1"/>
    <col min="3" max="8" width="8.83203125" style="88"/>
    <col min="9" max="9" width="13.6640625" style="88" bestFit="1" customWidth="1"/>
    <col min="10" max="10" width="8.83203125" style="88"/>
    <col min="11" max="11" width="13.1640625" style="88" bestFit="1" customWidth="1"/>
    <col min="12" max="12" width="12.6640625" style="88" customWidth="1"/>
    <col min="13" max="13" width="13.1640625" style="88" bestFit="1" customWidth="1"/>
    <col min="14" max="14" width="8.83203125" style="88"/>
    <col min="15" max="15" width="13.6640625" style="88" bestFit="1" customWidth="1"/>
    <col min="16" max="16" width="11.83203125" style="88" customWidth="1"/>
    <col min="17" max="17" width="14.33203125" style="88" customWidth="1"/>
    <col min="18" max="21" width="8.83203125" style="88"/>
    <col min="22" max="22" width="17.6640625" style="88" customWidth="1"/>
    <col min="23" max="16384" width="8.83203125" style="88"/>
  </cols>
  <sheetData>
    <row r="1" spans="1:27">
      <c r="A1" s="87" t="s">
        <v>0</v>
      </c>
      <c r="B1" s="87" t="s">
        <v>1</v>
      </c>
      <c r="C1" s="87" t="s">
        <v>2</v>
      </c>
      <c r="D1" s="87" t="s">
        <v>3</v>
      </c>
      <c r="E1" s="87" t="s">
        <v>4</v>
      </c>
      <c r="F1" s="87" t="s">
        <v>5</v>
      </c>
      <c r="G1" s="87" t="s">
        <v>6</v>
      </c>
      <c r="H1" s="87" t="s">
        <v>0</v>
      </c>
      <c r="I1" s="87" t="s">
        <v>7</v>
      </c>
      <c r="J1" s="87" t="s">
        <v>0</v>
      </c>
      <c r="K1" s="87" t="s">
        <v>8</v>
      </c>
      <c r="L1" s="87" t="s">
        <v>0</v>
      </c>
      <c r="M1" s="87" t="s">
        <v>9</v>
      </c>
      <c r="N1" s="87" t="s">
        <v>0</v>
      </c>
      <c r="O1" s="87" t="s">
        <v>10</v>
      </c>
      <c r="P1" s="87" t="s">
        <v>0</v>
      </c>
      <c r="Q1" s="87" t="s">
        <v>11</v>
      </c>
      <c r="U1" s="89" t="s">
        <v>0</v>
      </c>
      <c r="V1" s="89" t="s">
        <v>1</v>
      </c>
      <c r="W1" s="89" t="s">
        <v>12</v>
      </c>
      <c r="X1" s="89" t="s">
        <v>13</v>
      </c>
      <c r="Y1" s="89" t="s">
        <v>14</v>
      </c>
      <c r="Z1" s="89" t="s">
        <v>15</v>
      </c>
      <c r="AA1" s="89" t="s">
        <v>16</v>
      </c>
    </row>
    <row r="2" spans="1:27">
      <c r="A2" s="90" t="s">
        <v>17</v>
      </c>
      <c r="B2" s="90" t="s">
        <v>18</v>
      </c>
      <c r="C2" s="91">
        <v>4.3114614394473498E-2</v>
      </c>
      <c r="D2" s="91">
        <v>4.9671772428884001E-2</v>
      </c>
      <c r="E2" s="91">
        <v>6.3289194967025397E-2</v>
      </c>
      <c r="F2" s="91">
        <v>7.38146091695564E-2</v>
      </c>
      <c r="G2" s="91">
        <v>8.3908861809365798E-2</v>
      </c>
      <c r="H2" s="90" t="s">
        <v>17</v>
      </c>
      <c r="I2" s="92">
        <v>106649000</v>
      </c>
      <c r="J2" s="90" t="s">
        <v>17</v>
      </c>
      <c r="K2" s="92">
        <v>131887000</v>
      </c>
      <c r="L2" s="90" t="s">
        <v>17</v>
      </c>
      <c r="M2" s="92">
        <v>181300000</v>
      </c>
      <c r="N2" s="90" t="s">
        <v>17</v>
      </c>
      <c r="O2" s="92">
        <v>223913000</v>
      </c>
      <c r="P2" s="90" t="s">
        <v>17</v>
      </c>
      <c r="Q2" s="92">
        <v>273559000</v>
      </c>
      <c r="U2" s="93" t="s">
        <v>19</v>
      </c>
      <c r="V2" s="93" t="s">
        <v>18</v>
      </c>
      <c r="W2" s="94">
        <v>1244187417</v>
      </c>
      <c r="X2" s="94">
        <v>1329777803</v>
      </c>
      <c r="Y2" s="94">
        <v>1399924977</v>
      </c>
      <c r="Z2" s="94">
        <v>1372919260</v>
      </c>
      <c r="AA2" s="94">
        <v>1396086598</v>
      </c>
    </row>
    <row r="3" spans="1:27">
      <c r="A3" s="90" t="s">
        <v>19</v>
      </c>
      <c r="B3" s="90" t="s">
        <v>18</v>
      </c>
      <c r="C3" s="91">
        <v>4.2702211318055801E-2</v>
      </c>
      <c r="D3" s="91">
        <v>5.3103140119116599E-2</v>
      </c>
      <c r="E3" s="91">
        <v>4.0838488447084799E-2</v>
      </c>
      <c r="F3" s="91">
        <v>3.12124137584027E-2</v>
      </c>
      <c r="G3" s="91">
        <v>1.9916298917153599E-2</v>
      </c>
      <c r="H3" s="90" t="s">
        <v>21</v>
      </c>
      <c r="I3" s="92">
        <v>95721000</v>
      </c>
      <c r="J3" s="90" t="s">
        <v>21</v>
      </c>
      <c r="K3" s="92">
        <v>105500000</v>
      </c>
      <c r="L3" s="90" t="s">
        <v>21</v>
      </c>
      <c r="M3" s="92">
        <v>112101000</v>
      </c>
      <c r="N3" s="90" t="s">
        <v>21</v>
      </c>
      <c r="O3" s="92">
        <v>121961000</v>
      </c>
      <c r="P3" s="90" t="s">
        <v>21</v>
      </c>
      <c r="Q3" s="92">
        <v>132223000</v>
      </c>
      <c r="U3" s="93" t="s">
        <v>20</v>
      </c>
      <c r="V3" s="93" t="s">
        <v>18</v>
      </c>
      <c r="W3" s="94">
        <v>579582000</v>
      </c>
      <c r="X3" s="94">
        <v>606875000</v>
      </c>
      <c r="Y3" s="94">
        <v>642928000</v>
      </c>
      <c r="Z3" s="94">
        <v>672239000</v>
      </c>
      <c r="AA3" s="94">
        <v>673340374</v>
      </c>
    </row>
    <row r="4" spans="1:27">
      <c r="A4" s="90" t="s">
        <v>20</v>
      </c>
      <c r="B4" s="90" t="s">
        <v>18</v>
      </c>
      <c r="C4" s="91">
        <v>-2.5316521217015001E-2</v>
      </c>
      <c r="D4" s="91">
        <v>-2.1833161688980401E-2</v>
      </c>
      <c r="E4" s="91">
        <v>8.2202050618420692E-3</v>
      </c>
      <c r="F4" s="91">
        <v>1.07848547912275E-2</v>
      </c>
      <c r="G4" s="91">
        <v>1.4860240654453899E-2</v>
      </c>
      <c r="H4" s="90" t="s">
        <v>74</v>
      </c>
      <c r="I4" s="92">
        <v>63381000</v>
      </c>
      <c r="J4" s="90" t="s">
        <v>74</v>
      </c>
      <c r="K4" s="92">
        <v>88388000</v>
      </c>
      <c r="L4" s="90" t="s">
        <v>23</v>
      </c>
      <c r="M4" s="92">
        <v>84212000</v>
      </c>
      <c r="N4" s="90" t="s">
        <v>74</v>
      </c>
      <c r="O4" s="92">
        <v>82067000</v>
      </c>
      <c r="P4" s="90" t="s">
        <v>83</v>
      </c>
      <c r="Q4" s="92">
        <v>97630000</v>
      </c>
      <c r="U4" s="93" t="s">
        <v>23</v>
      </c>
      <c r="V4" s="93" t="s">
        <v>18</v>
      </c>
      <c r="W4" s="94">
        <v>1217868000</v>
      </c>
      <c r="X4" s="94">
        <v>1257406000</v>
      </c>
      <c r="Y4" s="94">
        <v>1346404000</v>
      </c>
      <c r="Z4" s="94">
        <v>1382083000</v>
      </c>
      <c r="AA4" s="94">
        <v>1409643000</v>
      </c>
    </row>
    <row r="5" spans="1:27">
      <c r="A5" s="90" t="s">
        <v>21</v>
      </c>
      <c r="B5" s="90" t="s">
        <v>18</v>
      </c>
      <c r="C5" s="91">
        <v>5.0260383029264298E-2</v>
      </c>
      <c r="D5" s="91">
        <v>5.0596001716907001E-2</v>
      </c>
      <c r="E5" s="91">
        <v>5.0683520633117901E-2</v>
      </c>
      <c r="F5" s="91">
        <v>5.1823539659809903E-2</v>
      </c>
      <c r="G5" s="91">
        <v>5.3812690341488299E-2</v>
      </c>
      <c r="H5" s="90" t="s">
        <v>22</v>
      </c>
      <c r="I5" s="92">
        <v>54986048</v>
      </c>
      <c r="J5" s="90" t="s">
        <v>19</v>
      </c>
      <c r="K5" s="92">
        <v>70615377</v>
      </c>
      <c r="L5" s="90" t="s">
        <v>74</v>
      </c>
      <c r="M5" s="92">
        <v>74146000</v>
      </c>
      <c r="N5" s="90" t="s">
        <v>84</v>
      </c>
      <c r="O5" s="92">
        <v>65091473</v>
      </c>
      <c r="P5" s="90" t="s">
        <v>23</v>
      </c>
      <c r="Q5" s="92">
        <v>74008000</v>
      </c>
      <c r="U5" s="93" t="s">
        <v>22</v>
      </c>
      <c r="V5" s="93" t="s">
        <v>18</v>
      </c>
      <c r="W5" s="94">
        <v>1063887698</v>
      </c>
      <c r="X5" s="94">
        <v>1004926000</v>
      </c>
      <c r="Y5" s="94">
        <v>1017322000</v>
      </c>
      <c r="Z5" s="94">
        <v>984695000</v>
      </c>
      <c r="AA5" s="94">
        <v>1017054000</v>
      </c>
    </row>
    <row r="6" spans="1:27">
      <c r="A6" s="90" t="s">
        <v>22</v>
      </c>
      <c r="B6" s="90" t="s">
        <v>18</v>
      </c>
      <c r="C6" s="91">
        <v>5.1684071639674103E-2</v>
      </c>
      <c r="D6" s="91">
        <v>-1.1273466902040501E-2</v>
      </c>
      <c r="E6" s="91">
        <v>-2.52319324658269E-2</v>
      </c>
      <c r="F6" s="91">
        <v>-2.5539887985619899E-2</v>
      </c>
      <c r="G6" s="91">
        <v>8.6947202410098193E-3</v>
      </c>
      <c r="H6" s="90" t="s">
        <v>83</v>
      </c>
      <c r="I6" s="92">
        <v>53334000</v>
      </c>
      <c r="J6" s="90" t="s">
        <v>83</v>
      </c>
      <c r="K6" s="92">
        <v>59557000</v>
      </c>
      <c r="L6" s="90" t="s">
        <v>83</v>
      </c>
      <c r="M6" s="92">
        <v>73830000</v>
      </c>
      <c r="N6" s="90" t="s">
        <v>23</v>
      </c>
      <c r="O6" s="92">
        <v>62250000</v>
      </c>
      <c r="P6" s="90" t="s">
        <v>84</v>
      </c>
      <c r="Q6" s="92">
        <v>68274278</v>
      </c>
      <c r="U6" s="93" t="s">
        <v>21</v>
      </c>
      <c r="V6" s="93" t="s">
        <v>18</v>
      </c>
      <c r="W6" s="94">
        <v>1904502000</v>
      </c>
      <c r="X6" s="94">
        <v>2085145000</v>
      </c>
      <c r="Y6" s="94">
        <v>2211784000</v>
      </c>
      <c r="Z6" s="94">
        <v>2353390000</v>
      </c>
      <c r="AA6" s="94">
        <v>2457097000</v>
      </c>
    </row>
    <row r="7" spans="1:27">
      <c r="A7" s="90" t="s">
        <v>23</v>
      </c>
      <c r="B7" s="90" t="s">
        <v>18</v>
      </c>
      <c r="C7" s="91">
        <v>3.2292498037554199E-2</v>
      </c>
      <c r="D7" s="91">
        <v>2.0733160172609299E-2</v>
      </c>
      <c r="E7" s="91">
        <v>6.25458629059331E-2</v>
      </c>
      <c r="F7" s="91">
        <v>4.5040710290192403E-2</v>
      </c>
      <c r="G7" s="91">
        <v>5.2501236128580098E-2</v>
      </c>
      <c r="H7" s="90" t="s">
        <v>19</v>
      </c>
      <c r="I7" s="92">
        <v>53129554</v>
      </c>
      <c r="J7" s="90" t="s">
        <v>84</v>
      </c>
      <c r="K7" s="92">
        <v>49315126</v>
      </c>
      <c r="L7" s="90" t="s">
        <v>19</v>
      </c>
      <c r="M7" s="92">
        <v>57170820</v>
      </c>
      <c r="N7" s="90" t="s">
        <v>19</v>
      </c>
      <c r="O7" s="92">
        <v>42852124</v>
      </c>
      <c r="P7" s="90" t="s">
        <v>74</v>
      </c>
      <c r="Q7" s="92">
        <v>58416000</v>
      </c>
      <c r="U7" s="93" t="s">
        <v>17</v>
      </c>
      <c r="V7" s="93" t="s">
        <v>18</v>
      </c>
      <c r="W7" s="94">
        <v>2473616000</v>
      </c>
      <c r="X7" s="94">
        <v>2655170000</v>
      </c>
      <c r="Y7" s="94">
        <v>2864628000</v>
      </c>
      <c r="Z7" s="94">
        <v>3033451000</v>
      </c>
      <c r="AA7" s="94">
        <v>3260192000</v>
      </c>
    </row>
    <row r="8" spans="1:27">
      <c r="A8" s="90" t="s">
        <v>24</v>
      </c>
      <c r="B8" s="90" t="s">
        <v>25</v>
      </c>
      <c r="C8" s="91">
        <v>5.4338632119113398E-2</v>
      </c>
      <c r="D8" s="91">
        <v>5.1481699935588501E-2</v>
      </c>
      <c r="E8" s="91">
        <v>3.2922588812287698E-2</v>
      </c>
      <c r="F8" s="91">
        <v>5.9139637532523E-2</v>
      </c>
      <c r="G8" s="91">
        <v>8.6801104831118595E-2</v>
      </c>
      <c r="H8" s="90" t="s">
        <v>23</v>
      </c>
      <c r="I8" s="92">
        <v>39328000</v>
      </c>
      <c r="J8" s="90" t="s">
        <v>79</v>
      </c>
      <c r="K8" s="92">
        <v>26792304</v>
      </c>
      <c r="L8" s="90" t="s">
        <v>84</v>
      </c>
      <c r="M8" s="92">
        <v>47926331</v>
      </c>
      <c r="N8" s="90" t="s">
        <v>64</v>
      </c>
      <c r="O8" s="92">
        <v>33959762</v>
      </c>
      <c r="P8" s="90" t="s">
        <v>64</v>
      </c>
      <c r="Q8" s="92">
        <v>45726703</v>
      </c>
      <c r="U8" s="93" t="s">
        <v>26</v>
      </c>
      <c r="V8" s="93" t="s">
        <v>25</v>
      </c>
      <c r="W8" s="94">
        <v>270544000</v>
      </c>
      <c r="X8" s="94">
        <v>276768000</v>
      </c>
      <c r="Y8" s="94">
        <v>282506000</v>
      </c>
      <c r="Z8" s="94">
        <v>289357000</v>
      </c>
      <c r="AA8" s="94">
        <v>296304000</v>
      </c>
    </row>
    <row r="9" spans="1:27">
      <c r="A9" s="90" t="s">
        <v>26</v>
      </c>
      <c r="B9" s="90" t="s">
        <v>25</v>
      </c>
      <c r="C9" s="91">
        <v>9.0558282571411696E-3</v>
      </c>
      <c r="D9" s="91">
        <v>6.1968869233437397E-2</v>
      </c>
      <c r="E9" s="91">
        <v>7.0037450532024106E-2</v>
      </c>
      <c r="F9" s="91">
        <v>6.95058353521774E-2</v>
      </c>
      <c r="G9" s="91">
        <v>7.6148145148226098E-2</v>
      </c>
      <c r="H9" s="90" t="s">
        <v>84</v>
      </c>
      <c r="I9" s="92">
        <v>30111095</v>
      </c>
      <c r="J9" s="90" t="s">
        <v>23</v>
      </c>
      <c r="K9" s="92">
        <v>26070000</v>
      </c>
      <c r="L9" s="90" t="s">
        <v>79</v>
      </c>
      <c r="M9" s="92">
        <v>30416662</v>
      </c>
      <c r="N9" s="90" t="s">
        <v>49</v>
      </c>
      <c r="O9" s="92">
        <v>31470229</v>
      </c>
      <c r="P9" s="90" t="s">
        <v>82</v>
      </c>
      <c r="Q9" s="92">
        <v>43433179</v>
      </c>
      <c r="U9" s="93" t="s">
        <v>37</v>
      </c>
      <c r="V9" s="93" t="s">
        <v>25</v>
      </c>
      <c r="W9" s="94">
        <v>33543000</v>
      </c>
      <c r="X9" s="94">
        <v>33139000</v>
      </c>
      <c r="Y9" s="94">
        <v>29526000</v>
      </c>
      <c r="Z9" s="94">
        <v>27063000</v>
      </c>
      <c r="AA9" s="94">
        <v>36669000</v>
      </c>
    </row>
    <row r="10" spans="1:27">
      <c r="A10" s="90" t="s">
        <v>27</v>
      </c>
      <c r="B10" s="90" t="s">
        <v>25</v>
      </c>
      <c r="C10" s="91">
        <v>4.7757449196677198E-3</v>
      </c>
      <c r="D10" s="91">
        <v>2.9760371338841698E-2</v>
      </c>
      <c r="E10" s="91">
        <v>3.5308390492573602E-2</v>
      </c>
      <c r="F10" s="91">
        <v>7.2197826495382006E-2</v>
      </c>
      <c r="G10" s="91">
        <v>-9.3281489629364993E-3</v>
      </c>
      <c r="H10" s="90" t="s">
        <v>79</v>
      </c>
      <c r="I10" s="92">
        <v>22196757</v>
      </c>
      <c r="J10" s="90" t="s">
        <v>85</v>
      </c>
      <c r="K10" s="92">
        <v>22335669</v>
      </c>
      <c r="L10" s="90" t="s">
        <v>86</v>
      </c>
      <c r="M10" s="92">
        <v>27307000</v>
      </c>
      <c r="N10" s="90" t="s">
        <v>83</v>
      </c>
      <c r="O10" s="92">
        <v>30475000</v>
      </c>
      <c r="P10" s="90" t="s">
        <v>49</v>
      </c>
      <c r="Q10" s="92">
        <v>39487717</v>
      </c>
      <c r="U10" s="93" t="s">
        <v>30</v>
      </c>
      <c r="V10" s="93" t="s">
        <v>25</v>
      </c>
      <c r="W10" s="94">
        <v>61054240</v>
      </c>
      <c r="X10" s="94">
        <v>65219557</v>
      </c>
      <c r="Y10" s="94">
        <v>67323456</v>
      </c>
      <c r="Z10" s="94">
        <v>68410707</v>
      </c>
      <c r="AA10" s="94">
        <v>75461981</v>
      </c>
    </row>
    <row r="11" spans="1:27">
      <c r="A11" s="90" t="s">
        <v>28</v>
      </c>
      <c r="B11" s="90" t="s">
        <v>25</v>
      </c>
      <c r="C11" s="91">
        <v>3.81048816883394E-2</v>
      </c>
      <c r="D11" s="91">
        <v>3.9085236778075898E-2</v>
      </c>
      <c r="E11" s="91">
        <v>5.0057459609274699E-2</v>
      </c>
      <c r="F11" s="91">
        <v>4.94511583857659E-2</v>
      </c>
      <c r="G11" s="91">
        <v>7.26687368815854E-2</v>
      </c>
      <c r="H11" s="90" t="s">
        <v>28</v>
      </c>
      <c r="I11" s="92">
        <v>12870000</v>
      </c>
      <c r="J11" s="90" t="s">
        <v>68</v>
      </c>
      <c r="K11" s="92">
        <v>20650841</v>
      </c>
      <c r="L11" s="90" t="s">
        <v>64</v>
      </c>
      <c r="M11" s="92">
        <v>24992340</v>
      </c>
      <c r="N11" s="90" t="s">
        <v>86</v>
      </c>
      <c r="O11" s="92">
        <v>24971000</v>
      </c>
      <c r="P11" s="90" t="s">
        <v>79</v>
      </c>
      <c r="Q11" s="92">
        <v>34708421</v>
      </c>
      <c r="U11" s="93" t="s">
        <v>24</v>
      </c>
      <c r="V11" s="93" t="s">
        <v>25</v>
      </c>
      <c r="W11" s="94">
        <v>175605451</v>
      </c>
      <c r="X11" s="94">
        <v>187148385</v>
      </c>
      <c r="Y11" s="94">
        <v>189542719</v>
      </c>
      <c r="Z11" s="94">
        <v>195448763</v>
      </c>
      <c r="AA11" s="94">
        <v>197868069</v>
      </c>
    </row>
    <row r="12" spans="1:27">
      <c r="A12" s="90" t="s">
        <v>29</v>
      </c>
      <c r="B12" s="90" t="s">
        <v>25</v>
      </c>
      <c r="C12" s="91">
        <v>-1.2997578836393801E-2</v>
      </c>
      <c r="D12" s="91">
        <v>7.1981421427690599E-3</v>
      </c>
      <c r="E12" s="91">
        <v>1.16167273212252E-2</v>
      </c>
      <c r="F12" s="91">
        <v>2.24051854813009E-2</v>
      </c>
      <c r="G12" s="91">
        <v>3.7739252791658399E-2</v>
      </c>
      <c r="H12" s="90" t="s">
        <v>82</v>
      </c>
      <c r="I12" s="92">
        <v>11957432</v>
      </c>
      <c r="J12" s="90" t="s">
        <v>86</v>
      </c>
      <c r="K12" s="92">
        <v>19617000</v>
      </c>
      <c r="L12" s="90" t="s">
        <v>85</v>
      </c>
      <c r="M12" s="92">
        <v>24836005</v>
      </c>
      <c r="N12" s="90" t="s">
        <v>79</v>
      </c>
      <c r="O12" s="92">
        <v>22678822</v>
      </c>
      <c r="P12" s="90" t="s">
        <v>75</v>
      </c>
      <c r="Q12" s="92">
        <v>31842513</v>
      </c>
      <c r="U12" s="93" t="s">
        <v>32</v>
      </c>
      <c r="V12" s="93" t="s">
        <v>25</v>
      </c>
      <c r="W12" s="94">
        <v>238257125</v>
      </c>
      <c r="X12" s="94">
        <v>247823735</v>
      </c>
      <c r="Y12" s="94">
        <v>258306882</v>
      </c>
      <c r="Z12" s="94">
        <v>256420949</v>
      </c>
      <c r="AA12" s="94">
        <v>259344708</v>
      </c>
    </row>
    <row r="13" spans="1:27">
      <c r="A13" s="90" t="s">
        <v>30</v>
      </c>
      <c r="B13" s="90" t="s">
        <v>25</v>
      </c>
      <c r="C13" s="91">
        <v>-2.86776151828276E-2</v>
      </c>
      <c r="D13" s="91">
        <v>-2.31508932205719E-2</v>
      </c>
      <c r="E13" s="91">
        <v>1.19211200328159E-2</v>
      </c>
      <c r="F13" s="91">
        <v>3.0340718449233398E-3</v>
      </c>
      <c r="G13" s="91">
        <v>1.5315407635534999E-2</v>
      </c>
      <c r="H13" s="90" t="s">
        <v>86</v>
      </c>
      <c r="I13" s="92">
        <v>10501964</v>
      </c>
      <c r="J13" s="90" t="s">
        <v>26</v>
      </c>
      <c r="K13" s="92">
        <v>17151000</v>
      </c>
      <c r="L13" s="90" t="s">
        <v>49</v>
      </c>
      <c r="M13" s="92">
        <v>22911295</v>
      </c>
      <c r="N13" s="90" t="s">
        <v>82</v>
      </c>
      <c r="O13" s="92">
        <v>21016770</v>
      </c>
      <c r="P13" s="90" t="s">
        <v>28</v>
      </c>
      <c r="Q13" s="92">
        <v>31194000</v>
      </c>
      <c r="U13" s="93" t="s">
        <v>34</v>
      </c>
      <c r="V13" s="93" t="s">
        <v>25</v>
      </c>
      <c r="W13" s="94">
        <v>100530856</v>
      </c>
      <c r="X13" s="94">
        <v>106963388</v>
      </c>
      <c r="Y13" s="94">
        <v>110443796</v>
      </c>
      <c r="Z13" s="94">
        <v>106670477</v>
      </c>
      <c r="AA13" s="94">
        <v>114664691</v>
      </c>
    </row>
    <row r="14" spans="1:27">
      <c r="A14" s="90" t="s">
        <v>31</v>
      </c>
      <c r="B14" s="90" t="s">
        <v>25</v>
      </c>
      <c r="C14" s="91">
        <v>3.1344667920055302E-2</v>
      </c>
      <c r="D14" s="91">
        <v>5.0846539975575498E-2</v>
      </c>
      <c r="E14" s="91">
        <v>3.3797815795884499E-2</v>
      </c>
      <c r="F14" s="91">
        <v>5.2895632655974099E-2</v>
      </c>
      <c r="G14" s="91">
        <v>0.10826803269921</v>
      </c>
      <c r="H14" s="90" t="s">
        <v>24</v>
      </c>
      <c r="I14" s="92">
        <v>9542160</v>
      </c>
      <c r="J14" s="90" t="s">
        <v>28</v>
      </c>
      <c r="K14" s="92">
        <v>14088000</v>
      </c>
      <c r="L14" s="90" t="s">
        <v>26</v>
      </c>
      <c r="M14" s="92">
        <v>19786000</v>
      </c>
      <c r="N14" s="90" t="s">
        <v>26</v>
      </c>
      <c r="O14" s="92">
        <v>20112000</v>
      </c>
      <c r="P14" s="90" t="s">
        <v>86</v>
      </c>
      <c r="Q14" s="92">
        <v>30395000</v>
      </c>
      <c r="U14" s="93" t="s">
        <v>35</v>
      </c>
      <c r="V14" s="93" t="s">
        <v>25</v>
      </c>
      <c r="W14" s="94">
        <v>46506237</v>
      </c>
      <c r="X14" s="94">
        <v>49153100</v>
      </c>
      <c r="Y14" s="94">
        <v>54678346</v>
      </c>
      <c r="Z14" s="94">
        <v>58077949</v>
      </c>
      <c r="AA14" s="94">
        <v>59722055</v>
      </c>
    </row>
    <row r="15" spans="1:27">
      <c r="A15" s="90" t="s">
        <v>32</v>
      </c>
      <c r="B15" s="90" t="s">
        <v>25</v>
      </c>
      <c r="C15" s="91">
        <v>-3.4064211091273798E-2</v>
      </c>
      <c r="D15" s="91">
        <v>-3.8800363492221601E-2</v>
      </c>
      <c r="E15" s="91">
        <v>-4.1061763116323001E-2</v>
      </c>
      <c r="F15" s="91">
        <v>-4.4568187757545501E-2</v>
      </c>
      <c r="G15" s="91">
        <v>-2.4198978449947801E-2</v>
      </c>
      <c r="H15" s="90" t="s">
        <v>40</v>
      </c>
      <c r="I15" s="92">
        <v>9230619</v>
      </c>
      <c r="J15" s="90" t="s">
        <v>63</v>
      </c>
      <c r="K15" s="92">
        <v>12990838</v>
      </c>
      <c r="L15" s="90" t="s">
        <v>57</v>
      </c>
      <c r="M15" s="92">
        <v>19690096</v>
      </c>
      <c r="N15" s="90" t="s">
        <v>28</v>
      </c>
      <c r="O15" s="92">
        <v>19633000</v>
      </c>
      <c r="P15" s="90" t="s">
        <v>43</v>
      </c>
      <c r="Q15" s="92">
        <v>28651056</v>
      </c>
      <c r="U15" s="93" t="s">
        <v>36</v>
      </c>
      <c r="V15" s="93" t="s">
        <v>25</v>
      </c>
      <c r="W15" s="94">
        <v>64707454</v>
      </c>
      <c r="X15" s="94">
        <v>67276000</v>
      </c>
      <c r="Y15" s="94">
        <v>72650000</v>
      </c>
      <c r="Z15" s="94">
        <v>76477000</v>
      </c>
      <c r="AA15" s="94">
        <v>79445000</v>
      </c>
    </row>
    <row r="16" spans="1:27">
      <c r="A16" s="90" t="s">
        <v>33</v>
      </c>
      <c r="B16" s="90" t="s">
        <v>25</v>
      </c>
      <c r="C16" s="91">
        <v>-4.0313841947179898E-3</v>
      </c>
      <c r="D16" s="91">
        <v>1.4367795940890901E-2</v>
      </c>
      <c r="E16" s="91">
        <v>3.2221644210821403E-2</v>
      </c>
      <c r="F16" s="91">
        <v>2.0639127913966899E-2</v>
      </c>
      <c r="G16" s="91">
        <v>2.9675808534436202E-2</v>
      </c>
      <c r="H16" s="90" t="s">
        <v>64</v>
      </c>
      <c r="I16" s="92">
        <v>8129570</v>
      </c>
      <c r="J16" s="90" t="s">
        <v>64</v>
      </c>
      <c r="K16" s="92">
        <v>12308413</v>
      </c>
      <c r="L16" s="90" t="s">
        <v>28</v>
      </c>
      <c r="M16" s="92">
        <v>19253000</v>
      </c>
      <c r="N16" s="90" t="s">
        <v>57</v>
      </c>
      <c r="O16" s="92">
        <v>16082788</v>
      </c>
      <c r="P16" s="90" t="s">
        <v>19</v>
      </c>
      <c r="Q16" s="92">
        <v>27804878</v>
      </c>
      <c r="U16" s="93" t="s">
        <v>43</v>
      </c>
      <c r="V16" s="93" t="s">
        <v>25</v>
      </c>
      <c r="W16" s="94">
        <v>188225863</v>
      </c>
      <c r="X16" s="94">
        <v>214868773</v>
      </c>
      <c r="Y16" s="94">
        <v>237810465</v>
      </c>
      <c r="Z16" s="94">
        <v>258012709</v>
      </c>
      <c r="AA16" s="94">
        <v>332862316</v>
      </c>
    </row>
    <row r="17" spans="1:27">
      <c r="A17" s="90" t="s">
        <v>34</v>
      </c>
      <c r="B17" s="90" t="s">
        <v>25</v>
      </c>
      <c r="C17" s="91">
        <v>8.4642072479717105E-3</v>
      </c>
      <c r="D17" s="91">
        <v>2.4904194321144699E-2</v>
      </c>
      <c r="E17" s="91">
        <v>2.50500716219497E-2</v>
      </c>
      <c r="F17" s="91">
        <v>-1.52547081982206E-2</v>
      </c>
      <c r="G17" s="91">
        <v>1.7034223726290799E-2</v>
      </c>
      <c r="H17" s="90" t="s">
        <v>39</v>
      </c>
      <c r="I17" s="92">
        <v>7583429</v>
      </c>
      <c r="J17" s="90" t="s">
        <v>49</v>
      </c>
      <c r="K17" s="92">
        <v>10710633</v>
      </c>
      <c r="L17" s="90" t="s">
        <v>76</v>
      </c>
      <c r="M17" s="92">
        <v>19166731</v>
      </c>
      <c r="N17" s="90" t="s">
        <v>40</v>
      </c>
      <c r="O17" s="92">
        <v>15938941</v>
      </c>
      <c r="P17" s="90" t="s">
        <v>57</v>
      </c>
      <c r="Q17" s="92">
        <v>25554856</v>
      </c>
      <c r="U17" s="93" t="s">
        <v>28</v>
      </c>
      <c r="V17" s="93" t="s">
        <v>25</v>
      </c>
      <c r="W17" s="94">
        <v>337752000</v>
      </c>
      <c r="X17" s="94">
        <v>360443000</v>
      </c>
      <c r="Y17" s="94">
        <v>384618000</v>
      </c>
      <c r="Z17" s="94">
        <v>397018000</v>
      </c>
      <c r="AA17" s="94">
        <v>429263000</v>
      </c>
    </row>
    <row r="18" spans="1:27">
      <c r="A18" s="90" t="s">
        <v>35</v>
      </c>
      <c r="B18" s="90" t="s">
        <v>25</v>
      </c>
      <c r="C18" s="91">
        <v>5.6926644054215797E-2</v>
      </c>
      <c r="D18" s="91">
        <v>3.0403860590684999E-2</v>
      </c>
      <c r="E18" s="91">
        <v>7.1341934885886998E-2</v>
      </c>
      <c r="F18" s="91">
        <v>4.1123456339685803E-2</v>
      </c>
      <c r="G18" s="91">
        <v>1.7167862023502001E-3</v>
      </c>
      <c r="H18" s="90" t="s">
        <v>47</v>
      </c>
      <c r="I18" s="92">
        <v>7377665</v>
      </c>
      <c r="J18" s="90" t="s">
        <v>58</v>
      </c>
      <c r="K18" s="92">
        <v>10627070</v>
      </c>
      <c r="L18" s="90" t="s">
        <v>40</v>
      </c>
      <c r="M18" s="92">
        <v>18318598</v>
      </c>
      <c r="N18" s="90" t="s">
        <v>75</v>
      </c>
      <c r="O18" s="92">
        <v>15782997</v>
      </c>
      <c r="P18" s="90" t="s">
        <v>58</v>
      </c>
      <c r="Q18" s="92">
        <v>25395000</v>
      </c>
      <c r="U18" s="93" t="s">
        <v>27</v>
      </c>
      <c r="V18" s="93" t="s">
        <v>25</v>
      </c>
      <c r="W18" s="94">
        <v>76362328</v>
      </c>
      <c r="X18" s="94">
        <v>86617602</v>
      </c>
      <c r="Y18" s="94">
        <v>105677431</v>
      </c>
      <c r="Z18" s="94">
        <v>118078056</v>
      </c>
      <c r="AA18" s="94">
        <v>117113803</v>
      </c>
    </row>
    <row r="19" spans="1:27">
      <c r="A19" s="90" t="s">
        <v>36</v>
      </c>
      <c r="B19" s="90" t="s">
        <v>25</v>
      </c>
      <c r="C19" s="91">
        <v>7.7235305842816805E-4</v>
      </c>
      <c r="D19" s="91">
        <v>2.3782626791129101E-2</v>
      </c>
      <c r="E19" s="91">
        <v>2.9910529938059201E-2</v>
      </c>
      <c r="F19" s="91">
        <v>1.6645527413470699E-2</v>
      </c>
      <c r="G19" s="91">
        <v>1.2725785134369699E-2</v>
      </c>
      <c r="H19" s="90" t="s">
        <v>72</v>
      </c>
      <c r="I19" s="92">
        <v>6587000</v>
      </c>
      <c r="J19" s="90" t="s">
        <v>39</v>
      </c>
      <c r="K19" s="92">
        <v>10005952</v>
      </c>
      <c r="L19" s="90" t="s">
        <v>58</v>
      </c>
      <c r="M19" s="92">
        <v>13177346</v>
      </c>
      <c r="N19" s="90" t="s">
        <v>55</v>
      </c>
      <c r="O19" s="92">
        <v>13702844</v>
      </c>
      <c r="P19" s="90" t="s">
        <v>68</v>
      </c>
      <c r="Q19" s="92">
        <v>25245963</v>
      </c>
      <c r="U19" s="93" t="s">
        <v>46</v>
      </c>
      <c r="V19" s="93" t="s">
        <v>25</v>
      </c>
      <c r="W19" s="94">
        <v>166925326</v>
      </c>
      <c r="X19" s="94">
        <v>178038388</v>
      </c>
      <c r="Y19" s="94">
        <v>183751207</v>
      </c>
      <c r="Z19" s="94">
        <v>180424356</v>
      </c>
      <c r="AA19" s="94">
        <v>189800650</v>
      </c>
    </row>
    <row r="20" spans="1:27">
      <c r="A20" s="90" t="s">
        <v>37</v>
      </c>
      <c r="B20" s="90" t="s">
        <v>25</v>
      </c>
      <c r="C20" s="91">
        <v>-1.5711176698566E-2</v>
      </c>
      <c r="D20" s="91">
        <v>-0.151030507860829</v>
      </c>
      <c r="E20" s="91">
        <v>-0.227020253336043</v>
      </c>
      <c r="F20" s="91">
        <v>-0.199608321324317</v>
      </c>
      <c r="G20" s="91">
        <v>8.7976219695110297E-2</v>
      </c>
      <c r="H20" s="90" t="s">
        <v>60</v>
      </c>
      <c r="I20" s="92">
        <v>5328626</v>
      </c>
      <c r="J20" s="90" t="s">
        <v>24</v>
      </c>
      <c r="K20" s="92">
        <v>9634717</v>
      </c>
      <c r="L20" s="90" t="s">
        <v>63</v>
      </c>
      <c r="M20" s="92">
        <v>12726561</v>
      </c>
      <c r="N20" s="90" t="s">
        <v>43</v>
      </c>
      <c r="O20" s="92">
        <v>13649054</v>
      </c>
      <c r="P20" s="90" t="s">
        <v>76</v>
      </c>
      <c r="Q20" s="92">
        <v>23406578</v>
      </c>
      <c r="U20" s="93" t="s">
        <v>31</v>
      </c>
      <c r="V20" s="93" t="s">
        <v>25</v>
      </c>
      <c r="W20" s="94">
        <v>162743884</v>
      </c>
      <c r="X20" s="94">
        <v>167856633</v>
      </c>
      <c r="Y20" s="94">
        <v>167780931</v>
      </c>
      <c r="Z20" s="94">
        <v>160920412</v>
      </c>
      <c r="AA20" s="94">
        <v>169104024</v>
      </c>
    </row>
    <row r="21" spans="1:27">
      <c r="A21" s="90" t="s">
        <v>38</v>
      </c>
      <c r="B21" s="90" t="s">
        <v>25</v>
      </c>
      <c r="C21" s="91">
        <v>-9.5510048096536602E-3</v>
      </c>
      <c r="D21" s="91">
        <v>1.35438410968484E-2</v>
      </c>
      <c r="E21" s="91">
        <v>-1.7947160814576799E-2</v>
      </c>
      <c r="F21" s="91">
        <v>-1.1220524669388001E-2</v>
      </c>
      <c r="G21" s="91">
        <v>-3.6667932027374298E-2</v>
      </c>
      <c r="H21" s="90" t="s">
        <v>31</v>
      </c>
      <c r="I21" s="92">
        <v>5101153</v>
      </c>
      <c r="J21" s="90" t="s">
        <v>55</v>
      </c>
      <c r="K21" s="92">
        <v>9589738</v>
      </c>
      <c r="L21" s="90" t="s">
        <v>43</v>
      </c>
      <c r="M21" s="92">
        <v>11615793</v>
      </c>
      <c r="N21" s="90" t="s">
        <v>58</v>
      </c>
      <c r="O21" s="92">
        <v>12664000</v>
      </c>
      <c r="P21" s="90" t="s">
        <v>26</v>
      </c>
      <c r="Q21" s="92">
        <v>22563000</v>
      </c>
      <c r="U21" s="93" t="s">
        <v>44</v>
      </c>
      <c r="V21" s="93" t="s">
        <v>25</v>
      </c>
      <c r="W21" s="94">
        <v>45764053</v>
      </c>
      <c r="X21" s="94">
        <v>48669021</v>
      </c>
      <c r="Y21" s="94">
        <v>53885844</v>
      </c>
      <c r="Z21" s="94">
        <v>55045981</v>
      </c>
      <c r="AA21" s="94">
        <v>60635516</v>
      </c>
    </row>
    <row r="22" spans="1:27">
      <c r="A22" s="90" t="s">
        <v>39</v>
      </c>
      <c r="B22" s="90" t="s">
        <v>25</v>
      </c>
      <c r="C22" s="91">
        <v>3.1244457697970199E-2</v>
      </c>
      <c r="D22" s="91">
        <v>3.9240354082715902E-2</v>
      </c>
      <c r="E22" s="91">
        <v>3.1117417139094501E-2</v>
      </c>
      <c r="F22" s="91">
        <v>3.9265254386479001E-2</v>
      </c>
      <c r="G22" s="91">
        <v>7.1848400794748205E-2</v>
      </c>
      <c r="H22" s="90" t="s">
        <v>70</v>
      </c>
      <c r="I22" s="92">
        <v>4334579</v>
      </c>
      <c r="J22" s="90" t="s">
        <v>31</v>
      </c>
      <c r="K22" s="92">
        <v>8534929</v>
      </c>
      <c r="L22" s="90" t="s">
        <v>45</v>
      </c>
      <c r="M22" s="92">
        <v>9624146</v>
      </c>
      <c r="N22" s="90" t="s">
        <v>24</v>
      </c>
      <c r="O22" s="92">
        <v>11558769</v>
      </c>
      <c r="P22" s="90" t="s">
        <v>39</v>
      </c>
      <c r="Q22" s="92">
        <v>21144117</v>
      </c>
      <c r="U22" s="93" t="s">
        <v>41</v>
      </c>
      <c r="V22" s="93" t="s">
        <v>25</v>
      </c>
      <c r="W22" s="94">
        <v>32280000</v>
      </c>
      <c r="X22" s="94">
        <v>33420000</v>
      </c>
      <c r="Y22" s="94">
        <v>29454000</v>
      </c>
      <c r="Z22" s="94">
        <v>29820000</v>
      </c>
      <c r="AA22" s="94">
        <v>30452000</v>
      </c>
    </row>
    <row r="23" spans="1:27">
      <c r="A23" s="90" t="s">
        <v>40</v>
      </c>
      <c r="B23" s="90" t="s">
        <v>25</v>
      </c>
      <c r="C23" s="91">
        <v>6.2594392608845306E-2</v>
      </c>
      <c r="D23" s="91">
        <v>5.6782567933320795E-4</v>
      </c>
      <c r="E23" s="91">
        <v>0.110019992679147</v>
      </c>
      <c r="F23" s="91">
        <v>9.7148419716541895E-2</v>
      </c>
      <c r="G23" s="91">
        <v>0.117947074790965</v>
      </c>
      <c r="H23" s="90" t="s">
        <v>65</v>
      </c>
      <c r="I23" s="92">
        <v>4120000</v>
      </c>
      <c r="J23" s="90" t="s">
        <v>47</v>
      </c>
      <c r="K23" s="92">
        <v>8361742</v>
      </c>
      <c r="L23" s="90" t="s">
        <v>39</v>
      </c>
      <c r="M23" s="92">
        <v>8299564</v>
      </c>
      <c r="N23" s="90" t="s">
        <v>68</v>
      </c>
      <c r="O23" s="92">
        <v>11001633</v>
      </c>
      <c r="P23" s="90" t="s">
        <v>40</v>
      </c>
      <c r="Q23" s="92">
        <v>20481437</v>
      </c>
      <c r="U23" s="93" t="s">
        <v>33</v>
      </c>
      <c r="V23" s="93" t="s">
        <v>25</v>
      </c>
      <c r="W23" s="94">
        <v>180588097</v>
      </c>
      <c r="X23" s="94">
        <v>187520411</v>
      </c>
      <c r="Y23" s="94">
        <v>197056859</v>
      </c>
      <c r="Z23" s="94">
        <v>200714876</v>
      </c>
      <c r="AA23" s="94">
        <v>206122977</v>
      </c>
    </row>
    <row r="24" spans="1:27">
      <c r="A24" s="90" t="s">
        <v>41</v>
      </c>
      <c r="B24" s="90" t="s">
        <v>25</v>
      </c>
      <c r="C24" s="91">
        <v>9.9442379182156093E-3</v>
      </c>
      <c r="D24" s="91">
        <v>3.1178934769599001E-2</v>
      </c>
      <c r="E24" s="91">
        <v>-9.7100563590683794E-2</v>
      </c>
      <c r="F24" s="91">
        <v>-4.5975855130784699E-2</v>
      </c>
      <c r="G24" s="91">
        <v>1.06725338237226E-2</v>
      </c>
      <c r="H24" s="90" t="s">
        <v>67</v>
      </c>
      <c r="I24" s="92">
        <v>2813000</v>
      </c>
      <c r="J24" s="90" t="s">
        <v>75</v>
      </c>
      <c r="K24" s="92">
        <v>6622712</v>
      </c>
      <c r="L24" s="90" t="s">
        <v>82</v>
      </c>
      <c r="M24" s="92">
        <v>8261347</v>
      </c>
      <c r="N24" s="90" t="s">
        <v>39</v>
      </c>
      <c r="O24" s="92">
        <v>10623878</v>
      </c>
      <c r="P24" s="90" t="s">
        <v>31</v>
      </c>
      <c r="Q24" s="92">
        <v>18308560</v>
      </c>
      <c r="U24" s="93" t="s">
        <v>45</v>
      </c>
      <c r="V24" s="93" t="s">
        <v>25</v>
      </c>
      <c r="W24" s="94">
        <v>354133062</v>
      </c>
      <c r="X24" s="94">
        <v>385275990</v>
      </c>
      <c r="Y24" s="94">
        <v>420826331</v>
      </c>
      <c r="Z24" s="94">
        <v>435611504</v>
      </c>
      <c r="AA24" s="94">
        <v>455395915</v>
      </c>
    </row>
    <row r="25" spans="1:27">
      <c r="A25" s="90" t="s">
        <v>42</v>
      </c>
      <c r="B25" s="90" t="s">
        <v>25</v>
      </c>
      <c r="C25" s="91">
        <v>-3.8656308616137003E-2</v>
      </c>
      <c r="D25" s="91">
        <v>2.42791740059018E-2</v>
      </c>
      <c r="E25" s="91">
        <v>2.03951134443878E-2</v>
      </c>
      <c r="F25" s="91">
        <v>-2.7476207211484499E-2</v>
      </c>
      <c r="G25" s="91">
        <v>-4.6981182732856903E-2</v>
      </c>
      <c r="H25" s="90" t="s">
        <v>35</v>
      </c>
      <c r="I25" s="92">
        <v>2647444</v>
      </c>
      <c r="J25" s="90" t="s">
        <v>67</v>
      </c>
      <c r="K25" s="92">
        <v>6613000</v>
      </c>
      <c r="L25" s="90" t="s">
        <v>72</v>
      </c>
      <c r="M25" s="92">
        <v>8241000</v>
      </c>
      <c r="N25" s="90" t="s">
        <v>47</v>
      </c>
      <c r="O25" s="92">
        <v>9230580</v>
      </c>
      <c r="P25" s="90" t="s">
        <v>24</v>
      </c>
      <c r="Q25" s="92">
        <v>17175167</v>
      </c>
      <c r="U25" s="93" t="s">
        <v>29</v>
      </c>
      <c r="V25" s="93" t="s">
        <v>25</v>
      </c>
      <c r="W25" s="94">
        <v>295739618</v>
      </c>
      <c r="X25" s="94">
        <v>318880477</v>
      </c>
      <c r="Y25" s="94">
        <v>319428863</v>
      </c>
      <c r="Z25" s="94">
        <v>318028878</v>
      </c>
      <c r="AA25" s="94">
        <v>332598000</v>
      </c>
    </row>
    <row r="26" spans="1:27">
      <c r="A26" s="90" t="s">
        <v>43</v>
      </c>
      <c r="B26" s="90" t="s">
        <v>25</v>
      </c>
      <c r="C26" s="91">
        <v>1.04498338785675E-2</v>
      </c>
      <c r="D26" s="91">
        <v>1.6216009201113699E-2</v>
      </c>
      <c r="E26" s="91">
        <v>4.8844751218160197E-2</v>
      </c>
      <c r="F26" s="91">
        <v>5.2900704205233601E-2</v>
      </c>
      <c r="G26" s="91">
        <v>8.6074796162867506E-2</v>
      </c>
      <c r="H26" s="90" t="s">
        <v>26</v>
      </c>
      <c r="I26" s="92">
        <v>2450000</v>
      </c>
      <c r="J26" s="90" t="s">
        <v>72</v>
      </c>
      <c r="K26" s="92">
        <v>6043000</v>
      </c>
      <c r="L26" s="90" t="s">
        <v>68</v>
      </c>
      <c r="M26" s="92">
        <v>7164168</v>
      </c>
      <c r="N26" s="90" t="s">
        <v>45</v>
      </c>
      <c r="O26" s="92">
        <v>9061601</v>
      </c>
      <c r="P26" s="90" t="s">
        <v>55</v>
      </c>
      <c r="Q26" s="92">
        <v>16242002</v>
      </c>
      <c r="U26" s="93" t="s">
        <v>39</v>
      </c>
      <c r="V26" s="93" t="s">
        <v>25</v>
      </c>
      <c r="W26" s="94">
        <v>242712774</v>
      </c>
      <c r="X26" s="94">
        <v>254991379</v>
      </c>
      <c r="Y26" s="94">
        <v>266717638</v>
      </c>
      <c r="Z26" s="94">
        <v>270566896</v>
      </c>
      <c r="AA26" s="94">
        <v>294287928</v>
      </c>
    </row>
    <row r="27" spans="1:27">
      <c r="A27" s="90" t="s">
        <v>44</v>
      </c>
      <c r="B27" s="90" t="s">
        <v>25</v>
      </c>
      <c r="C27" s="91">
        <v>1.7886352854280599E-2</v>
      </c>
      <c r="D27" s="91">
        <v>3.6893283717377399E-2</v>
      </c>
      <c r="E27" s="91">
        <v>4.0589138772698799E-3</v>
      </c>
      <c r="F27" s="91">
        <v>-1.3567130359617E-2</v>
      </c>
      <c r="G27" s="91">
        <v>2.63648947920226E-2</v>
      </c>
      <c r="H27" s="90" t="s">
        <v>62</v>
      </c>
      <c r="I27" s="92">
        <v>1976575</v>
      </c>
      <c r="J27" s="90" t="s">
        <v>62</v>
      </c>
      <c r="K27" s="92">
        <v>6016157</v>
      </c>
      <c r="L27" s="90" t="s">
        <v>33</v>
      </c>
      <c r="M27" s="92">
        <v>6349496</v>
      </c>
      <c r="N27" s="90" t="s">
        <v>72</v>
      </c>
      <c r="O27" s="92">
        <v>8666000</v>
      </c>
      <c r="P27" s="90" t="s">
        <v>29</v>
      </c>
      <c r="Q27" s="92">
        <v>12552000</v>
      </c>
      <c r="U27" s="93" t="s">
        <v>40</v>
      </c>
      <c r="V27" s="93" t="s">
        <v>25</v>
      </c>
      <c r="W27" s="94">
        <v>147467187</v>
      </c>
      <c r="X27" s="94">
        <v>143662048</v>
      </c>
      <c r="Y27" s="94">
        <v>166502447</v>
      </c>
      <c r="Z27" s="94">
        <v>164067939</v>
      </c>
      <c r="AA27" s="94">
        <v>173649385</v>
      </c>
    </row>
    <row r="28" spans="1:27">
      <c r="A28" s="90" t="s">
        <v>45</v>
      </c>
      <c r="B28" s="90" t="s">
        <v>25</v>
      </c>
      <c r="C28" s="91">
        <v>2.0244480872559701E-3</v>
      </c>
      <c r="D28" s="91">
        <v>-1.4167386864673301E-2</v>
      </c>
      <c r="E28" s="91">
        <v>2.2869638354449801E-2</v>
      </c>
      <c r="F28" s="91">
        <v>2.0802024089795399E-2</v>
      </c>
      <c r="G28" s="91">
        <v>9.1693400455733105E-3</v>
      </c>
      <c r="H28" s="90" t="s">
        <v>43</v>
      </c>
      <c r="I28" s="92">
        <v>1966929</v>
      </c>
      <c r="J28" s="90" t="s">
        <v>80</v>
      </c>
      <c r="K28" s="92">
        <v>5701001</v>
      </c>
      <c r="L28" s="90" t="s">
        <v>24</v>
      </c>
      <c r="M28" s="92">
        <v>6240237</v>
      </c>
      <c r="N28" s="90" t="s">
        <v>27</v>
      </c>
      <c r="O28" s="92">
        <v>8524979</v>
      </c>
      <c r="P28" s="90" t="s">
        <v>65</v>
      </c>
      <c r="Q28" s="92">
        <v>12398000</v>
      </c>
      <c r="U28" s="93" t="s">
        <v>38</v>
      </c>
      <c r="V28" s="93" t="s">
        <v>25</v>
      </c>
      <c r="W28" s="94">
        <v>44771415</v>
      </c>
      <c r="X28" s="94">
        <v>44607951</v>
      </c>
      <c r="Y28" s="94">
        <v>44985667</v>
      </c>
      <c r="Z28" s="94">
        <v>17258373</v>
      </c>
      <c r="AA28" s="94">
        <v>44208738</v>
      </c>
    </row>
    <row r="29" spans="1:27">
      <c r="A29" s="90" t="s">
        <v>46</v>
      </c>
      <c r="B29" s="90" t="s">
        <v>25</v>
      </c>
      <c r="C29" s="91">
        <v>-1.46656295881669E-2</v>
      </c>
      <c r="D29" s="91">
        <v>2.7770022271826002E-3</v>
      </c>
      <c r="E29" s="91">
        <v>-3.2933661219433502E-3</v>
      </c>
      <c r="F29" s="91">
        <v>1.8362127339393099E-2</v>
      </c>
      <c r="G29" s="91">
        <v>2.3551347163458101E-2</v>
      </c>
      <c r="H29" s="90" t="s">
        <v>51</v>
      </c>
      <c r="I29" s="92">
        <v>1592437</v>
      </c>
      <c r="J29" s="90" t="s">
        <v>60</v>
      </c>
      <c r="K29" s="92">
        <v>5501692</v>
      </c>
      <c r="L29" s="90" t="s">
        <v>31</v>
      </c>
      <c r="M29" s="92">
        <v>5670629</v>
      </c>
      <c r="N29" s="90" t="s">
        <v>31</v>
      </c>
      <c r="O29" s="92">
        <v>8511987</v>
      </c>
      <c r="P29" s="90" t="s">
        <v>72</v>
      </c>
      <c r="Q29" s="92">
        <v>11665000</v>
      </c>
      <c r="U29" s="93" t="s">
        <v>42</v>
      </c>
      <c r="V29" s="93" t="s">
        <v>25</v>
      </c>
      <c r="W29" s="94">
        <v>150407067</v>
      </c>
      <c r="X29" s="94">
        <v>160336303</v>
      </c>
      <c r="Y29" s="94">
        <v>169060104</v>
      </c>
      <c r="Z29" s="94">
        <v>155653361</v>
      </c>
      <c r="AA29" s="94">
        <v>180688512</v>
      </c>
    </row>
    <row r="30" spans="1:27">
      <c r="A30" s="90" t="s">
        <v>47</v>
      </c>
      <c r="B30" s="90" t="s">
        <v>48</v>
      </c>
      <c r="C30" s="91">
        <v>4.6645343798685297E-2</v>
      </c>
      <c r="D30" s="91">
        <v>5.0144199305318903E-2</v>
      </c>
      <c r="E30" s="91">
        <v>3.3099567916323097E-2</v>
      </c>
      <c r="F30" s="91">
        <v>5.4892918346824103E-2</v>
      </c>
      <c r="G30" s="91">
        <v>6.5522468968351205E-2</v>
      </c>
      <c r="H30" s="90" t="s">
        <v>80</v>
      </c>
      <c r="I30" s="92">
        <v>1334649</v>
      </c>
      <c r="J30" s="90" t="s">
        <v>42</v>
      </c>
      <c r="K30" s="92">
        <v>3892833</v>
      </c>
      <c r="L30" s="90" t="s">
        <v>47</v>
      </c>
      <c r="M30" s="92">
        <v>5550435</v>
      </c>
      <c r="N30" s="90" t="s">
        <v>20</v>
      </c>
      <c r="O30" s="92">
        <v>7250000</v>
      </c>
      <c r="P30" s="90" t="s">
        <v>47</v>
      </c>
      <c r="Q30" s="92">
        <v>11020735</v>
      </c>
      <c r="U30" s="93" t="s">
        <v>61</v>
      </c>
      <c r="V30" s="93" t="s">
        <v>48</v>
      </c>
      <c r="W30" s="94">
        <v>54503658</v>
      </c>
      <c r="X30" s="94">
        <v>55964766</v>
      </c>
      <c r="Y30" s="94">
        <v>55158378</v>
      </c>
      <c r="Z30" s="94">
        <v>22576529</v>
      </c>
      <c r="AA30" s="94">
        <v>56141487</v>
      </c>
    </row>
    <row r="31" spans="1:27">
      <c r="A31" s="90" t="s">
        <v>49</v>
      </c>
      <c r="B31" s="90" t="s">
        <v>48</v>
      </c>
      <c r="C31" s="91">
        <v>-3.17397655348233E-2</v>
      </c>
      <c r="D31" s="91">
        <v>2.8608084056705601E-2</v>
      </c>
      <c r="E31" s="91">
        <v>5.7455416358387898E-2</v>
      </c>
      <c r="F31" s="91">
        <v>7.5933750010420603E-2</v>
      </c>
      <c r="G31" s="91">
        <v>8.8321121257553301E-2</v>
      </c>
      <c r="H31" s="90" t="s">
        <v>55</v>
      </c>
      <c r="I31" s="92">
        <v>1099294</v>
      </c>
      <c r="J31" s="90" t="s">
        <v>43</v>
      </c>
      <c r="K31" s="92">
        <v>3484314</v>
      </c>
      <c r="L31" s="90" t="s">
        <v>20</v>
      </c>
      <c r="M31" s="92">
        <v>5285000</v>
      </c>
      <c r="N31" s="90" t="s">
        <v>29</v>
      </c>
      <c r="O31" s="92">
        <v>7125496</v>
      </c>
      <c r="P31" s="90" t="s">
        <v>20</v>
      </c>
      <c r="Q31" s="92">
        <v>10006000</v>
      </c>
      <c r="U31" s="93" t="s">
        <v>68</v>
      </c>
      <c r="V31" s="93" t="s">
        <v>48</v>
      </c>
      <c r="W31" s="94">
        <v>200811699</v>
      </c>
      <c r="X31" s="94">
        <v>231938479</v>
      </c>
      <c r="Y31" s="94">
        <v>215867138</v>
      </c>
      <c r="Z31" s="94">
        <v>218318552</v>
      </c>
      <c r="AA31" s="94">
        <v>243766738</v>
      </c>
    </row>
    <row r="32" spans="1:27">
      <c r="A32" s="90" t="s">
        <v>50</v>
      </c>
      <c r="B32" s="90" t="s">
        <v>48</v>
      </c>
      <c r="C32" s="91">
        <v>2.9686480167053799E-2</v>
      </c>
      <c r="D32" s="91">
        <v>2.8260621505458099E-2</v>
      </c>
      <c r="E32" s="91">
        <v>2.69654239907282E-2</v>
      </c>
      <c r="F32" s="91">
        <v>3.3844868191141797E-2</v>
      </c>
      <c r="G32" s="91">
        <v>-8.8923255364391999E-4</v>
      </c>
      <c r="H32" s="90" t="s">
        <v>34</v>
      </c>
      <c r="I32" s="92">
        <v>850914</v>
      </c>
      <c r="J32" s="90" t="s">
        <v>81</v>
      </c>
      <c r="K32" s="92">
        <v>3215000</v>
      </c>
      <c r="L32" s="90" t="s">
        <v>62</v>
      </c>
      <c r="M32" s="92">
        <v>4836829</v>
      </c>
      <c r="N32" s="90" t="s">
        <v>65</v>
      </c>
      <c r="O32" s="92">
        <v>4407000</v>
      </c>
      <c r="P32" s="90" t="s">
        <v>22</v>
      </c>
      <c r="Q32" s="92">
        <v>8843000</v>
      </c>
      <c r="U32" s="93" t="s">
        <v>55</v>
      </c>
      <c r="V32" s="93" t="s">
        <v>48</v>
      </c>
      <c r="W32" s="94">
        <v>138036022</v>
      </c>
      <c r="X32" s="94">
        <v>141947413</v>
      </c>
      <c r="Y32" s="94">
        <v>134186086</v>
      </c>
      <c r="Z32" s="94">
        <v>148714608</v>
      </c>
      <c r="AA32" s="94">
        <v>158772051</v>
      </c>
    </row>
    <row r="33" spans="1:27">
      <c r="A33" s="90" t="s">
        <v>51</v>
      </c>
      <c r="B33" s="90" t="s">
        <v>48</v>
      </c>
      <c r="C33" s="91">
        <v>4.49590612142753E-2</v>
      </c>
      <c r="D33" s="91">
        <v>1.6834418103073099E-2</v>
      </c>
      <c r="E33" s="91">
        <v>2.94953789920833E-2</v>
      </c>
      <c r="F33" s="91">
        <v>5.7158636987554801E-2</v>
      </c>
      <c r="G33" s="91">
        <v>5.6552825853838702E-2</v>
      </c>
      <c r="H33" s="90" t="s">
        <v>44</v>
      </c>
      <c r="I33" s="92">
        <v>818552</v>
      </c>
      <c r="J33" s="90" t="s">
        <v>33</v>
      </c>
      <c r="K33" s="92">
        <v>2694255</v>
      </c>
      <c r="L33" s="90" t="s">
        <v>35</v>
      </c>
      <c r="M33" s="92">
        <v>3900859</v>
      </c>
      <c r="N33" s="90" t="s">
        <v>33</v>
      </c>
      <c r="O33" s="92">
        <v>4142580</v>
      </c>
      <c r="P33" s="90" t="s">
        <v>52</v>
      </c>
      <c r="Q33" s="92">
        <v>8004286</v>
      </c>
      <c r="U33" s="93" t="s">
        <v>51</v>
      </c>
      <c r="V33" s="93" t="s">
        <v>48</v>
      </c>
      <c r="W33" s="94">
        <v>35419712</v>
      </c>
      <c r="X33" s="94">
        <v>38943134</v>
      </c>
      <c r="Y33" s="94">
        <v>40383614</v>
      </c>
      <c r="Z33" s="94">
        <v>43371783</v>
      </c>
      <c r="AA33" s="94">
        <v>45987198</v>
      </c>
    </row>
    <row r="34" spans="1:27">
      <c r="A34" s="90" t="s">
        <v>52</v>
      </c>
      <c r="B34" s="90" t="s">
        <v>48</v>
      </c>
      <c r="C34" s="91">
        <v>-7.8146777240259407E-3</v>
      </c>
      <c r="D34" s="91">
        <v>6.2275617053819702E-3</v>
      </c>
      <c r="E34" s="91">
        <v>1.3817131024154901E-3</v>
      </c>
      <c r="F34" s="91">
        <v>2.8561432902709599E-2</v>
      </c>
      <c r="G34" s="91">
        <v>6.1609322398177097E-2</v>
      </c>
      <c r="H34" s="90" t="s">
        <v>50</v>
      </c>
      <c r="I34" s="92">
        <v>785447</v>
      </c>
      <c r="J34" s="90" t="s">
        <v>34</v>
      </c>
      <c r="K34" s="92">
        <v>2663837</v>
      </c>
      <c r="L34" s="90" t="s">
        <v>27</v>
      </c>
      <c r="M34" s="92">
        <v>3731300</v>
      </c>
      <c r="N34" s="90" t="s">
        <v>52</v>
      </c>
      <c r="O34" s="92">
        <v>3489107</v>
      </c>
      <c r="P34" s="90" t="s">
        <v>69</v>
      </c>
      <c r="Q34" s="92">
        <v>7576000</v>
      </c>
      <c r="U34" s="93" t="s">
        <v>70</v>
      </c>
      <c r="V34" s="93" t="s">
        <v>48</v>
      </c>
      <c r="W34" s="94">
        <v>64261626</v>
      </c>
      <c r="X34" s="94">
        <v>59276251</v>
      </c>
      <c r="Y34" s="94">
        <v>61872837</v>
      </c>
      <c r="Z34" s="94">
        <v>61629863</v>
      </c>
      <c r="AA34" s="94">
        <v>63530867</v>
      </c>
    </row>
    <row r="35" spans="1:27">
      <c r="A35" s="90" t="s">
        <v>53</v>
      </c>
      <c r="B35" s="90" t="s">
        <v>48</v>
      </c>
      <c r="C35" s="91">
        <v>-1.43442373849726E-2</v>
      </c>
      <c r="D35" s="91">
        <v>6.7798211733579002E-3</v>
      </c>
      <c r="E35" s="91">
        <v>-5.2879770548564603E-2</v>
      </c>
      <c r="F35" s="91">
        <v>-4.57168854803068E-2</v>
      </c>
      <c r="G35" s="91">
        <v>9.2061098409301004E-3</v>
      </c>
      <c r="H35" s="90" t="s">
        <v>56</v>
      </c>
      <c r="I35" s="92">
        <v>720349</v>
      </c>
      <c r="J35" s="90" t="s">
        <v>27</v>
      </c>
      <c r="K35" s="92">
        <v>2577772</v>
      </c>
      <c r="L35" s="90" t="s">
        <v>29</v>
      </c>
      <c r="M35" s="92">
        <v>3710718</v>
      </c>
      <c r="N35" s="90" t="s">
        <v>46</v>
      </c>
      <c r="O35" s="92">
        <v>3312975</v>
      </c>
      <c r="P35" s="90" t="s">
        <v>33</v>
      </c>
      <c r="Q35" s="92">
        <v>6116866</v>
      </c>
      <c r="U35" s="93" t="s">
        <v>49</v>
      </c>
      <c r="V35" s="93" t="s">
        <v>48</v>
      </c>
      <c r="W35" s="94">
        <v>357981945</v>
      </c>
      <c r="X35" s="94">
        <v>374391832</v>
      </c>
      <c r="Y35" s="94">
        <v>398766495</v>
      </c>
      <c r="Z35" s="94">
        <v>414443235</v>
      </c>
      <c r="AA35" s="94">
        <v>447092569</v>
      </c>
    </row>
    <row r="36" spans="1:27">
      <c r="A36" s="90" t="s">
        <v>54</v>
      </c>
      <c r="B36" s="90" t="s">
        <v>48</v>
      </c>
      <c r="C36" s="91">
        <v>1.12258145140239E-2</v>
      </c>
      <c r="D36" s="91">
        <v>-5.8436312514095999E-2</v>
      </c>
      <c r="E36" s="91">
        <v>-3.5141936774590703E-2</v>
      </c>
      <c r="F36" s="91">
        <v>-0.26612520249028798</v>
      </c>
      <c r="G36" s="91">
        <v>-0.11192039224869001</v>
      </c>
      <c r="H36" s="90" t="s">
        <v>45</v>
      </c>
      <c r="I36" s="92">
        <v>716924</v>
      </c>
      <c r="J36" s="90" t="s">
        <v>29</v>
      </c>
      <c r="K36" s="92">
        <v>2295347</v>
      </c>
      <c r="L36" s="90" t="s">
        <v>56</v>
      </c>
      <c r="M36" s="92">
        <v>3550135</v>
      </c>
      <c r="N36" s="90" t="s">
        <v>51</v>
      </c>
      <c r="O36" s="92">
        <v>2479072</v>
      </c>
      <c r="P36" s="90" t="s">
        <v>70</v>
      </c>
      <c r="Q36" s="92">
        <v>5086823</v>
      </c>
      <c r="U36" s="93" t="s">
        <v>47</v>
      </c>
      <c r="V36" s="93" t="s">
        <v>48</v>
      </c>
      <c r="W36" s="94">
        <v>158165090</v>
      </c>
      <c r="X36" s="94">
        <v>166753924</v>
      </c>
      <c r="Y36" s="94">
        <v>167689047</v>
      </c>
      <c r="Z36" s="94">
        <v>168156117</v>
      </c>
      <c r="AA36" s="94">
        <v>168197798</v>
      </c>
    </row>
    <row r="37" spans="1:27">
      <c r="A37" s="90" t="s">
        <v>55</v>
      </c>
      <c r="B37" s="90" t="s">
        <v>48</v>
      </c>
      <c r="C37" s="91">
        <v>7.9638197629311597E-3</v>
      </c>
      <c r="D37" s="91">
        <v>6.7558385160566503E-2</v>
      </c>
      <c r="E37" s="91">
        <v>2.01051098546834E-2</v>
      </c>
      <c r="F37" s="91">
        <v>9.2141882927869498E-2</v>
      </c>
      <c r="G37" s="91">
        <v>0.10229761408070499</v>
      </c>
      <c r="H37" s="90" t="s">
        <v>69</v>
      </c>
      <c r="I37" s="92">
        <v>702734</v>
      </c>
      <c r="J37" s="90" t="s">
        <v>65</v>
      </c>
      <c r="K37" s="92">
        <v>2295000</v>
      </c>
      <c r="L37" s="90" t="s">
        <v>42</v>
      </c>
      <c r="M37" s="92">
        <v>3448000</v>
      </c>
      <c r="N37" s="90" t="s">
        <v>35</v>
      </c>
      <c r="O37" s="92">
        <v>2388366</v>
      </c>
      <c r="P37" s="90" t="s">
        <v>46</v>
      </c>
      <c r="Q37" s="92">
        <v>4470061</v>
      </c>
      <c r="U37" s="93" t="s">
        <v>59</v>
      </c>
      <c r="V37" s="93" t="s">
        <v>48</v>
      </c>
      <c r="W37" s="94">
        <v>105395053</v>
      </c>
      <c r="X37" s="94">
        <v>110041496</v>
      </c>
      <c r="Y37" s="94">
        <v>103555288</v>
      </c>
      <c r="Z37" s="94">
        <v>98591082</v>
      </c>
      <c r="AA37" s="94">
        <v>98740306</v>
      </c>
    </row>
    <row r="38" spans="1:27">
      <c r="A38" s="90" t="s">
        <v>56</v>
      </c>
      <c r="B38" s="90" t="s">
        <v>48</v>
      </c>
      <c r="C38" s="91">
        <v>8.1130643899342703E-3</v>
      </c>
      <c r="D38" s="91">
        <v>4.4513171882994496E-3</v>
      </c>
      <c r="E38" s="91">
        <v>3.7017629491789501E-2</v>
      </c>
      <c r="F38" s="91">
        <v>-1.31461315361862E-2</v>
      </c>
      <c r="G38" s="91">
        <v>3.8981222692551699E-2</v>
      </c>
      <c r="H38" s="90" t="s">
        <v>81</v>
      </c>
      <c r="I38" s="92">
        <v>471000</v>
      </c>
      <c r="J38" s="90" t="s">
        <v>57</v>
      </c>
      <c r="K38" s="92">
        <v>2229682</v>
      </c>
      <c r="L38" s="90" t="s">
        <v>65</v>
      </c>
      <c r="M38" s="92">
        <v>3269000</v>
      </c>
      <c r="N38" s="90" t="s">
        <v>69</v>
      </c>
      <c r="O38" s="92">
        <v>1908000</v>
      </c>
      <c r="P38" s="90" t="s">
        <v>81</v>
      </c>
      <c r="Q38" s="92">
        <v>4356000</v>
      </c>
      <c r="U38" s="93" t="s">
        <v>58</v>
      </c>
      <c r="V38" s="93" t="s">
        <v>48</v>
      </c>
      <c r="W38" s="94">
        <v>133393598</v>
      </c>
      <c r="X38" s="94">
        <v>144562214</v>
      </c>
      <c r="Y38" s="94">
        <v>153309743</v>
      </c>
      <c r="Z38" s="94">
        <v>163712127</v>
      </c>
      <c r="AA38" s="94">
        <v>202491232</v>
      </c>
    </row>
    <row r="39" spans="1:27">
      <c r="A39" s="90" t="s">
        <v>57</v>
      </c>
      <c r="B39" s="90" t="s">
        <v>48</v>
      </c>
      <c r="C39" s="91">
        <v>-2.6284875089269098E-2</v>
      </c>
      <c r="D39" s="91">
        <v>1.10358341729312E-2</v>
      </c>
      <c r="E39" s="91">
        <v>8.9811890118548093E-2</v>
      </c>
      <c r="F39" s="91">
        <v>7.3241505560630499E-2</v>
      </c>
      <c r="G39" s="91">
        <v>0.106694098525982</v>
      </c>
      <c r="H39" s="90" t="s">
        <v>27</v>
      </c>
      <c r="I39" s="92">
        <v>364687</v>
      </c>
      <c r="J39" s="90" t="s">
        <v>44</v>
      </c>
      <c r="K39" s="92">
        <v>1795560</v>
      </c>
      <c r="L39" s="90" t="s">
        <v>60</v>
      </c>
      <c r="M39" s="92">
        <v>3123795</v>
      </c>
      <c r="N39" s="90" t="s">
        <v>36</v>
      </c>
      <c r="O39" s="92">
        <v>1273000</v>
      </c>
      <c r="P39" s="90" t="s">
        <v>45</v>
      </c>
      <c r="Q39" s="92">
        <v>4175680</v>
      </c>
      <c r="U39" s="93" t="s">
        <v>53</v>
      </c>
      <c r="V39" s="93" t="s">
        <v>48</v>
      </c>
      <c r="W39" s="94">
        <v>82263000</v>
      </c>
      <c r="X39" s="94">
        <v>84663000</v>
      </c>
      <c r="Y39" s="94">
        <v>77402000</v>
      </c>
      <c r="Z39" s="94">
        <v>76930000</v>
      </c>
      <c r="AA39" s="94">
        <v>82228000</v>
      </c>
    </row>
    <row r="40" spans="1:27">
      <c r="A40" s="90" t="s">
        <v>58</v>
      </c>
      <c r="B40" s="90" t="s">
        <v>48</v>
      </c>
      <c r="C40" s="91">
        <v>-8.0741281152038498E-3</v>
      </c>
      <c r="D40" s="91">
        <v>7.3512086636968593E-2</v>
      </c>
      <c r="E40" s="91">
        <v>8.5952436825883896E-2</v>
      </c>
      <c r="F40" s="91">
        <v>7.7355295738109897E-2</v>
      </c>
      <c r="G40" s="91">
        <v>0.12541283762844599</v>
      </c>
      <c r="H40" s="90" t="s">
        <v>41</v>
      </c>
      <c r="I40" s="92">
        <v>321000</v>
      </c>
      <c r="J40" s="90" t="s">
        <v>36</v>
      </c>
      <c r="K40" s="92">
        <v>1600000</v>
      </c>
      <c r="L40" s="90" t="s">
        <v>34</v>
      </c>
      <c r="M40" s="92">
        <v>2766625</v>
      </c>
      <c r="N40" s="90" t="s">
        <v>50</v>
      </c>
      <c r="O40" s="92">
        <v>891000</v>
      </c>
      <c r="P40" s="90" t="s">
        <v>56</v>
      </c>
      <c r="Q40" s="92">
        <v>3998081</v>
      </c>
      <c r="U40" s="93" t="s">
        <v>54</v>
      </c>
      <c r="V40" s="93" t="s">
        <v>48</v>
      </c>
      <c r="W40" s="94">
        <v>22965995</v>
      </c>
      <c r="X40" s="94">
        <v>22488688</v>
      </c>
      <c r="Y40" s="94">
        <v>22163178</v>
      </c>
      <c r="Z40" s="94">
        <v>17761963</v>
      </c>
      <c r="AA40" s="94">
        <v>20110303</v>
      </c>
    </row>
    <row r="41" spans="1:27">
      <c r="A41" s="90" t="s">
        <v>59</v>
      </c>
      <c r="B41" s="90" t="s">
        <v>48</v>
      </c>
      <c r="C41" s="91">
        <v>-2.5406809179174698E-2</v>
      </c>
      <c r="D41" s="91">
        <v>-1.5995029729512202E-2</v>
      </c>
      <c r="E41" s="91">
        <v>-5.7248694050273899E-2</v>
      </c>
      <c r="F41" s="91">
        <v>-0.188105786281968</v>
      </c>
      <c r="G41" s="91">
        <v>-5.49218472140445E-2</v>
      </c>
      <c r="H41" s="90" t="s">
        <v>54</v>
      </c>
      <c r="I41" s="92">
        <v>257812</v>
      </c>
      <c r="J41" s="90" t="s">
        <v>35</v>
      </c>
      <c r="K41" s="92">
        <v>1494444</v>
      </c>
      <c r="L41" s="90" t="s">
        <v>55</v>
      </c>
      <c r="M41" s="92">
        <v>2697826</v>
      </c>
      <c r="N41" s="90" t="s">
        <v>30</v>
      </c>
      <c r="O41" s="92">
        <v>207563</v>
      </c>
      <c r="P41" s="90" t="s">
        <v>37</v>
      </c>
      <c r="Q41" s="92">
        <v>3226000</v>
      </c>
      <c r="U41" s="93" t="s">
        <v>50</v>
      </c>
      <c r="V41" s="93" t="s">
        <v>48</v>
      </c>
      <c r="W41" s="94">
        <v>26458071</v>
      </c>
      <c r="X41" s="94">
        <v>26291000</v>
      </c>
      <c r="Y41" s="94">
        <v>25885000</v>
      </c>
      <c r="Z41" s="94">
        <v>26326000</v>
      </c>
      <c r="AA41" s="94">
        <v>25865000</v>
      </c>
    </row>
    <row r="42" spans="1:27">
      <c r="A42" s="90" t="s">
        <v>60</v>
      </c>
      <c r="B42" s="90" t="s">
        <v>48</v>
      </c>
      <c r="C42" s="91">
        <v>4.1424394237657501E-2</v>
      </c>
      <c r="D42" s="91">
        <v>4.1863993422160801E-2</v>
      </c>
      <c r="E42" s="91">
        <v>2.3499917936722899E-2</v>
      </c>
      <c r="F42" s="91">
        <v>-2.4579547162506502E-2</v>
      </c>
      <c r="G42" s="91">
        <v>-2.97790547833423E-2</v>
      </c>
      <c r="H42" s="90" t="s">
        <v>36</v>
      </c>
      <c r="I42" s="92">
        <v>49977</v>
      </c>
      <c r="J42" s="90" t="s">
        <v>41</v>
      </c>
      <c r="K42" s="92">
        <v>1042000</v>
      </c>
      <c r="L42" s="90" t="s">
        <v>80</v>
      </c>
      <c r="M42" s="92">
        <v>2611432</v>
      </c>
      <c r="N42" s="90" t="s">
        <v>63</v>
      </c>
      <c r="O42" s="92">
        <v>107824</v>
      </c>
      <c r="P42" s="90" t="s">
        <v>51</v>
      </c>
      <c r="Q42" s="92">
        <v>2600706</v>
      </c>
      <c r="U42" s="93" t="s">
        <v>57</v>
      </c>
      <c r="V42" s="93" t="s">
        <v>48</v>
      </c>
      <c r="W42" s="94">
        <v>196238064</v>
      </c>
      <c r="X42" s="94">
        <v>202040187</v>
      </c>
      <c r="Y42" s="94">
        <v>219237074</v>
      </c>
      <c r="Z42" s="94">
        <v>219585710</v>
      </c>
      <c r="AA42" s="94">
        <v>239515178</v>
      </c>
    </row>
    <row r="43" spans="1:27">
      <c r="A43" s="90" t="s">
        <v>61</v>
      </c>
      <c r="B43" s="90" t="s">
        <v>48</v>
      </c>
      <c r="C43" s="91">
        <v>-6.0091232775605602E-2</v>
      </c>
      <c r="D43" s="91">
        <v>-2.3162752078691801E-2</v>
      </c>
      <c r="E43" s="91">
        <v>-7.3834785352100099E-2</v>
      </c>
      <c r="F43" s="91">
        <v>-5.1640400523924698E-2</v>
      </c>
      <c r="G43" s="91">
        <v>-0.10353192105510101</v>
      </c>
      <c r="H43" s="90" t="s">
        <v>63</v>
      </c>
      <c r="I43" s="92">
        <v>8417</v>
      </c>
      <c r="J43" s="90" t="s">
        <v>66</v>
      </c>
      <c r="K43" s="92">
        <v>783000</v>
      </c>
      <c r="L43" s="90" t="s">
        <v>36</v>
      </c>
      <c r="M43" s="92">
        <v>2173000</v>
      </c>
      <c r="N43" s="90" t="s">
        <v>38</v>
      </c>
      <c r="O43" s="92">
        <v>-193648</v>
      </c>
      <c r="P43" s="90" t="s">
        <v>34</v>
      </c>
      <c r="Q43" s="92">
        <v>1953224</v>
      </c>
      <c r="U43" s="93" t="s">
        <v>71</v>
      </c>
      <c r="V43" s="93" t="s">
        <v>48</v>
      </c>
      <c r="W43" s="94">
        <v>53786485</v>
      </c>
      <c r="X43" s="94">
        <v>55536566</v>
      </c>
      <c r="Y43" s="94">
        <v>53659830</v>
      </c>
      <c r="Z43" s="94">
        <v>53289491</v>
      </c>
      <c r="AA43" s="94">
        <v>58542144</v>
      </c>
    </row>
    <row r="44" spans="1:27">
      <c r="A44" s="90" t="s">
        <v>62</v>
      </c>
      <c r="B44" s="90" t="s">
        <v>48</v>
      </c>
      <c r="C44" s="91">
        <v>1.31186228879644E-2</v>
      </c>
      <c r="D44" s="91">
        <v>4.0874634286539403E-2</v>
      </c>
      <c r="E44" s="91">
        <v>3.1357876537827699E-2</v>
      </c>
      <c r="F44" s="91">
        <v>-1.4298244450098901E-2</v>
      </c>
      <c r="G44" s="91">
        <v>-1.5209725118736901E-2</v>
      </c>
      <c r="H44" s="90" t="s">
        <v>71</v>
      </c>
      <c r="I44" s="92">
        <v>-294163</v>
      </c>
      <c r="J44" s="90" t="s">
        <v>50</v>
      </c>
      <c r="K44" s="92">
        <v>743000</v>
      </c>
      <c r="L44" s="90" t="s">
        <v>81</v>
      </c>
      <c r="M44" s="92">
        <v>1944000</v>
      </c>
      <c r="N44" s="90" t="s">
        <v>44</v>
      </c>
      <c r="O44" s="92">
        <v>-746816</v>
      </c>
      <c r="P44" s="90" t="s">
        <v>44</v>
      </c>
      <c r="Q44" s="92">
        <v>1598649</v>
      </c>
      <c r="U44" s="93" t="s">
        <v>67</v>
      </c>
      <c r="V44" s="93" t="s">
        <v>48</v>
      </c>
      <c r="W44" s="94">
        <v>438880000</v>
      </c>
      <c r="X44" s="94">
        <v>439787000</v>
      </c>
      <c r="Y44" s="94">
        <v>426806000</v>
      </c>
      <c r="Z44" s="94">
        <v>423393000</v>
      </c>
      <c r="AA44" s="94">
        <v>446801000</v>
      </c>
    </row>
    <row r="45" spans="1:27">
      <c r="A45" s="90" t="s">
        <v>63</v>
      </c>
      <c r="B45" s="90" t="s">
        <v>48</v>
      </c>
      <c r="C45" s="91">
        <v>4.5664005969295203E-5</v>
      </c>
      <c r="D45" s="91">
        <v>6.5830463579689399E-2</v>
      </c>
      <c r="E45" s="91">
        <v>6.41025365287132E-2</v>
      </c>
      <c r="F45" s="91">
        <v>5.8910093447162905E-4</v>
      </c>
      <c r="G45" s="91">
        <v>-1.7587368604045601E-2</v>
      </c>
      <c r="H45" s="90" t="s">
        <v>38</v>
      </c>
      <c r="I45" s="92">
        <v>-427612</v>
      </c>
      <c r="J45" s="90" t="s">
        <v>76</v>
      </c>
      <c r="K45" s="92">
        <v>734917</v>
      </c>
      <c r="L45" s="90" t="s">
        <v>51</v>
      </c>
      <c r="M45" s="92">
        <v>1191130</v>
      </c>
      <c r="N45" s="90" t="s">
        <v>61</v>
      </c>
      <c r="O45" s="92">
        <v>-1165861</v>
      </c>
      <c r="P45" s="90" t="s">
        <v>71</v>
      </c>
      <c r="Q45" s="92">
        <v>1386147</v>
      </c>
      <c r="U45" s="93" t="s">
        <v>66</v>
      </c>
      <c r="V45" s="93" t="s">
        <v>48</v>
      </c>
      <c r="W45" s="94">
        <v>131524000</v>
      </c>
      <c r="X45" s="94">
        <v>135720405</v>
      </c>
      <c r="Y45" s="94">
        <v>142869000</v>
      </c>
      <c r="Z45" s="94">
        <v>139259000</v>
      </c>
      <c r="AA45" s="95"/>
    </row>
    <row r="46" spans="1:27">
      <c r="A46" s="90" t="s">
        <v>64</v>
      </c>
      <c r="B46" s="90" t="s">
        <v>48</v>
      </c>
      <c r="C46" s="91">
        <v>1.35941089105646E-2</v>
      </c>
      <c r="D46" s="91">
        <v>1.9982410776021999E-2</v>
      </c>
      <c r="E46" s="91">
        <v>3.85242508570997E-2</v>
      </c>
      <c r="F46" s="91">
        <v>4.9784738941036202E-2</v>
      </c>
      <c r="G46" s="91">
        <v>6.4427633560805206E-2</v>
      </c>
      <c r="H46" s="90" t="s">
        <v>37</v>
      </c>
      <c r="I46" s="92">
        <v>-527000</v>
      </c>
      <c r="J46" s="90" t="s">
        <v>52</v>
      </c>
      <c r="K46" s="92">
        <v>732174</v>
      </c>
      <c r="L46" s="90" t="s">
        <v>69</v>
      </c>
      <c r="M46" s="92">
        <v>1181000</v>
      </c>
      <c r="N46" s="90" t="s">
        <v>56</v>
      </c>
      <c r="O46" s="92">
        <v>-1280008</v>
      </c>
      <c r="P46" s="90" t="s">
        <v>30</v>
      </c>
      <c r="Q46" s="92">
        <v>1155731</v>
      </c>
      <c r="U46" s="93" t="s">
        <v>60</v>
      </c>
      <c r="V46" s="93" t="s">
        <v>48</v>
      </c>
      <c r="W46" s="94">
        <v>128634977</v>
      </c>
      <c r="X46" s="94">
        <v>131418232</v>
      </c>
      <c r="Y46" s="94">
        <v>132927911</v>
      </c>
      <c r="Z46" s="94">
        <v>125654878</v>
      </c>
      <c r="AA46" s="94">
        <v>124920016</v>
      </c>
    </row>
    <row r="47" spans="1:27">
      <c r="A47" s="90" t="s">
        <v>65</v>
      </c>
      <c r="B47" s="90" t="s">
        <v>48</v>
      </c>
      <c r="C47" s="91">
        <v>2.51036378095882E-2</v>
      </c>
      <c r="D47" s="91">
        <v>1.32664256138827E-2</v>
      </c>
      <c r="E47" s="91">
        <v>1.81738162241021E-2</v>
      </c>
      <c r="F47" s="91">
        <v>2.30763310941717E-2</v>
      </c>
      <c r="G47" s="91">
        <v>5.6167225205429702E-2</v>
      </c>
      <c r="H47" s="90" t="s">
        <v>33</v>
      </c>
      <c r="I47" s="92">
        <v>-728020</v>
      </c>
      <c r="J47" s="90" t="s">
        <v>51</v>
      </c>
      <c r="K47" s="92">
        <v>655585</v>
      </c>
      <c r="L47" s="90" t="s">
        <v>30</v>
      </c>
      <c r="M47" s="92">
        <v>802571</v>
      </c>
      <c r="N47" s="90" t="s">
        <v>80</v>
      </c>
      <c r="O47" s="92">
        <v>-1281000</v>
      </c>
      <c r="P47" s="90" t="s">
        <v>36</v>
      </c>
      <c r="Q47" s="92">
        <v>1011000</v>
      </c>
      <c r="U47" s="93" t="s">
        <v>69</v>
      </c>
      <c r="V47" s="93" t="s">
        <v>48</v>
      </c>
      <c r="W47" s="94">
        <v>63604722</v>
      </c>
      <c r="X47" s="94">
        <v>70741000</v>
      </c>
      <c r="Y47" s="94">
        <v>89582000</v>
      </c>
      <c r="Z47" s="94">
        <v>91720000</v>
      </c>
      <c r="AA47" s="94">
        <v>96531000</v>
      </c>
    </row>
    <row r="48" spans="1:27">
      <c r="A48" s="90" t="s">
        <v>66</v>
      </c>
      <c r="B48" s="90" t="s">
        <v>48</v>
      </c>
      <c r="C48" s="91">
        <v>-2.4946017456889999E-2</v>
      </c>
      <c r="D48" s="91">
        <v>5.7692135534078296E-3</v>
      </c>
      <c r="E48" s="91">
        <v>-2.8907600669144501E-3</v>
      </c>
      <c r="F48" s="91">
        <v>-4.73937052542385E-2</v>
      </c>
      <c r="G48" s="96"/>
      <c r="H48" s="90" t="s">
        <v>52</v>
      </c>
      <c r="I48" s="92">
        <v>-951615</v>
      </c>
      <c r="J48" s="90" t="s">
        <v>38</v>
      </c>
      <c r="K48" s="92">
        <v>604163</v>
      </c>
      <c r="L48" s="90" t="s">
        <v>50</v>
      </c>
      <c r="M48" s="92">
        <v>698000</v>
      </c>
      <c r="N48" s="90" t="s">
        <v>41</v>
      </c>
      <c r="O48" s="92">
        <v>-1371000</v>
      </c>
      <c r="P48" s="90" t="s">
        <v>53</v>
      </c>
      <c r="Q48" s="97">
        <v>757000</v>
      </c>
      <c r="U48" s="93" t="s">
        <v>56</v>
      </c>
      <c r="V48" s="93" t="s">
        <v>48</v>
      </c>
      <c r="W48" s="94">
        <v>88788769</v>
      </c>
      <c r="X48" s="94">
        <v>90704837</v>
      </c>
      <c r="Y48" s="94">
        <v>95903899</v>
      </c>
      <c r="Z48" s="94">
        <v>97367655</v>
      </c>
      <c r="AA48" s="94">
        <v>102564279</v>
      </c>
    </row>
    <row r="49" spans="1:27">
      <c r="A49" s="90" t="s">
        <v>67</v>
      </c>
      <c r="B49" s="90" t="s">
        <v>48</v>
      </c>
      <c r="C49" s="91">
        <v>6.4094969012030599E-3</v>
      </c>
      <c r="D49" s="91">
        <v>1.50368246446575E-2</v>
      </c>
      <c r="E49" s="91">
        <v>-1.21764923642123E-2</v>
      </c>
      <c r="F49" s="91">
        <v>-3.3375610839102197E-2</v>
      </c>
      <c r="G49" s="91">
        <v>-1.8008016991904699E-2</v>
      </c>
      <c r="H49" s="90" t="s">
        <v>58</v>
      </c>
      <c r="I49" s="92">
        <v>-1077037</v>
      </c>
      <c r="J49" s="90" t="s">
        <v>53</v>
      </c>
      <c r="K49" s="92">
        <v>574000</v>
      </c>
      <c r="L49" s="90" t="s">
        <v>44</v>
      </c>
      <c r="M49" s="92">
        <v>218718</v>
      </c>
      <c r="N49" s="90" t="s">
        <v>34</v>
      </c>
      <c r="O49" s="92">
        <v>-1627227</v>
      </c>
      <c r="P49" s="90" t="s">
        <v>41</v>
      </c>
      <c r="Q49" s="92">
        <v>325000</v>
      </c>
      <c r="U49" s="93" t="s">
        <v>64</v>
      </c>
      <c r="V49" s="93" t="s">
        <v>48</v>
      </c>
      <c r="W49" s="94">
        <v>598021544</v>
      </c>
      <c r="X49" s="94">
        <v>615962365</v>
      </c>
      <c r="Y49" s="94">
        <v>648743050</v>
      </c>
      <c r="Z49" s="94">
        <v>682131969</v>
      </c>
      <c r="AA49" s="94">
        <v>709737429</v>
      </c>
    </row>
    <row r="50" spans="1:27">
      <c r="A50" s="90" t="s">
        <v>68</v>
      </c>
      <c r="B50" s="90" t="s">
        <v>48</v>
      </c>
      <c r="C50" s="91">
        <v>-1.8608612041074401E-2</v>
      </c>
      <c r="D50" s="91">
        <v>8.9035855926260496E-2</v>
      </c>
      <c r="E50" s="91">
        <v>3.3187858357579203E-2</v>
      </c>
      <c r="F50" s="91">
        <v>5.0392570394109298E-2</v>
      </c>
      <c r="G50" s="91">
        <v>0.103566069789226</v>
      </c>
      <c r="H50" s="90" t="s">
        <v>53</v>
      </c>
      <c r="I50" s="92">
        <v>-1180000</v>
      </c>
      <c r="J50" s="90" t="s">
        <v>46</v>
      </c>
      <c r="K50" s="92">
        <v>494413</v>
      </c>
      <c r="L50" s="90" t="s">
        <v>52</v>
      </c>
      <c r="M50" s="92">
        <v>159952</v>
      </c>
      <c r="N50" s="90" t="s">
        <v>71</v>
      </c>
      <c r="O50" s="92">
        <v>-1696272</v>
      </c>
      <c r="P50" s="90" t="s">
        <v>35</v>
      </c>
      <c r="Q50" s="92">
        <v>102530</v>
      </c>
      <c r="U50" s="93" t="s">
        <v>63</v>
      </c>
      <c r="V50" s="93" t="s">
        <v>48</v>
      </c>
      <c r="W50" s="94">
        <v>184324608</v>
      </c>
      <c r="X50" s="94">
        <v>197337787</v>
      </c>
      <c r="Y50" s="94">
        <v>198534437</v>
      </c>
      <c r="Z50" s="94">
        <v>183031453</v>
      </c>
      <c r="AA50" s="94">
        <v>224593007</v>
      </c>
    </row>
    <row r="51" spans="1:27">
      <c r="A51" s="90" t="s">
        <v>69</v>
      </c>
      <c r="B51" s="90" t="s">
        <v>48</v>
      </c>
      <c r="C51" s="91">
        <v>1.10484564337849E-2</v>
      </c>
      <c r="D51" s="91">
        <v>6.2198724926138997E-3</v>
      </c>
      <c r="E51" s="91">
        <v>1.31834520327744E-2</v>
      </c>
      <c r="F51" s="91">
        <v>2.08024422154383E-2</v>
      </c>
      <c r="G51" s="91">
        <v>7.8482560006629995E-2</v>
      </c>
      <c r="H51" s="90" t="s">
        <v>85</v>
      </c>
      <c r="I51" s="92">
        <v>-1483929</v>
      </c>
      <c r="J51" s="90" t="s">
        <v>69</v>
      </c>
      <c r="K51" s="92">
        <v>440000</v>
      </c>
      <c r="L51" s="90" t="s">
        <v>66</v>
      </c>
      <c r="M51" s="92">
        <v>-413000</v>
      </c>
      <c r="N51" s="90" t="s">
        <v>70</v>
      </c>
      <c r="O51" s="92">
        <v>-1799619</v>
      </c>
      <c r="P51" s="90" t="s">
        <v>50</v>
      </c>
      <c r="Q51" s="92">
        <v>-23000</v>
      </c>
      <c r="U51" s="93" t="s">
        <v>65</v>
      </c>
      <c r="V51" s="93" t="s">
        <v>48</v>
      </c>
      <c r="W51" s="94">
        <v>164119640</v>
      </c>
      <c r="X51" s="94">
        <v>172993093</v>
      </c>
      <c r="Y51" s="94">
        <v>179874164</v>
      </c>
      <c r="Z51" s="94">
        <v>190974899</v>
      </c>
      <c r="AA51" s="94">
        <v>220733710</v>
      </c>
    </row>
    <row r="52" spans="1:27">
      <c r="A52" s="90" t="s">
        <v>70</v>
      </c>
      <c r="B52" s="90" t="s">
        <v>48</v>
      </c>
      <c r="C52" s="91">
        <v>6.7452059180699894E-2</v>
      </c>
      <c r="D52" s="91">
        <v>-5.2056817830803799E-2</v>
      </c>
      <c r="E52" s="91">
        <v>-6.4075128800058098E-2</v>
      </c>
      <c r="F52" s="91">
        <v>-2.9200438105793002E-2</v>
      </c>
      <c r="G52" s="91">
        <v>8.0068527948784302E-2</v>
      </c>
      <c r="H52" s="90" t="s">
        <v>30</v>
      </c>
      <c r="I52" s="92">
        <v>-1750890</v>
      </c>
      <c r="J52" s="90" t="s">
        <v>56</v>
      </c>
      <c r="K52" s="92">
        <v>403756</v>
      </c>
      <c r="L52" s="90" t="s">
        <v>46</v>
      </c>
      <c r="M52" s="92">
        <v>-605160</v>
      </c>
      <c r="N52" s="90" t="s">
        <v>62</v>
      </c>
      <c r="O52" s="92">
        <v>-2198259</v>
      </c>
      <c r="P52" s="90" t="s">
        <v>27</v>
      </c>
      <c r="Q52" s="92">
        <v>-1092455</v>
      </c>
      <c r="U52" s="93" t="s">
        <v>62</v>
      </c>
      <c r="V52" s="93" t="s">
        <v>48</v>
      </c>
      <c r="W52" s="94">
        <v>150669397</v>
      </c>
      <c r="X52" s="94">
        <v>147185586</v>
      </c>
      <c r="Y52" s="94">
        <v>154246063</v>
      </c>
      <c r="Z52" s="94">
        <v>153743280</v>
      </c>
      <c r="AA52" s="94">
        <v>187880976</v>
      </c>
    </row>
    <row r="53" spans="1:27">
      <c r="A53" s="90" t="s">
        <v>71</v>
      </c>
      <c r="B53" s="90" t="s">
        <v>48</v>
      </c>
      <c r="C53" s="91">
        <v>-5.4690876341891501E-3</v>
      </c>
      <c r="D53" s="91">
        <v>-1.5199553389743299E-2</v>
      </c>
      <c r="E53" s="91">
        <v>-3.6853676204341303E-2</v>
      </c>
      <c r="F53" s="91">
        <v>-3.1831266693840302E-2</v>
      </c>
      <c r="G53" s="91">
        <v>2.36777628096436E-2</v>
      </c>
      <c r="H53" s="90" t="s">
        <v>46</v>
      </c>
      <c r="I53" s="92">
        <v>-2448065</v>
      </c>
      <c r="J53" s="90" t="s">
        <v>40</v>
      </c>
      <c r="K53" s="92">
        <v>81575</v>
      </c>
      <c r="L53" s="90" t="s">
        <v>54</v>
      </c>
      <c r="M53" s="92">
        <v>-778857</v>
      </c>
      <c r="N53" s="90" t="s">
        <v>60</v>
      </c>
      <c r="O53" s="92">
        <v>-3088540</v>
      </c>
      <c r="P53" s="90" t="s">
        <v>85</v>
      </c>
      <c r="Q53" s="92">
        <v>-1313649</v>
      </c>
      <c r="U53" s="93" t="s">
        <v>52</v>
      </c>
      <c r="V53" s="93" t="s">
        <v>48</v>
      </c>
      <c r="W53" s="94">
        <v>121772776</v>
      </c>
      <c r="X53" s="94">
        <v>117569931</v>
      </c>
      <c r="Y53" s="94">
        <v>115763540</v>
      </c>
      <c r="Z53" s="94">
        <v>122161483</v>
      </c>
      <c r="AA53" s="94">
        <v>129920046</v>
      </c>
    </row>
    <row r="54" spans="1:27">
      <c r="A54" s="90" t="s">
        <v>77</v>
      </c>
      <c r="B54" s="90" t="s">
        <v>78</v>
      </c>
      <c r="C54" s="91">
        <v>-5.5136562941776199E-2</v>
      </c>
      <c r="D54" s="91">
        <v>-6.9619198232028903E-2</v>
      </c>
      <c r="E54" s="91">
        <v>-4.0347395846960198E-2</v>
      </c>
      <c r="F54" s="91">
        <v>-7.4410565268503898E-2</v>
      </c>
      <c r="G54" s="91">
        <v>-5.3618021362059301E-2</v>
      </c>
      <c r="H54" s="90" t="s">
        <v>59</v>
      </c>
      <c r="I54" s="92">
        <v>-2677752</v>
      </c>
      <c r="J54" s="90" t="s">
        <v>71</v>
      </c>
      <c r="K54" s="92">
        <v>-844131</v>
      </c>
      <c r="L54" s="90" t="s">
        <v>38</v>
      </c>
      <c r="M54" s="92">
        <v>-807365</v>
      </c>
      <c r="N54" s="90" t="s">
        <v>53</v>
      </c>
      <c r="O54" s="92">
        <v>-3517000</v>
      </c>
      <c r="P54" s="90" t="s">
        <v>38</v>
      </c>
      <c r="Q54" s="92">
        <v>-1621043</v>
      </c>
      <c r="U54" s="93" t="s">
        <v>80</v>
      </c>
      <c r="V54" s="93" t="s">
        <v>78</v>
      </c>
      <c r="W54" s="94">
        <v>116625787</v>
      </c>
      <c r="X54" s="94">
        <v>120049510</v>
      </c>
      <c r="Y54" s="94">
        <v>118941563</v>
      </c>
      <c r="Z54" s="94">
        <v>110630234</v>
      </c>
      <c r="AA54" s="94">
        <v>109686111</v>
      </c>
    </row>
    <row r="55" spans="1:27">
      <c r="A55" s="90" t="s">
        <v>79</v>
      </c>
      <c r="B55" s="90" t="s">
        <v>78</v>
      </c>
      <c r="C55" s="91">
        <v>7.4232202228350197E-2</v>
      </c>
      <c r="D55" s="91">
        <v>8.4067838926329602E-2</v>
      </c>
      <c r="E55" s="91">
        <v>9.0056428172377398E-2</v>
      </c>
      <c r="F55" s="91">
        <v>6.9075821846541194E-2</v>
      </c>
      <c r="G55" s="91">
        <v>9.8942325696220398E-2</v>
      </c>
      <c r="H55" s="90" t="s">
        <v>61</v>
      </c>
      <c r="I55" s="92">
        <v>-3275192</v>
      </c>
      <c r="J55" s="90" t="s">
        <v>82</v>
      </c>
      <c r="K55" s="92">
        <v>-1242388</v>
      </c>
      <c r="L55" s="90" t="s">
        <v>71</v>
      </c>
      <c r="M55" s="92">
        <v>-1977562</v>
      </c>
      <c r="N55" s="90" t="s">
        <v>81</v>
      </c>
      <c r="O55" s="92">
        <v>-4145000</v>
      </c>
      <c r="P55" s="90" t="s">
        <v>54</v>
      </c>
      <c r="Q55" s="92">
        <v>-2250753</v>
      </c>
      <c r="U55" s="93" t="s">
        <v>84</v>
      </c>
      <c r="V55" s="93" t="s">
        <v>78</v>
      </c>
      <c r="W55" s="94">
        <v>799868713</v>
      </c>
      <c r="X55" s="94">
        <v>876027669</v>
      </c>
      <c r="Y55" s="94">
        <v>912785121</v>
      </c>
      <c r="Z55" s="94">
        <v>759604618</v>
      </c>
      <c r="AA55" s="94">
        <v>816600518</v>
      </c>
    </row>
    <row r="56" spans="1:27">
      <c r="A56" s="90" t="s">
        <v>80</v>
      </c>
      <c r="B56" s="90" t="s">
        <v>78</v>
      </c>
      <c r="C56" s="91">
        <v>1.14438584667386E-2</v>
      </c>
      <c r="D56" s="91">
        <v>4.74887486004733E-2</v>
      </c>
      <c r="E56" s="91">
        <v>2.1955588392595801E-2</v>
      </c>
      <c r="F56" s="91">
        <v>-1.1579113174432901E-2</v>
      </c>
      <c r="G56" s="91">
        <v>-9.1406285705580306E-2</v>
      </c>
      <c r="H56" s="90" t="s">
        <v>66</v>
      </c>
      <c r="I56" s="92">
        <v>-3281000</v>
      </c>
      <c r="J56" s="90" t="s">
        <v>61</v>
      </c>
      <c r="K56" s="92">
        <v>-1296298</v>
      </c>
      <c r="L56" s="90" t="s">
        <v>75</v>
      </c>
      <c r="M56" s="92">
        <v>-2079360</v>
      </c>
      <c r="N56" s="90" t="s">
        <v>42</v>
      </c>
      <c r="O56" s="92">
        <v>-4276764</v>
      </c>
      <c r="P56" s="90" t="s">
        <v>62</v>
      </c>
      <c r="Q56" s="92">
        <v>-2857618</v>
      </c>
      <c r="U56" s="93" t="s">
        <v>81</v>
      </c>
      <c r="V56" s="93" t="s">
        <v>78</v>
      </c>
      <c r="W56" s="94">
        <v>171987000</v>
      </c>
      <c r="X56" s="94">
        <v>180388000</v>
      </c>
      <c r="Y56" s="94">
        <v>183151000</v>
      </c>
      <c r="Z56" s="94">
        <v>181385000</v>
      </c>
      <c r="AA56" s="94">
        <v>198327000</v>
      </c>
    </row>
    <row r="57" spans="1:27">
      <c r="A57" s="90" t="s">
        <v>81</v>
      </c>
      <c r="B57" s="90" t="s">
        <v>78</v>
      </c>
      <c r="C57" s="91">
        <v>2.73857907865129E-3</v>
      </c>
      <c r="D57" s="91">
        <v>1.7822693305541398E-2</v>
      </c>
      <c r="E57" s="91">
        <v>1.06141926607007E-2</v>
      </c>
      <c r="F57" s="91">
        <v>-2.2851944758386901E-2</v>
      </c>
      <c r="G57" s="91">
        <v>2.1963726572781301E-2</v>
      </c>
      <c r="H57" s="90" t="s">
        <v>75</v>
      </c>
      <c r="I57" s="92">
        <v>-3589528</v>
      </c>
      <c r="J57" s="90" t="s">
        <v>54</v>
      </c>
      <c r="K57" s="92">
        <v>-1314156</v>
      </c>
      <c r="L57" s="90" t="s">
        <v>41</v>
      </c>
      <c r="M57" s="92">
        <v>-2860000</v>
      </c>
      <c r="N57" s="90" t="s">
        <v>54</v>
      </c>
      <c r="O57" s="92">
        <v>-4726906</v>
      </c>
      <c r="P57" s="90" t="s">
        <v>60</v>
      </c>
      <c r="Q57" s="92">
        <v>-3720000</v>
      </c>
      <c r="U57" s="93" t="s">
        <v>85</v>
      </c>
      <c r="V57" s="93" t="s">
        <v>78</v>
      </c>
      <c r="W57" s="94">
        <v>362054561</v>
      </c>
      <c r="X57" s="94">
        <v>381838924</v>
      </c>
      <c r="Y57" s="94">
        <v>414631036</v>
      </c>
      <c r="Z57" s="94">
        <v>264067000</v>
      </c>
      <c r="AA57" s="94">
        <v>306131650</v>
      </c>
    </row>
    <row r="58" spans="1:27">
      <c r="A58" s="90" t="s">
        <v>82</v>
      </c>
      <c r="B58" s="90" t="s">
        <v>78</v>
      </c>
      <c r="C58" s="91">
        <v>3.6764821226638801E-2</v>
      </c>
      <c r="D58" s="91">
        <v>-3.77931550788045E-3</v>
      </c>
      <c r="E58" s="91">
        <v>2.6153960196522202E-2</v>
      </c>
      <c r="F58" s="91">
        <v>6.2039156189404303E-2</v>
      </c>
      <c r="G58" s="91">
        <v>0.118088798489886</v>
      </c>
      <c r="H58" s="90" t="s">
        <v>68</v>
      </c>
      <c r="I58" s="92">
        <v>-3736827</v>
      </c>
      <c r="J58" s="90" t="s">
        <v>30</v>
      </c>
      <c r="K58" s="92">
        <v>-1509891</v>
      </c>
      <c r="L58" s="90" t="s">
        <v>70</v>
      </c>
      <c r="M58" s="92">
        <v>-3964510</v>
      </c>
      <c r="N58" s="90" t="s">
        <v>37</v>
      </c>
      <c r="O58" s="92">
        <v>-5402000</v>
      </c>
      <c r="P58" s="90" t="s">
        <v>63</v>
      </c>
      <c r="Q58" s="92">
        <v>-3950000</v>
      </c>
      <c r="U58" s="93" t="s">
        <v>79</v>
      </c>
      <c r="V58" s="93" t="s">
        <v>78</v>
      </c>
      <c r="W58" s="94">
        <v>299017897</v>
      </c>
      <c r="X58" s="94">
        <v>318698617</v>
      </c>
      <c r="Y58" s="94">
        <v>337751148</v>
      </c>
      <c r="Z58" s="94">
        <v>328317802</v>
      </c>
      <c r="AA58" s="94">
        <v>350794473</v>
      </c>
    </row>
    <row r="59" spans="1:27">
      <c r="A59" s="90" t="s">
        <v>83</v>
      </c>
      <c r="B59" s="90" t="s">
        <v>78</v>
      </c>
      <c r="C59" s="91">
        <v>6.3362285575795596E-2</v>
      </c>
      <c r="D59" s="91">
        <v>6.8641258747706504E-2</v>
      </c>
      <c r="E59" s="91">
        <v>8.2344044862614901E-2</v>
      </c>
      <c r="F59" s="91">
        <v>3.4755287422520501E-2</v>
      </c>
      <c r="G59" s="91">
        <v>9.9411453242098394E-2</v>
      </c>
      <c r="H59" s="90" t="s">
        <v>29</v>
      </c>
      <c r="I59" s="92">
        <v>-3843899</v>
      </c>
      <c r="J59" s="90" t="s">
        <v>59</v>
      </c>
      <c r="K59" s="92">
        <v>-1760117</v>
      </c>
      <c r="L59" s="90" t="s">
        <v>61</v>
      </c>
      <c r="M59" s="92">
        <v>-4072607</v>
      </c>
      <c r="N59" s="90" t="s">
        <v>66</v>
      </c>
      <c r="O59" s="92">
        <v>-6600000</v>
      </c>
      <c r="P59" s="90" t="s">
        <v>59</v>
      </c>
      <c r="Q59" s="92">
        <v>-5423000</v>
      </c>
      <c r="U59" s="93" t="s">
        <v>82</v>
      </c>
      <c r="V59" s="93" t="s">
        <v>78</v>
      </c>
      <c r="W59" s="94">
        <v>325241130</v>
      </c>
      <c r="X59" s="94">
        <v>328733602</v>
      </c>
      <c r="Y59" s="94">
        <v>315873655</v>
      </c>
      <c r="Z59" s="94">
        <v>338766213</v>
      </c>
      <c r="AA59" s="94">
        <v>367801007</v>
      </c>
    </row>
    <row r="60" spans="1:27">
      <c r="A60" s="90" t="s">
        <v>84</v>
      </c>
      <c r="B60" s="90" t="s">
        <v>78</v>
      </c>
      <c r="C60" s="91">
        <v>3.76450466315464E-2</v>
      </c>
      <c r="D60" s="91">
        <v>5.6294027854501501E-2</v>
      </c>
      <c r="E60" s="91">
        <v>5.2505600603452399E-2</v>
      </c>
      <c r="F60" s="91">
        <v>8.5691254973386699E-2</v>
      </c>
      <c r="G60" s="91">
        <v>8.3607928840427198E-2</v>
      </c>
      <c r="H60" s="90" t="s">
        <v>57</v>
      </c>
      <c r="I60" s="92">
        <v>-5158093</v>
      </c>
      <c r="J60" s="90" t="s">
        <v>70</v>
      </c>
      <c r="K60" s="92">
        <v>-3085733</v>
      </c>
      <c r="L60" s="90" t="s">
        <v>53</v>
      </c>
      <c r="M60" s="92">
        <v>-4093000</v>
      </c>
      <c r="N60" s="90" t="s">
        <v>76</v>
      </c>
      <c r="O60" s="92">
        <v>-8451823</v>
      </c>
      <c r="P60" s="90" t="s">
        <v>61</v>
      </c>
      <c r="Q60" s="92">
        <v>-5812436</v>
      </c>
      <c r="U60" s="93" t="s">
        <v>83</v>
      </c>
      <c r="V60" s="93" t="s">
        <v>78</v>
      </c>
      <c r="W60" s="94">
        <v>841731000</v>
      </c>
      <c r="X60" s="94">
        <v>867656000</v>
      </c>
      <c r="Y60" s="94">
        <v>896604000</v>
      </c>
      <c r="Z60" s="94">
        <v>876845000</v>
      </c>
      <c r="AA60" s="94">
        <v>982080000</v>
      </c>
    </row>
    <row r="61" spans="1:27">
      <c r="A61" s="90" t="s">
        <v>85</v>
      </c>
      <c r="B61" s="90" t="s">
        <v>78</v>
      </c>
      <c r="C61" s="91">
        <v>-4.0986336310785999E-3</v>
      </c>
      <c r="D61" s="91">
        <v>5.8495002987175797E-2</v>
      </c>
      <c r="E61" s="91">
        <v>5.9899049621553201E-2</v>
      </c>
      <c r="F61" s="91">
        <v>-7.9260187755380296E-2</v>
      </c>
      <c r="G61" s="91">
        <v>-4.2911244231035898E-3</v>
      </c>
      <c r="H61" s="90" t="s">
        <v>42</v>
      </c>
      <c r="I61" s="92">
        <v>-5814182</v>
      </c>
      <c r="J61" s="90" t="s">
        <v>37</v>
      </c>
      <c r="K61" s="92">
        <v>-5005000</v>
      </c>
      <c r="L61" s="90" t="s">
        <v>67</v>
      </c>
      <c r="M61" s="92">
        <v>-5197000</v>
      </c>
      <c r="N61" s="90" t="s">
        <v>32</v>
      </c>
      <c r="O61" s="92">
        <v>-11428217</v>
      </c>
      <c r="P61" s="90" t="s">
        <v>32</v>
      </c>
      <c r="Q61" s="92">
        <v>-6275877</v>
      </c>
      <c r="U61" s="93" t="s">
        <v>86</v>
      </c>
      <c r="V61" s="93" t="s">
        <v>78</v>
      </c>
      <c r="W61" s="94">
        <v>269730607</v>
      </c>
      <c r="X61" s="94">
        <v>293533000</v>
      </c>
      <c r="Y61" s="94">
        <v>312823000</v>
      </c>
      <c r="Z61" s="94">
        <v>314348000</v>
      </c>
      <c r="AA61" s="94">
        <v>326922000</v>
      </c>
    </row>
    <row r="62" spans="1:27">
      <c r="A62" s="90" t="s">
        <v>86</v>
      </c>
      <c r="B62" s="90" t="s">
        <v>78</v>
      </c>
      <c r="C62" s="91">
        <v>3.8935010441733101E-2</v>
      </c>
      <c r="D62" s="91">
        <v>6.6830645958035395E-2</v>
      </c>
      <c r="E62" s="91">
        <v>8.7292174808118295E-2</v>
      </c>
      <c r="F62" s="91">
        <v>7.94374387621362E-2</v>
      </c>
      <c r="G62" s="91">
        <v>9.2973247441285697E-2</v>
      </c>
      <c r="H62" s="90" t="s">
        <v>32</v>
      </c>
      <c r="I62" s="92">
        <v>-8116041</v>
      </c>
      <c r="J62" s="90" t="s">
        <v>45</v>
      </c>
      <c r="K62" s="92">
        <v>-5458354</v>
      </c>
      <c r="L62" s="90" t="s">
        <v>59</v>
      </c>
      <c r="M62" s="92">
        <v>-5928405</v>
      </c>
      <c r="N62" s="90" t="s">
        <v>67</v>
      </c>
      <c r="O62" s="92">
        <v>-14131000</v>
      </c>
      <c r="P62" s="90" t="s">
        <v>67</v>
      </c>
      <c r="Q62" s="92">
        <v>-8046000</v>
      </c>
      <c r="U62" s="93" t="s">
        <v>77</v>
      </c>
      <c r="V62" s="93" t="s">
        <v>78</v>
      </c>
      <c r="W62" s="94">
        <v>534095334</v>
      </c>
      <c r="X62" s="94">
        <v>530875634</v>
      </c>
      <c r="Y62" s="94">
        <v>497905319</v>
      </c>
      <c r="Z62" s="94">
        <v>495694662</v>
      </c>
      <c r="AA62" s="94">
        <v>532171540</v>
      </c>
    </row>
    <row r="63" spans="1:27">
      <c r="A63" s="90" t="s">
        <v>72</v>
      </c>
      <c r="B63" s="90" t="s">
        <v>73</v>
      </c>
      <c r="C63" s="91">
        <v>3.6770123925421498E-2</v>
      </c>
      <c r="D63" s="91">
        <v>3.2235866468937703E-2</v>
      </c>
      <c r="E63" s="91">
        <v>4.1613646003756902E-2</v>
      </c>
      <c r="F63" s="91">
        <v>4.27085900152777E-2</v>
      </c>
      <c r="G63" s="91">
        <v>5.3350346903027202E-2</v>
      </c>
      <c r="H63" s="90" t="s">
        <v>49</v>
      </c>
      <c r="I63" s="92">
        <v>-11362263</v>
      </c>
      <c r="J63" s="90" t="s">
        <v>32</v>
      </c>
      <c r="K63" s="92">
        <v>-9615651</v>
      </c>
      <c r="L63" s="90" t="s">
        <v>37</v>
      </c>
      <c r="M63" s="92">
        <v>-6703000</v>
      </c>
      <c r="N63" s="90" t="s">
        <v>59</v>
      </c>
      <c r="O63" s="92">
        <v>-18545553</v>
      </c>
      <c r="P63" s="90" t="s">
        <v>42</v>
      </c>
      <c r="Q63" s="92">
        <v>-8488960</v>
      </c>
    </row>
    <row r="64" spans="1:27">
      <c r="A64" s="90" t="s">
        <v>74</v>
      </c>
      <c r="B64" s="90" t="s">
        <v>73</v>
      </c>
      <c r="C64" s="91">
        <v>5.3251454981889899E-2</v>
      </c>
      <c r="D64" s="91">
        <v>6.7772645577617904E-2</v>
      </c>
      <c r="E64" s="91">
        <v>5.6092639930884702E-2</v>
      </c>
      <c r="F64" s="91">
        <v>6.0848604738757403E-2</v>
      </c>
      <c r="G64" s="91">
        <v>4.4325970711897103E-2</v>
      </c>
      <c r="H64" s="90" t="s">
        <v>20</v>
      </c>
      <c r="I64" s="92">
        <v>-14673000</v>
      </c>
      <c r="J64" s="90" t="s">
        <v>22</v>
      </c>
      <c r="K64" s="92">
        <v>-11329000</v>
      </c>
      <c r="L64" s="90" t="s">
        <v>32</v>
      </c>
      <c r="M64" s="92">
        <v>-10606536</v>
      </c>
      <c r="N64" s="90" t="s">
        <v>85</v>
      </c>
      <c r="O64" s="92">
        <v>-20930000</v>
      </c>
      <c r="P64" s="90" t="s">
        <v>80</v>
      </c>
      <c r="Q64" s="92">
        <v>-10026000</v>
      </c>
    </row>
    <row r="65" spans="1:18">
      <c r="A65" s="90" t="s">
        <v>75</v>
      </c>
      <c r="B65" s="90" t="s">
        <v>73</v>
      </c>
      <c r="C65" s="91">
        <v>-2.3726664557954701E-2</v>
      </c>
      <c r="D65" s="91">
        <v>2.9827846164167601E-2</v>
      </c>
      <c r="E65" s="91">
        <v>-1.0796600771744901E-2</v>
      </c>
      <c r="F65" s="91">
        <v>7.2605148529907404E-2</v>
      </c>
      <c r="G65" s="91">
        <v>0.135880728359836</v>
      </c>
      <c r="H65" s="90" t="s">
        <v>77</v>
      </c>
      <c r="I65" s="92">
        <v>-29448181</v>
      </c>
      <c r="J65" s="90" t="s">
        <v>20</v>
      </c>
      <c r="K65" s="92">
        <v>-13250000</v>
      </c>
      <c r="L65" s="90" t="s">
        <v>77</v>
      </c>
      <c r="M65" s="92">
        <v>-20089183</v>
      </c>
      <c r="N65" s="90" t="s">
        <v>22</v>
      </c>
      <c r="O65" s="92">
        <v>-25149000</v>
      </c>
      <c r="P65" s="90" t="s">
        <v>77</v>
      </c>
      <c r="Q65" s="92">
        <v>-28533985</v>
      </c>
    </row>
    <row r="66" spans="1:18">
      <c r="A66" s="90" t="s">
        <v>76</v>
      </c>
      <c r="B66" s="90" t="s">
        <v>73</v>
      </c>
      <c r="C66" s="91">
        <v>-7.2743345513061303E-2</v>
      </c>
      <c r="D66" s="91">
        <v>9.2204477218121199E-4</v>
      </c>
      <c r="E66" s="91">
        <v>2.1557744531585699E-2</v>
      </c>
      <c r="F66" s="91">
        <v>-8.8176951394478807E-3</v>
      </c>
      <c r="G66" s="91">
        <v>2.3210955417831799E-2</v>
      </c>
      <c r="H66" s="90" t="s">
        <v>76</v>
      </c>
      <c r="I66" s="92">
        <v>-49469327</v>
      </c>
      <c r="J66" s="90" t="s">
        <v>77</v>
      </c>
      <c r="K66" s="92">
        <v>-36959136</v>
      </c>
      <c r="L66" s="90" t="s">
        <v>22</v>
      </c>
      <c r="M66" s="92">
        <v>-25669000</v>
      </c>
      <c r="N66" s="90" t="s">
        <v>77</v>
      </c>
      <c r="O66" s="92">
        <v>-36884920</v>
      </c>
      <c r="P66" s="90" t="s">
        <v>66</v>
      </c>
      <c r="Q66" s="98"/>
    </row>
    <row r="67" spans="1:18">
      <c r="A67" s="99" t="s">
        <v>109</v>
      </c>
      <c r="B67" s="90" t="s">
        <v>73</v>
      </c>
      <c r="C67" s="100">
        <v>-0.24451601418962735</v>
      </c>
      <c r="D67" s="101">
        <v>-0.13082816833965399</v>
      </c>
      <c r="E67" s="101">
        <v>-9.7336586306002504E-2</v>
      </c>
      <c r="F67" s="101">
        <v>-2.95359117185247E-2</v>
      </c>
      <c r="G67" s="101">
        <v>-1.89818263744462E-2</v>
      </c>
      <c r="H67" s="47"/>
      <c r="I67" s="97"/>
      <c r="J67" s="47"/>
      <c r="K67" s="97"/>
      <c r="L67" s="47"/>
      <c r="M67" s="97"/>
      <c r="N67" s="47"/>
      <c r="O67" s="97"/>
      <c r="P67" s="47"/>
      <c r="Q67" s="102"/>
    </row>
    <row r="68" spans="1:18" ht="15" thickBot="1">
      <c r="A68" s="99" t="s">
        <v>110</v>
      </c>
      <c r="B68" s="103" t="s">
        <v>73</v>
      </c>
      <c r="C68" s="100">
        <v>-2.3015435946598711E-4</v>
      </c>
      <c r="D68" s="101">
        <v>-8.1021498927611901E-2</v>
      </c>
      <c r="E68" s="101">
        <v>-0.101770041449934</v>
      </c>
      <c r="F68" s="101">
        <v>-0.11855325363194801</v>
      </c>
      <c r="G68" s="101">
        <v>-0.11668830328590001</v>
      </c>
      <c r="H68" s="47"/>
      <c r="I68" s="97"/>
      <c r="J68" s="47"/>
      <c r="K68" s="97"/>
      <c r="L68" s="47"/>
      <c r="M68" s="97"/>
      <c r="N68" s="47"/>
      <c r="O68" s="97"/>
      <c r="P68" s="47"/>
      <c r="Q68" s="102"/>
    </row>
    <row r="69" spans="1:18" ht="15" thickBot="1">
      <c r="B69" s="104" t="s">
        <v>114</v>
      </c>
      <c r="C69" s="105">
        <f>MEDIAN(C2:C68)</f>
        <v>8.4642072479717105E-3</v>
      </c>
      <c r="D69" s="105">
        <f>MEDIAN(D2:D68)</f>
        <v>2.0733160172609299E-2</v>
      </c>
      <c r="E69" s="105">
        <f>MEDIAN(E2:E68)</f>
        <v>2.6153960196522202E-2</v>
      </c>
      <c r="F69" s="105">
        <f>MEDIAN(F2:F68)</f>
        <v>2.08024422154383E-2</v>
      </c>
      <c r="G69" s="105">
        <f>MEDIAN(G2:G68)</f>
        <v>3.3707530663047297E-2</v>
      </c>
      <c r="I69" s="106">
        <f>SUM(I2:I66)</f>
        <v>488135176</v>
      </c>
      <c r="K69" s="106">
        <f>SUM(K2:K66)</f>
        <v>726085683</v>
      </c>
      <c r="M69" s="106">
        <f>SUM(M2:M66)</f>
        <v>915739945</v>
      </c>
      <c r="O69" s="106">
        <f>SUM(O2:O66)</f>
        <v>825796781</v>
      </c>
      <c r="Q69" s="106">
        <f>SUM(Q2:Q66)</f>
        <v>1267820168</v>
      </c>
    </row>
    <row r="70" spans="1:18" ht="15" thickBot="1">
      <c r="C70" s="107" t="s">
        <v>113</v>
      </c>
      <c r="G70" s="107" t="s">
        <v>117</v>
      </c>
      <c r="I70" s="106">
        <f>SUM(I2:I4)</f>
        <v>265751000</v>
      </c>
      <c r="J70" s="108">
        <f>I70/I69</f>
        <v>0.54442091671754467</v>
      </c>
      <c r="K70" s="106">
        <f>SUM(K2:K4)</f>
        <v>325775000</v>
      </c>
      <c r="L70" s="108">
        <f>K70/K69</f>
        <v>0.44867294263947083</v>
      </c>
      <c r="M70" s="106">
        <f>SUM(M2:M4)</f>
        <v>377613000</v>
      </c>
      <c r="N70" s="108">
        <f>M70/M69</f>
        <v>0.41235833607760769</v>
      </c>
      <c r="O70" s="106">
        <f>SUM(O2:O4)</f>
        <v>427941000</v>
      </c>
      <c r="P70" s="108">
        <f>O70/O69</f>
        <v>0.51821587325853236</v>
      </c>
      <c r="Q70" s="106">
        <f>SUM(Q2:Q4)</f>
        <v>503412000</v>
      </c>
      <c r="R70" s="108">
        <f>Q70/Q69</f>
        <v>0.3970689319401961</v>
      </c>
    </row>
    <row r="71" spans="1:18">
      <c r="I71" s="106">
        <f>SUM(I2:I6)</f>
        <v>374071048</v>
      </c>
      <c r="J71" s="108">
        <f>I71/I69</f>
        <v>0.76632676027428925</v>
      </c>
      <c r="K71" s="106">
        <f>SUM(K2:K6)</f>
        <v>455947377</v>
      </c>
      <c r="L71" s="108">
        <f>K71/K69</f>
        <v>0.62795257870413068</v>
      </c>
      <c r="M71" s="106">
        <f>SUM(M2:M6)</f>
        <v>525589000</v>
      </c>
      <c r="N71" s="108">
        <f>M71/M69</f>
        <v>0.57395006395620318</v>
      </c>
      <c r="O71" s="106">
        <f>SUM(O2:O6)</f>
        <v>555282473</v>
      </c>
      <c r="P71" s="108">
        <f>O71/O69</f>
        <v>0.67242024403095846</v>
      </c>
      <c r="Q71" s="106">
        <f>SUM(Q2:Q6)</f>
        <v>645694278</v>
      </c>
      <c r="R71" s="108">
        <f>Q71/Q69</f>
        <v>0.50929484661739499</v>
      </c>
    </row>
    <row r="72" spans="1:18" ht="15" thickBot="1">
      <c r="I72" s="106"/>
    </row>
    <row r="73" spans="1:18" ht="15" thickBot="1">
      <c r="C73" s="109" t="s">
        <v>97</v>
      </c>
      <c r="D73" s="130" t="s">
        <v>98</v>
      </c>
      <c r="E73" s="131" t="s">
        <v>99</v>
      </c>
      <c r="F73" s="131" t="s">
        <v>100</v>
      </c>
      <c r="G73" s="131" t="s">
        <v>101</v>
      </c>
      <c r="H73" s="132" t="s">
        <v>122</v>
      </c>
      <c r="I73" s="106">
        <f>SUM(I44:I66)</f>
        <v>-155313616</v>
      </c>
      <c r="K73" s="106">
        <f>SUM(K54:K66)</f>
        <v>-92669855</v>
      </c>
      <c r="M73" s="106">
        <f>SUM(M51:M66)</f>
        <v>-95844545</v>
      </c>
      <c r="O73" s="106">
        <f>SUM(O43:O66)</f>
        <v>-180636433</v>
      </c>
      <c r="Q73" s="106">
        <f>SUM(Q51:Q65)</f>
        <v>-89434776</v>
      </c>
    </row>
    <row r="74" spans="1:18">
      <c r="B74" s="109" t="s">
        <v>127</v>
      </c>
      <c r="D74" s="122">
        <v>2.1999999999999999E-2</v>
      </c>
      <c r="E74" s="123">
        <v>2.5999999999999999E-2</v>
      </c>
      <c r="F74" s="123">
        <v>2.1000000000000001E-2</v>
      </c>
      <c r="G74" s="123">
        <v>3.7999999999999999E-2</v>
      </c>
      <c r="H74" s="124">
        <v>4.1000000000000002E-2</v>
      </c>
      <c r="I74" s="106">
        <f>SUM(I64:I66)</f>
        <v>-93590508</v>
      </c>
      <c r="J74" s="108">
        <f>I74/I73</f>
        <v>0.60259049019887601</v>
      </c>
      <c r="K74" s="106">
        <f>SUM(K64:K66)</f>
        <v>-61538136</v>
      </c>
      <c r="L74" s="108">
        <f>K74/K73</f>
        <v>0.66405775643007103</v>
      </c>
      <c r="M74" s="106">
        <f>SUM(M64:M66)</f>
        <v>-56364719</v>
      </c>
      <c r="N74" s="108">
        <f>M74/M73</f>
        <v>0.58808478875871339</v>
      </c>
      <c r="O74" s="106">
        <f>SUM(O64:O66)</f>
        <v>-82963920</v>
      </c>
      <c r="P74" s="108">
        <f>O74/O73</f>
        <v>0.45928674864831948</v>
      </c>
      <c r="Q74" s="106">
        <f>SUM(Q63:Q65)</f>
        <v>-47048945</v>
      </c>
      <c r="R74" s="108">
        <f>Q74/Q73</f>
        <v>0.52606991490647892</v>
      </c>
    </row>
    <row r="75" spans="1:18" ht="15" thickBot="1">
      <c r="B75" s="111" t="s">
        <v>18</v>
      </c>
      <c r="C75" s="112">
        <f>MEDIAN(C2:C7)</f>
        <v>4.2908412856264649E-2</v>
      </c>
      <c r="D75" s="125">
        <f>MEDIAN(D2:D7)</f>
        <v>3.5202466300746652E-2</v>
      </c>
      <c r="E75" s="126">
        <f>MEDIAN(E2:E7)</f>
        <v>4.5761004540101347E-2</v>
      </c>
      <c r="F75" s="126">
        <f>MEDIAN(F2:F7)</f>
        <v>3.8126562024297553E-2</v>
      </c>
      <c r="G75" s="126">
        <f>MEDIAN(G2:G7)</f>
        <v>3.620876752286685E-2</v>
      </c>
      <c r="H75" s="124">
        <v>4.5600000000000002E-2</v>
      </c>
      <c r="I75" s="106">
        <f>SUM(I62:I66)</f>
        <v>-113068812</v>
      </c>
      <c r="J75" s="108">
        <f>I75/I73</f>
        <v>0.72800321640827681</v>
      </c>
      <c r="K75" s="106">
        <f>SUM(K62:K66)</f>
        <v>-76612141</v>
      </c>
      <c r="L75" s="108">
        <f>K75/K73</f>
        <v>0.82672127845673227</v>
      </c>
      <c r="M75" s="106">
        <f>SUM(M62:M66)</f>
        <v>-68996124</v>
      </c>
      <c r="N75" s="108">
        <f>M75/M73</f>
        <v>0.71987533562812578</v>
      </c>
      <c r="O75" s="106">
        <f>SUM(O62:O66)</f>
        <v>-115640473</v>
      </c>
      <c r="P75" s="108">
        <f>O75/O73</f>
        <v>0.64018355034723251</v>
      </c>
      <c r="Q75" s="106">
        <f>SUM(Q61:Q65)</f>
        <v>-61370822</v>
      </c>
      <c r="R75" s="108">
        <f>Q75/Q73</f>
        <v>0.68620758886901001</v>
      </c>
    </row>
    <row r="76" spans="1:18" ht="15" thickBot="1">
      <c r="B76" s="111" t="s">
        <v>78</v>
      </c>
      <c r="C76" s="112">
        <f>MEDIAN(C54:C62)</f>
        <v>3.6764821226638801E-2</v>
      </c>
      <c r="D76" s="125">
        <f>MEDIAN(D54:D62)</f>
        <v>5.6294027854501501E-2</v>
      </c>
      <c r="E76" s="126">
        <f>MEDIAN(E54:E62)</f>
        <v>5.2505600603452399E-2</v>
      </c>
      <c r="F76" s="126">
        <f>MEDIAN(F54:F62)</f>
        <v>3.4755287422520501E-2</v>
      </c>
      <c r="G76" s="105">
        <f>MEDIAN(G54:G62)</f>
        <v>8.3607928840427198E-2</v>
      </c>
      <c r="H76" s="124">
        <v>7.5700000000000003E-2</v>
      </c>
      <c r="J76" s="18" t="s">
        <v>93</v>
      </c>
    </row>
    <row r="77" spans="1:18" ht="15" thickBot="1">
      <c r="B77" s="109" t="s">
        <v>119</v>
      </c>
      <c r="C77" s="112">
        <f>MEDIAN(C8:C29)</f>
        <v>6.6199760838197147E-3</v>
      </c>
      <c r="D77" s="125">
        <f>MEDIAN(D8:D29)</f>
        <v>2.4030900398515451E-2</v>
      </c>
      <c r="E77" s="126">
        <f>MEDIAN(E8:E29)</f>
        <v>2.7480300780004449E-2</v>
      </c>
      <c r="F77" s="126">
        <f>MEDIAN(F8:F29)</f>
        <v>2.0720576001881149E-2</v>
      </c>
      <c r="G77" s="126">
        <f>MEDIAN(G8:G29)</f>
        <v>2.4958120977740351E-2</v>
      </c>
      <c r="H77" s="124">
        <v>3.5700000000000003E-2</v>
      </c>
      <c r="J77" s="18" t="s">
        <v>94</v>
      </c>
    </row>
    <row r="78" spans="1:18" ht="15" thickBot="1">
      <c r="B78" s="109" t="s">
        <v>87</v>
      </c>
      <c r="C78" s="120">
        <f>MEDIAN(C30:C53)</f>
        <v>7.1866583320671102E-3</v>
      </c>
      <c r="D78" s="127">
        <f>MEDIAN(D30:D53)</f>
        <v>1.4151625129270099E-2</v>
      </c>
      <c r="E78" s="128">
        <f>MEDIAN(E30:E53)</f>
        <v>2.180251389570315E-2</v>
      </c>
      <c r="F78" s="128">
        <f>MEDIAN(F30:F53)</f>
        <v>1.0695771574954964E-2</v>
      </c>
      <c r="G78" s="105">
        <f>MEDIAN(G30:G53)</f>
        <v>5.6167225205429702E-2</v>
      </c>
      <c r="H78" s="129">
        <v>3.6400000000000002E-2</v>
      </c>
      <c r="J78" s="18"/>
    </row>
    <row r="79" spans="1:18" ht="15" thickBot="1">
      <c r="C79" s="107" t="s">
        <v>121</v>
      </c>
      <c r="F79" s="121" t="s">
        <v>120</v>
      </c>
      <c r="G79" s="121" t="s">
        <v>121</v>
      </c>
    </row>
    <row r="80" spans="1:18">
      <c r="D80" s="113" t="s">
        <v>127</v>
      </c>
      <c r="E80" s="113" t="s">
        <v>18</v>
      </c>
      <c r="F80" s="113" t="s">
        <v>130</v>
      </c>
      <c r="G80" s="113" t="s">
        <v>119</v>
      </c>
      <c r="H80" s="113" t="s">
        <v>87</v>
      </c>
      <c r="J80" s="18" t="s">
        <v>95</v>
      </c>
      <c r="L80" s="114" t="s">
        <v>104</v>
      </c>
    </row>
    <row r="81" spans="2:15">
      <c r="C81" s="88" t="s">
        <v>128</v>
      </c>
      <c r="D81" s="115">
        <f>MAX(G2:G68)</f>
        <v>0.135880728359836</v>
      </c>
      <c r="E81" s="115">
        <f>MAX(G2:G7)</f>
        <v>8.3908861809365798E-2</v>
      </c>
      <c r="F81" s="115">
        <f>MAX(G54:G62)</f>
        <v>0.118088798489886</v>
      </c>
      <c r="G81" s="115">
        <f>MAX(G8:G29)</f>
        <v>0.117947074790965</v>
      </c>
      <c r="H81" s="115">
        <f>MAX(G30:G53)</f>
        <v>0.12541283762844599</v>
      </c>
      <c r="J81" s="18" t="s">
        <v>96</v>
      </c>
      <c r="N81" s="116" t="s">
        <v>93</v>
      </c>
      <c r="O81" s="116" t="s">
        <v>103</v>
      </c>
    </row>
    <row r="82" spans="2:15">
      <c r="C82" s="88" t="s">
        <v>129</v>
      </c>
      <c r="D82" s="115">
        <f>MIN(G2:G68)</f>
        <v>-0.11668830328590001</v>
      </c>
      <c r="E82" s="115">
        <f>MIN(G2:G7)</f>
        <v>8.6947202410098193E-3</v>
      </c>
      <c r="F82" s="115">
        <f>MIN(G54:G62)</f>
        <v>-9.1406285705580306E-2</v>
      </c>
      <c r="G82" s="115">
        <f>MIN(G8:G29)</f>
        <v>-4.6981182732856903E-2</v>
      </c>
      <c r="H82" s="115">
        <f>MIN(G30:G53)</f>
        <v>-0.11192039224869001</v>
      </c>
      <c r="M82" s="113" t="s">
        <v>97</v>
      </c>
      <c r="N82" s="117">
        <f>J70</f>
        <v>0.54442091671754467</v>
      </c>
      <c r="O82" s="117">
        <f>J71</f>
        <v>0.76632676027428925</v>
      </c>
    </row>
    <row r="83" spans="2:15">
      <c r="C83" s="88" t="s">
        <v>131</v>
      </c>
      <c r="D83" s="118">
        <v>4.1000000000000002E-2</v>
      </c>
      <c r="E83" s="118">
        <v>4.5600000000000002E-2</v>
      </c>
      <c r="F83" s="118">
        <v>7.5700000000000003E-2</v>
      </c>
      <c r="G83" s="118">
        <v>3.5700000000000003E-2</v>
      </c>
      <c r="H83" s="118">
        <v>3.6400000000000002E-2</v>
      </c>
      <c r="M83" s="113" t="s">
        <v>98</v>
      </c>
      <c r="N83" s="117">
        <f>L70</f>
        <v>0.44867294263947083</v>
      </c>
      <c r="O83" s="117">
        <f>L71</f>
        <v>0.62795257870413068</v>
      </c>
    </row>
    <row r="84" spans="2:15">
      <c r="M84" s="113" t="s">
        <v>99</v>
      </c>
      <c r="N84" s="117">
        <f>N70</f>
        <v>0.41235833607760769</v>
      </c>
      <c r="O84" s="117">
        <f>N71</f>
        <v>0.57395006395620318</v>
      </c>
    </row>
    <row r="85" spans="2:15">
      <c r="B85" s="88" t="s">
        <v>123</v>
      </c>
      <c r="M85" s="113" t="s">
        <v>100</v>
      </c>
      <c r="N85" s="117">
        <f>P70</f>
        <v>0.51821587325853236</v>
      </c>
      <c r="O85" s="117">
        <f>P71</f>
        <v>0.67242024403095846</v>
      </c>
    </row>
    <row r="86" spans="2:15">
      <c r="C86" s="88" t="s">
        <v>98</v>
      </c>
      <c r="D86" s="88" t="s">
        <v>99</v>
      </c>
      <c r="E86" s="88" t="s">
        <v>100</v>
      </c>
      <c r="F86" s="88" t="s">
        <v>101</v>
      </c>
      <c r="G86" s="88" t="s">
        <v>122</v>
      </c>
      <c r="M86" s="113" t="s">
        <v>101</v>
      </c>
      <c r="N86" s="117">
        <f>R70</f>
        <v>0.3970689319401961</v>
      </c>
      <c r="O86" s="117">
        <f>R71</f>
        <v>0.50929484661739499</v>
      </c>
    </row>
    <row r="87" spans="2:15">
      <c r="B87" s="88" t="s">
        <v>124</v>
      </c>
      <c r="C87" s="88">
        <v>2.1999999999999999E-2</v>
      </c>
      <c r="D87" s="88">
        <v>2.5999999999999999E-2</v>
      </c>
      <c r="E87" s="88">
        <v>2.1000000000000001E-2</v>
      </c>
      <c r="F87" s="88">
        <v>3.7999999999999999E-2</v>
      </c>
    </row>
    <row r="88" spans="2:15">
      <c r="B88" s="88" t="s">
        <v>125</v>
      </c>
      <c r="E88" s="88">
        <v>3.8100000000000002E-2</v>
      </c>
      <c r="F88" s="88">
        <v>3.6200000000000003E-2</v>
      </c>
    </row>
    <row r="89" spans="2:15">
      <c r="B89" s="88" t="s">
        <v>78</v>
      </c>
      <c r="E89" s="88">
        <v>1.8700000000000001E-2</v>
      </c>
      <c r="F89" s="88">
        <v>8.3599999999999994E-2</v>
      </c>
    </row>
    <row r="90" spans="2:15">
      <c r="B90" s="88" t="s">
        <v>126</v>
      </c>
      <c r="E90" s="88">
        <v>1.95E-2</v>
      </c>
      <c r="F90" s="88">
        <v>2.5000000000000001E-2</v>
      </c>
    </row>
    <row r="91" spans="2:15">
      <c r="B91" s="88" t="s">
        <v>87</v>
      </c>
      <c r="E91" s="88">
        <v>7.4000000000000003E-3</v>
      </c>
      <c r="F91" s="88">
        <v>5.62E-2</v>
      </c>
    </row>
    <row r="92" spans="2:15">
      <c r="B92" s="88" t="s">
        <v>73</v>
      </c>
      <c r="E92" s="88">
        <v>5.1799999999999999E-2</v>
      </c>
      <c r="F92" s="88">
        <v>4.8800000000000003E-2</v>
      </c>
      <c r="G92" s="110">
        <v>5.0299999999999997E-2</v>
      </c>
    </row>
    <row r="100" spans="2:16">
      <c r="L100" s="113" t="s">
        <v>98</v>
      </c>
      <c r="M100" s="113" t="s">
        <v>99</v>
      </c>
      <c r="N100" s="113" t="s">
        <v>100</v>
      </c>
      <c r="O100" s="113" t="s">
        <v>101</v>
      </c>
      <c r="P100" s="113" t="s">
        <v>122</v>
      </c>
    </row>
    <row r="101" spans="2:16">
      <c r="K101" s="88" t="s">
        <v>127</v>
      </c>
      <c r="L101" s="134">
        <v>2.1999999999999999E-2</v>
      </c>
      <c r="M101" s="134">
        <v>2.5999999999999999E-2</v>
      </c>
      <c r="N101" s="134">
        <v>2.1000000000000001E-2</v>
      </c>
      <c r="O101" s="134">
        <v>3.7999999999999999E-2</v>
      </c>
      <c r="P101" s="134">
        <v>4.1000000000000002E-2</v>
      </c>
    </row>
    <row r="102" spans="2:16">
      <c r="K102" s="88" t="s">
        <v>18</v>
      </c>
      <c r="L102" s="134">
        <v>3.5202466300746652E-2</v>
      </c>
      <c r="M102" s="134">
        <v>4.5761004540101347E-2</v>
      </c>
      <c r="N102" s="134">
        <v>3.8126562024297553E-2</v>
      </c>
      <c r="O102" s="134">
        <v>3.620876752286685E-2</v>
      </c>
      <c r="P102" s="134">
        <v>4.5600000000000002E-2</v>
      </c>
    </row>
    <row r="103" spans="2:16">
      <c r="C103" s="119"/>
      <c r="D103" s="119"/>
      <c r="E103" s="119"/>
      <c r="F103" s="119"/>
      <c r="G103" s="119"/>
      <c r="H103" s="119"/>
      <c r="I103" s="119"/>
      <c r="K103" s="88" t="s">
        <v>78</v>
      </c>
      <c r="L103" s="134">
        <v>5.6294027854501501E-2</v>
      </c>
      <c r="M103" s="134">
        <v>5.2505600603452399E-2</v>
      </c>
      <c r="N103" s="134">
        <v>3.4755287422520501E-2</v>
      </c>
      <c r="O103" s="134">
        <v>8.3607928840427198E-2</v>
      </c>
      <c r="P103" s="134">
        <v>7.5700000000000003E-2</v>
      </c>
    </row>
    <row r="104" spans="2:16" ht="14.5" customHeight="1">
      <c r="B104" s="337" t="s">
        <v>132</v>
      </c>
      <c r="D104" s="109" t="s">
        <v>128</v>
      </c>
      <c r="E104" s="109" t="s">
        <v>129</v>
      </c>
      <c r="F104" s="109" t="s">
        <v>131</v>
      </c>
      <c r="G104" s="88" t="s">
        <v>92</v>
      </c>
      <c r="K104" s="88" t="s">
        <v>119</v>
      </c>
      <c r="L104" s="134">
        <v>2.4030900398515451E-2</v>
      </c>
      <c r="M104" s="134">
        <v>2.7480300780004449E-2</v>
      </c>
      <c r="N104" s="134">
        <v>2.0720576001881149E-2</v>
      </c>
      <c r="O104" s="134">
        <v>2.4958120977740351E-2</v>
      </c>
      <c r="P104" s="134">
        <v>3.5700000000000003E-2</v>
      </c>
    </row>
    <row r="105" spans="2:16">
      <c r="B105" s="337"/>
      <c r="C105" s="109" t="s">
        <v>127</v>
      </c>
      <c r="D105" s="110"/>
      <c r="E105" s="110"/>
      <c r="F105" s="110">
        <v>4.1000000000000002E-2</v>
      </c>
      <c r="G105" s="135">
        <f>53/64</f>
        <v>0.828125</v>
      </c>
      <c r="K105" s="88" t="s">
        <v>87</v>
      </c>
      <c r="L105" s="134">
        <v>1.4151625129270099E-2</v>
      </c>
      <c r="M105" s="134">
        <v>2.180251389570315E-2</v>
      </c>
      <c r="N105" s="134">
        <v>1.0695771574954964E-2</v>
      </c>
      <c r="O105" s="134">
        <v>5.6167225205429702E-2</v>
      </c>
      <c r="P105" s="134">
        <v>3.6400000000000002E-2</v>
      </c>
    </row>
    <row r="106" spans="2:16">
      <c r="B106" s="337"/>
      <c r="C106" s="109" t="s">
        <v>18</v>
      </c>
      <c r="D106" s="110">
        <v>7.1099999999999997E-2</v>
      </c>
      <c r="E106" s="110">
        <v>1.55E-2</v>
      </c>
      <c r="F106" s="110">
        <v>4.5600000000000002E-2</v>
      </c>
      <c r="G106" s="135">
        <f>6/6</f>
        <v>1</v>
      </c>
    </row>
    <row r="107" spans="2:16">
      <c r="B107" s="337"/>
      <c r="C107" s="109" t="s">
        <v>130</v>
      </c>
      <c r="D107" s="110">
        <v>0.14030000000000001</v>
      </c>
      <c r="E107" s="110">
        <v>-5.8799999999999998E-2</v>
      </c>
      <c r="F107" s="110">
        <v>7.5700000000000003E-2</v>
      </c>
      <c r="G107" s="135">
        <f>6/9</f>
        <v>0.66666666666666663</v>
      </c>
    </row>
    <row r="108" spans="2:16">
      <c r="B108" s="337"/>
      <c r="C108" s="109" t="s">
        <v>119</v>
      </c>
      <c r="D108" s="110">
        <v>9.4899999999999998E-2</v>
      </c>
      <c r="E108" s="110">
        <v>-2.1700000000000001E-2</v>
      </c>
      <c r="F108" s="110">
        <v>3.5700000000000003E-2</v>
      </c>
      <c r="G108" s="135">
        <f>20/22</f>
        <v>0.90909090909090906</v>
      </c>
    </row>
    <row r="109" spans="2:16">
      <c r="B109" s="337"/>
      <c r="C109" s="109" t="s">
        <v>87</v>
      </c>
      <c r="D109" s="110">
        <v>0.11450299999999999</v>
      </c>
      <c r="E109" s="110">
        <v>-0.2291</v>
      </c>
      <c r="F109" s="110">
        <v>3.6400000000000002E-2</v>
      </c>
      <c r="G109" s="135">
        <f>17/23</f>
        <v>0.73913043478260865</v>
      </c>
    </row>
    <row r="110" spans="2:16">
      <c r="B110" s="337"/>
      <c r="C110" s="109" t="s">
        <v>73</v>
      </c>
      <c r="D110" s="133">
        <v>0.11119999999999999</v>
      </c>
      <c r="E110" s="133">
        <v>2.0000000000000001E-4</v>
      </c>
      <c r="F110" s="133"/>
      <c r="G110" s="135">
        <f>4/4</f>
        <v>1</v>
      </c>
    </row>
  </sheetData>
  <mergeCells count="1">
    <mergeCell ref="B104:B110"/>
  </mergeCells>
  <pageMargins left="0.7" right="0.7" top="0.75" bottom="0.75" header="0.3" footer="0.3"/>
  <pageSetup orientation="portrait"/>
  <ignoredErrors>
    <ignoredError sqref="D81:H82" formulaRange="1"/>
  </ignoredError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opLeftCell="A49" workbookViewId="0">
      <selection activeCell="B76" sqref="B76"/>
    </sheetView>
  </sheetViews>
  <sheetFormatPr baseColWidth="10" defaultColWidth="8.83203125" defaultRowHeight="14" x14ac:dyDescent="0"/>
  <cols>
    <col min="1" max="1" width="18.5" customWidth="1"/>
    <col min="2" max="2" width="18.83203125" bestFit="1" customWidth="1"/>
    <col min="3" max="7" width="18.33203125" bestFit="1" customWidth="1"/>
  </cols>
  <sheetData>
    <row r="1" spans="1:7">
      <c r="A1" s="28" t="s">
        <v>0</v>
      </c>
      <c r="B1" s="28" t="s">
        <v>1</v>
      </c>
      <c r="C1" s="71"/>
    </row>
    <row r="2" spans="1:7">
      <c r="A2" s="29" t="s">
        <v>17</v>
      </c>
      <c r="B2" s="22" t="s">
        <v>18</v>
      </c>
      <c r="C2" s="80">
        <v>2366967000</v>
      </c>
      <c r="D2" s="80">
        <v>2523283000</v>
      </c>
      <c r="E2" s="80">
        <v>2683328000</v>
      </c>
      <c r="F2" s="80">
        <v>2809538000</v>
      </c>
      <c r="G2" s="80">
        <v>2986633000</v>
      </c>
    </row>
    <row r="3" spans="1:7">
      <c r="A3" s="25" t="s">
        <v>19</v>
      </c>
      <c r="B3" s="24" t="s">
        <v>18</v>
      </c>
      <c r="C3" s="80">
        <v>1191057863</v>
      </c>
      <c r="D3" s="80">
        <v>1259162426</v>
      </c>
      <c r="E3" s="80">
        <v>1342754157</v>
      </c>
      <c r="F3" s="80">
        <v>1330067136</v>
      </c>
      <c r="G3" s="80">
        <v>1368281720</v>
      </c>
    </row>
    <row r="4" spans="1:7">
      <c r="A4" s="25" t="s">
        <v>20</v>
      </c>
      <c r="B4" s="24" t="s">
        <v>18</v>
      </c>
      <c r="C4" s="80">
        <v>594255000</v>
      </c>
      <c r="D4" s="80">
        <v>620125000</v>
      </c>
      <c r="E4" s="80">
        <v>637643000</v>
      </c>
      <c r="F4" s="80">
        <v>664989000</v>
      </c>
      <c r="G4" s="80">
        <v>663334374</v>
      </c>
    </row>
    <row r="5" spans="1:7">
      <c r="A5" s="25" t="s">
        <v>21</v>
      </c>
      <c r="B5" s="24" t="s">
        <v>18</v>
      </c>
      <c r="C5" s="80">
        <v>1808781000</v>
      </c>
      <c r="D5" s="80">
        <v>1979645000</v>
      </c>
      <c r="E5" s="80">
        <v>2099683000</v>
      </c>
      <c r="F5" s="80">
        <v>2231429000</v>
      </c>
      <c r="G5" s="80">
        <v>2324874000</v>
      </c>
    </row>
    <row r="6" spans="1:7">
      <c r="A6" s="25" t="s">
        <v>22</v>
      </c>
      <c r="B6" s="24" t="s">
        <v>18</v>
      </c>
      <c r="C6" s="80">
        <v>1008901650</v>
      </c>
      <c r="D6" s="80">
        <v>1016255000</v>
      </c>
      <c r="E6" s="80">
        <v>1042991000</v>
      </c>
      <c r="F6" s="80">
        <v>1009844000</v>
      </c>
      <c r="G6" s="80">
        <v>1008211000</v>
      </c>
    </row>
    <row r="7" spans="1:7">
      <c r="A7" s="26" t="s">
        <v>23</v>
      </c>
      <c r="B7" s="27" t="s">
        <v>18</v>
      </c>
      <c r="C7" s="80">
        <v>1178540000</v>
      </c>
      <c r="D7" s="80">
        <v>1231336000</v>
      </c>
      <c r="E7" s="80">
        <v>1262192000</v>
      </c>
      <c r="F7" s="80">
        <v>1319833000</v>
      </c>
      <c r="G7" s="80">
        <v>1335635000</v>
      </c>
    </row>
    <row r="8" spans="1:7">
      <c r="A8" s="21" t="s">
        <v>24</v>
      </c>
      <c r="B8" s="22" t="s">
        <v>25</v>
      </c>
      <c r="C8" s="80">
        <v>166063291</v>
      </c>
      <c r="D8" s="80">
        <v>177513668</v>
      </c>
      <c r="E8" s="80">
        <v>183302482</v>
      </c>
      <c r="F8" s="80">
        <v>183889994</v>
      </c>
      <c r="G8" s="80">
        <v>180692902</v>
      </c>
    </row>
    <row r="9" spans="1:7">
      <c r="A9" s="23" t="s">
        <v>26</v>
      </c>
      <c r="B9" s="24" t="s">
        <v>25</v>
      </c>
      <c r="C9" s="80">
        <v>268094000</v>
      </c>
      <c r="D9" s="80">
        <v>259617000</v>
      </c>
      <c r="E9" s="80">
        <v>262720000</v>
      </c>
      <c r="F9" s="80">
        <v>269245000</v>
      </c>
      <c r="G9" s="80">
        <v>273741000</v>
      </c>
    </row>
    <row r="10" spans="1:7">
      <c r="A10" s="25" t="s">
        <v>27</v>
      </c>
      <c r="B10" s="24" t="s">
        <v>25</v>
      </c>
      <c r="C10" s="80">
        <v>75997641</v>
      </c>
      <c r="D10" s="80">
        <v>84039830</v>
      </c>
      <c r="E10" s="80">
        <v>101946131</v>
      </c>
      <c r="F10" s="80">
        <v>109553077</v>
      </c>
      <c r="G10" s="80">
        <v>118206258</v>
      </c>
    </row>
    <row r="11" spans="1:7">
      <c r="A11" s="23" t="s">
        <v>28</v>
      </c>
      <c r="B11" s="24" t="s">
        <v>25</v>
      </c>
      <c r="C11" s="80">
        <v>324882000</v>
      </c>
      <c r="D11" s="80">
        <v>346355000</v>
      </c>
      <c r="E11" s="80">
        <v>365365000</v>
      </c>
      <c r="F11" s="80">
        <v>377385000</v>
      </c>
      <c r="G11" s="80">
        <v>398069000</v>
      </c>
    </row>
    <row r="12" spans="1:7">
      <c r="A12" s="23" t="s">
        <v>29</v>
      </c>
      <c r="B12" s="24" t="s">
        <v>25</v>
      </c>
      <c r="C12" s="80">
        <v>299583517</v>
      </c>
      <c r="D12" s="80">
        <v>316585130</v>
      </c>
      <c r="E12" s="80">
        <v>315718145</v>
      </c>
      <c r="F12" s="80">
        <v>310903382</v>
      </c>
      <c r="G12" s="80">
        <v>320046000</v>
      </c>
    </row>
    <row r="13" spans="1:7">
      <c r="A13" s="25" t="s">
        <v>30</v>
      </c>
      <c r="B13" s="24" t="s">
        <v>25</v>
      </c>
      <c r="C13" s="80">
        <v>62805130</v>
      </c>
      <c r="D13" s="80">
        <v>66729448</v>
      </c>
      <c r="E13" s="80">
        <v>66520885</v>
      </c>
      <c r="F13" s="80">
        <v>68203144</v>
      </c>
      <c r="G13" s="80">
        <v>74306250</v>
      </c>
    </row>
    <row r="14" spans="1:7">
      <c r="A14" s="25" t="s">
        <v>31</v>
      </c>
      <c r="B14" s="24" t="s">
        <v>25</v>
      </c>
      <c r="C14" s="80">
        <v>157642731</v>
      </c>
      <c r="D14" s="80">
        <v>159321704</v>
      </c>
      <c r="E14" s="80">
        <v>162110302</v>
      </c>
      <c r="F14" s="80">
        <v>152408425</v>
      </c>
      <c r="G14" s="80">
        <v>150795464</v>
      </c>
    </row>
    <row r="15" spans="1:7">
      <c r="A15" s="25" t="s">
        <v>32</v>
      </c>
      <c r="B15" s="24" t="s">
        <v>25</v>
      </c>
      <c r="C15" s="80">
        <v>246373166</v>
      </c>
      <c r="D15" s="80">
        <v>257439386</v>
      </c>
      <c r="E15" s="80">
        <v>268913418</v>
      </c>
      <c r="F15" s="80">
        <v>267849166</v>
      </c>
      <c r="G15" s="80">
        <v>265620585</v>
      </c>
    </row>
    <row r="16" spans="1:7">
      <c r="A16" s="25" t="s">
        <v>33</v>
      </c>
      <c r="B16" s="24" t="s">
        <v>25</v>
      </c>
      <c r="C16" s="80">
        <v>181316117</v>
      </c>
      <c r="D16" s="80">
        <v>184826156</v>
      </c>
      <c r="E16" s="80">
        <v>190707363</v>
      </c>
      <c r="F16" s="80">
        <v>196572296</v>
      </c>
      <c r="G16" s="80">
        <v>200006111</v>
      </c>
    </row>
    <row r="17" spans="1:7">
      <c r="A17" s="25" t="s">
        <v>34</v>
      </c>
      <c r="B17" s="24" t="s">
        <v>25</v>
      </c>
      <c r="C17" s="80">
        <v>99679942</v>
      </c>
      <c r="D17" s="80">
        <v>104299551</v>
      </c>
      <c r="E17" s="80">
        <v>107677171</v>
      </c>
      <c r="F17" s="80">
        <v>108297704</v>
      </c>
      <c r="G17" s="80">
        <v>112711467</v>
      </c>
    </row>
    <row r="18" spans="1:7">
      <c r="A18" s="25" t="s">
        <v>35</v>
      </c>
      <c r="B18" s="24" t="s">
        <v>25</v>
      </c>
      <c r="C18" s="80">
        <v>43858793</v>
      </c>
      <c r="D18" s="80">
        <v>47658656</v>
      </c>
      <c r="E18" s="80">
        <v>50777487</v>
      </c>
      <c r="F18" s="80">
        <v>55689583</v>
      </c>
      <c r="G18" s="80">
        <v>59619525</v>
      </c>
    </row>
    <row r="19" spans="1:7">
      <c r="A19" s="25" t="s">
        <v>36</v>
      </c>
      <c r="B19" s="24" t="s">
        <v>25</v>
      </c>
      <c r="C19" s="80">
        <v>64657477</v>
      </c>
      <c r="D19" s="80">
        <v>65676000</v>
      </c>
      <c r="E19" s="80">
        <v>70477000</v>
      </c>
      <c r="F19" s="80">
        <v>75204000</v>
      </c>
      <c r="G19" s="80">
        <v>78434000</v>
      </c>
    </row>
    <row r="20" spans="1:7">
      <c r="A20" s="25" t="s">
        <v>37</v>
      </c>
      <c r="B20" s="24" t="s">
        <v>25</v>
      </c>
      <c r="C20" s="80">
        <v>34070000</v>
      </c>
      <c r="D20" s="80">
        <v>38144000</v>
      </c>
      <c r="E20" s="80">
        <v>36229000</v>
      </c>
      <c r="F20" s="80">
        <v>32465000</v>
      </c>
      <c r="G20" s="80">
        <v>33443000</v>
      </c>
    </row>
    <row r="21" spans="1:7">
      <c r="A21" s="25" t="s">
        <v>38</v>
      </c>
      <c r="B21" s="24" t="s">
        <v>25</v>
      </c>
      <c r="C21" s="80">
        <v>45199027</v>
      </c>
      <c r="D21" s="80">
        <v>44003788</v>
      </c>
      <c r="E21" s="80">
        <v>45793032</v>
      </c>
      <c r="F21" s="80">
        <v>17452021</v>
      </c>
      <c r="G21" s="80">
        <v>45829781</v>
      </c>
    </row>
    <row r="22" spans="1:7">
      <c r="A22" s="23" t="s">
        <v>39</v>
      </c>
      <c r="B22" s="24" t="s">
        <v>25</v>
      </c>
      <c r="C22" s="80">
        <v>235129345</v>
      </c>
      <c r="D22" s="80">
        <v>244985427</v>
      </c>
      <c r="E22" s="80">
        <v>258418074</v>
      </c>
      <c r="F22" s="80">
        <v>259943018</v>
      </c>
      <c r="G22" s="80">
        <v>273143811</v>
      </c>
    </row>
    <row r="23" spans="1:7">
      <c r="A23" s="25" t="s">
        <v>40</v>
      </c>
      <c r="B23" s="24" t="s">
        <v>25</v>
      </c>
      <c r="C23" s="80">
        <v>138236568</v>
      </c>
      <c r="D23" s="80">
        <v>143580473</v>
      </c>
      <c r="E23" s="80">
        <v>148183849</v>
      </c>
      <c r="F23" s="80">
        <v>148128998</v>
      </c>
      <c r="G23" s="80">
        <v>153167948</v>
      </c>
    </row>
    <row r="24" spans="1:7">
      <c r="A24" s="25" t="s">
        <v>41</v>
      </c>
      <c r="B24" s="24" t="s">
        <v>25</v>
      </c>
      <c r="C24" s="80">
        <v>31959000</v>
      </c>
      <c r="D24" s="80">
        <v>32378000</v>
      </c>
      <c r="E24" s="80">
        <v>32314000</v>
      </c>
      <c r="F24" s="80">
        <v>31191000</v>
      </c>
      <c r="G24" s="80">
        <v>30127000</v>
      </c>
    </row>
    <row r="25" spans="1:7">
      <c r="A25" s="25" t="s">
        <v>42</v>
      </c>
      <c r="B25" s="24" t="s">
        <v>25</v>
      </c>
      <c r="C25" s="80">
        <v>156221249</v>
      </c>
      <c r="D25" s="80">
        <v>156443470</v>
      </c>
      <c r="E25" s="80">
        <v>165612104</v>
      </c>
      <c r="F25" s="80">
        <v>159930125</v>
      </c>
      <c r="G25" s="80">
        <v>189177472</v>
      </c>
    </row>
    <row r="26" spans="1:7">
      <c r="A26" s="23" t="s">
        <v>43</v>
      </c>
      <c r="B26" s="24" t="s">
        <v>25</v>
      </c>
      <c r="C26" s="80">
        <v>186258934</v>
      </c>
      <c r="D26" s="80">
        <v>211384459</v>
      </c>
      <c r="E26" s="80">
        <v>226194672</v>
      </c>
      <c r="F26" s="80">
        <v>244363655</v>
      </c>
      <c r="G26" s="80">
        <v>304211260</v>
      </c>
    </row>
    <row r="27" spans="1:7">
      <c r="A27" s="25" t="s">
        <v>44</v>
      </c>
      <c r="B27" s="24" t="s">
        <v>25</v>
      </c>
      <c r="C27" s="80">
        <v>44945501</v>
      </c>
      <c r="D27" s="80">
        <v>46873461</v>
      </c>
      <c r="E27" s="80">
        <v>53667126</v>
      </c>
      <c r="F27" s="80">
        <v>55792797</v>
      </c>
      <c r="G27" s="80">
        <v>59036867</v>
      </c>
    </row>
    <row r="28" spans="1:7">
      <c r="A28" s="25" t="s">
        <v>45</v>
      </c>
      <c r="B28" s="24" t="s">
        <v>25</v>
      </c>
      <c r="C28" s="80">
        <v>353416138</v>
      </c>
      <c r="D28" s="80">
        <v>390734344</v>
      </c>
      <c r="E28" s="80">
        <v>411202185</v>
      </c>
      <c r="F28" s="80">
        <v>426549903</v>
      </c>
      <c r="G28" s="80">
        <v>451220235</v>
      </c>
    </row>
    <row r="29" spans="1:7">
      <c r="A29" s="26" t="s">
        <v>46</v>
      </c>
      <c r="B29" s="27" t="s">
        <v>25</v>
      </c>
      <c r="C29" s="80">
        <v>169373391</v>
      </c>
      <c r="D29" s="80">
        <v>177543975</v>
      </c>
      <c r="E29" s="80">
        <v>184356367</v>
      </c>
      <c r="F29" s="80">
        <v>177111381</v>
      </c>
      <c r="G29" s="80">
        <v>185330589</v>
      </c>
    </row>
    <row r="30" spans="1:7">
      <c r="A30" s="21" t="s">
        <v>47</v>
      </c>
      <c r="B30" s="22" t="s">
        <v>48</v>
      </c>
      <c r="C30" s="80">
        <v>150787425</v>
      </c>
      <c r="D30" s="80">
        <v>158392182</v>
      </c>
      <c r="E30" s="80">
        <v>162138612</v>
      </c>
      <c r="F30" s="80">
        <v>158925537</v>
      </c>
      <c r="G30" s="80">
        <v>157177063</v>
      </c>
    </row>
    <row r="31" spans="1:7">
      <c r="A31" s="23" t="s">
        <v>49</v>
      </c>
      <c r="B31" s="24" t="s">
        <v>48</v>
      </c>
      <c r="C31" s="80">
        <v>369344208</v>
      </c>
      <c r="D31" s="80">
        <v>363681199</v>
      </c>
      <c r="E31" s="80">
        <v>375855200</v>
      </c>
      <c r="F31" s="80">
        <v>382973006</v>
      </c>
      <c r="G31" s="80">
        <v>407604852</v>
      </c>
    </row>
    <row r="32" spans="1:7">
      <c r="A32" s="25" t="s">
        <v>50</v>
      </c>
      <c r="B32" s="24" t="s">
        <v>48</v>
      </c>
      <c r="C32" s="80">
        <v>25672624</v>
      </c>
      <c r="D32" s="80">
        <v>25548000</v>
      </c>
      <c r="E32" s="80">
        <v>25187000</v>
      </c>
      <c r="F32" s="80">
        <v>25435000</v>
      </c>
      <c r="G32" s="80">
        <v>25888000</v>
      </c>
    </row>
    <row r="33" spans="1:7">
      <c r="A33" s="25" t="s">
        <v>51</v>
      </c>
      <c r="B33" s="24" t="s">
        <v>48</v>
      </c>
      <c r="C33" s="80">
        <v>33827275</v>
      </c>
      <c r="D33" s="80">
        <v>38287549</v>
      </c>
      <c r="E33" s="80">
        <v>39192484</v>
      </c>
      <c r="F33" s="80">
        <v>40892711</v>
      </c>
      <c r="G33" s="80">
        <v>43386492</v>
      </c>
    </row>
    <row r="34" spans="1:7">
      <c r="A34" s="25" t="s">
        <v>52</v>
      </c>
      <c r="B34" s="24" t="s">
        <v>48</v>
      </c>
      <c r="C34" s="80">
        <v>122724391</v>
      </c>
      <c r="D34" s="80">
        <v>116837757</v>
      </c>
      <c r="E34" s="80">
        <v>115603588</v>
      </c>
      <c r="F34" s="80">
        <v>118672376</v>
      </c>
      <c r="G34" s="80">
        <v>121915760</v>
      </c>
    </row>
    <row r="35" spans="1:7">
      <c r="A35" s="25" t="s">
        <v>53</v>
      </c>
      <c r="B35" s="24" t="s">
        <v>48</v>
      </c>
      <c r="C35" s="80">
        <v>83443000</v>
      </c>
      <c r="D35" s="80">
        <v>84089000</v>
      </c>
      <c r="E35" s="80">
        <v>81495000</v>
      </c>
      <c r="F35" s="80">
        <v>80447000</v>
      </c>
      <c r="G35" s="80">
        <v>81471000</v>
      </c>
    </row>
    <row r="36" spans="1:7">
      <c r="A36" s="25" t="s">
        <v>54</v>
      </c>
      <c r="B36" s="24" t="s">
        <v>48</v>
      </c>
      <c r="C36" s="80">
        <v>22708183</v>
      </c>
      <c r="D36" s="80">
        <v>23802844</v>
      </c>
      <c r="E36" s="80">
        <v>22942035</v>
      </c>
      <c r="F36" s="80">
        <v>22488869</v>
      </c>
      <c r="G36" s="80">
        <v>22361056</v>
      </c>
    </row>
    <row r="37" spans="1:7">
      <c r="A37" s="25" t="s">
        <v>55</v>
      </c>
      <c r="B37" s="24" t="s">
        <v>48</v>
      </c>
      <c r="C37" s="80">
        <v>136936728</v>
      </c>
      <c r="D37" s="80">
        <v>132357675</v>
      </c>
      <c r="E37" s="80">
        <v>131488260</v>
      </c>
      <c r="F37" s="80">
        <v>135011764</v>
      </c>
      <c r="G37" s="80">
        <v>142530049</v>
      </c>
    </row>
    <row r="38" spans="1:7">
      <c r="A38" s="25" t="s">
        <v>56</v>
      </c>
      <c r="B38" s="24" t="s">
        <v>48</v>
      </c>
      <c r="C38" s="80">
        <v>88068420</v>
      </c>
      <c r="D38" s="80">
        <v>90301081</v>
      </c>
      <c r="E38" s="80">
        <v>92353764</v>
      </c>
      <c r="F38" s="80">
        <v>98647663</v>
      </c>
      <c r="G38" s="80">
        <v>98566198</v>
      </c>
    </row>
    <row r="39" spans="1:7">
      <c r="A39" s="23" t="s">
        <v>57</v>
      </c>
      <c r="B39" s="24" t="s">
        <v>48</v>
      </c>
      <c r="C39" s="80">
        <v>201396157</v>
      </c>
      <c r="D39" s="80">
        <v>199810505</v>
      </c>
      <c r="E39" s="80">
        <v>199546978</v>
      </c>
      <c r="F39" s="80">
        <v>203502922</v>
      </c>
      <c r="G39" s="80">
        <v>213960322</v>
      </c>
    </row>
    <row r="40" spans="1:7">
      <c r="A40" s="23" t="s">
        <v>58</v>
      </c>
      <c r="B40" s="24" t="s">
        <v>48</v>
      </c>
      <c r="C40" s="80">
        <v>134470635</v>
      </c>
      <c r="D40" s="80">
        <v>133935144</v>
      </c>
      <c r="E40" s="80">
        <v>140132397</v>
      </c>
      <c r="F40" s="80">
        <v>151048127</v>
      </c>
      <c r="G40" s="80">
        <v>177096232</v>
      </c>
    </row>
    <row r="41" spans="1:7">
      <c r="A41" s="25" t="s">
        <v>59</v>
      </c>
      <c r="B41" s="24" t="s">
        <v>48</v>
      </c>
      <c r="C41" s="80">
        <v>108072805</v>
      </c>
      <c r="D41" s="80">
        <v>111801613</v>
      </c>
      <c r="E41" s="80">
        <v>109483693</v>
      </c>
      <c r="F41" s="80">
        <v>117136635</v>
      </c>
      <c r="G41" s="80">
        <v>104163306</v>
      </c>
    </row>
    <row r="42" spans="1:7">
      <c r="A42" s="25" t="s">
        <v>60</v>
      </c>
      <c r="B42" s="24" t="s">
        <v>48</v>
      </c>
      <c r="C42" s="80">
        <v>123306351</v>
      </c>
      <c r="D42" s="80">
        <v>125916540</v>
      </c>
      <c r="E42" s="80">
        <v>129804116</v>
      </c>
      <c r="F42" s="80">
        <v>128743418</v>
      </c>
      <c r="G42" s="80">
        <v>128640016</v>
      </c>
    </row>
    <row r="43" spans="1:7">
      <c r="A43" s="25" t="s">
        <v>61</v>
      </c>
      <c r="B43" s="24" t="s">
        <v>48</v>
      </c>
      <c r="C43" s="80">
        <v>57778850</v>
      </c>
      <c r="D43" s="80">
        <v>57261064</v>
      </c>
      <c r="E43" s="80">
        <v>59230985</v>
      </c>
      <c r="F43" s="80">
        <v>23742390</v>
      </c>
      <c r="G43" s="80">
        <v>61953923</v>
      </c>
    </row>
    <row r="44" spans="1:7">
      <c r="A44" s="25" t="s">
        <v>62</v>
      </c>
      <c r="B44" s="24" t="s">
        <v>48</v>
      </c>
      <c r="C44" s="80">
        <v>148692822</v>
      </c>
      <c r="D44" s="80">
        <v>141169429</v>
      </c>
      <c r="E44" s="80">
        <v>149409234</v>
      </c>
      <c r="F44" s="80">
        <v>155941539</v>
      </c>
      <c r="G44" s="80">
        <v>190738594</v>
      </c>
    </row>
    <row r="45" spans="1:7">
      <c r="A45" s="25" t="s">
        <v>63</v>
      </c>
      <c r="B45" s="24" t="s">
        <v>48</v>
      </c>
      <c r="C45" s="80">
        <v>184316191</v>
      </c>
      <c r="D45" s="80">
        <v>184346949</v>
      </c>
      <c r="E45" s="80">
        <v>185807876</v>
      </c>
      <c r="F45" s="80">
        <v>182923629</v>
      </c>
      <c r="G45" s="80">
        <v>228543007</v>
      </c>
    </row>
    <row r="46" spans="1:7">
      <c r="A46" s="23" t="s">
        <v>64</v>
      </c>
      <c r="B46" s="24" t="s">
        <v>48</v>
      </c>
      <c r="C46" s="80">
        <v>589891974</v>
      </c>
      <c r="D46" s="80">
        <v>603653952</v>
      </c>
      <c r="E46" s="80">
        <v>623750710</v>
      </c>
      <c r="F46" s="80">
        <v>648172207</v>
      </c>
      <c r="G46" s="80">
        <v>664010726</v>
      </c>
    </row>
    <row r="47" spans="1:7">
      <c r="A47" s="25" t="s">
        <v>65</v>
      </c>
      <c r="B47" s="24" t="s">
        <v>48</v>
      </c>
      <c r="C47" s="80">
        <v>159999640</v>
      </c>
      <c r="D47" s="80">
        <v>170698093</v>
      </c>
      <c r="E47" s="80">
        <v>176605164</v>
      </c>
      <c r="F47" s="80">
        <v>186567899</v>
      </c>
      <c r="G47" s="80">
        <v>208335710</v>
      </c>
    </row>
    <row r="48" spans="1:7">
      <c r="A48" s="25" t="s">
        <v>66</v>
      </c>
      <c r="B48" s="24" t="s">
        <v>48</v>
      </c>
      <c r="C48" s="80">
        <v>134805000</v>
      </c>
      <c r="D48" s="80">
        <v>134937405</v>
      </c>
      <c r="E48" s="80">
        <v>143282000</v>
      </c>
      <c r="F48" s="80">
        <v>145859000</v>
      </c>
      <c r="G48" s="80">
        <v>0</v>
      </c>
    </row>
    <row r="49" spans="1:7">
      <c r="A49" s="25" t="s">
        <v>67</v>
      </c>
      <c r="B49" s="24" t="s">
        <v>48</v>
      </c>
      <c r="C49" s="80">
        <v>436067000</v>
      </c>
      <c r="D49" s="80">
        <v>433174000</v>
      </c>
      <c r="E49" s="80">
        <v>432003000</v>
      </c>
      <c r="F49" s="80">
        <v>437524000</v>
      </c>
      <c r="G49" s="80">
        <v>454847000</v>
      </c>
    </row>
    <row r="50" spans="1:7">
      <c r="A50" s="23" t="s">
        <v>68</v>
      </c>
      <c r="B50" s="24" t="s">
        <v>48</v>
      </c>
      <c r="C50" s="80">
        <v>204548526</v>
      </c>
      <c r="D50" s="80">
        <v>211287638</v>
      </c>
      <c r="E50" s="80">
        <v>208702970</v>
      </c>
      <c r="F50" s="80">
        <v>207316919</v>
      </c>
      <c r="G50" s="80">
        <v>218520775</v>
      </c>
    </row>
    <row r="51" spans="1:7">
      <c r="A51" s="25" t="s">
        <v>69</v>
      </c>
      <c r="B51" s="24" t="s">
        <v>48</v>
      </c>
      <c r="C51" s="80">
        <v>62901988</v>
      </c>
      <c r="D51" s="80">
        <v>70301000</v>
      </c>
      <c r="E51" s="80">
        <v>88401000</v>
      </c>
      <c r="F51" s="80">
        <v>89812000</v>
      </c>
      <c r="G51" s="80">
        <v>88955000</v>
      </c>
    </row>
    <row r="52" spans="1:7">
      <c r="A52" s="25" t="s">
        <v>70</v>
      </c>
      <c r="B52" s="24" t="s">
        <v>48</v>
      </c>
      <c r="C52" s="80">
        <v>59927047</v>
      </c>
      <c r="D52" s="80">
        <v>62361984</v>
      </c>
      <c r="E52" s="80">
        <v>65837347</v>
      </c>
      <c r="F52" s="80">
        <v>63429482</v>
      </c>
      <c r="G52" s="80">
        <v>58444044</v>
      </c>
    </row>
    <row r="53" spans="1:7">
      <c r="A53" s="26" t="s">
        <v>71</v>
      </c>
      <c r="B53" s="27" t="s">
        <v>48</v>
      </c>
      <c r="C53" s="80">
        <v>54080648</v>
      </c>
      <c r="D53" s="80">
        <v>56380697</v>
      </c>
      <c r="E53" s="80">
        <v>55637392</v>
      </c>
      <c r="F53" s="80">
        <v>54985763</v>
      </c>
      <c r="G53" s="80">
        <v>57155997</v>
      </c>
    </row>
    <row r="54" spans="1:7">
      <c r="A54" s="21" t="s">
        <v>77</v>
      </c>
      <c r="B54" s="22" t="s">
        <v>78</v>
      </c>
      <c r="C54" s="80">
        <v>563543515</v>
      </c>
      <c r="D54" s="80">
        <v>567834770</v>
      </c>
      <c r="E54" s="80">
        <v>517994502</v>
      </c>
      <c r="F54" s="80">
        <v>532579582</v>
      </c>
      <c r="G54" s="80">
        <v>560705525</v>
      </c>
    </row>
    <row r="55" spans="1:7">
      <c r="A55" s="25" t="s">
        <v>79</v>
      </c>
      <c r="B55" s="24" t="s">
        <v>78</v>
      </c>
      <c r="C55" s="80">
        <v>276821140</v>
      </c>
      <c r="D55" s="80">
        <v>291906313</v>
      </c>
      <c r="E55" s="80">
        <v>307334486</v>
      </c>
      <c r="F55" s="80">
        <v>305638980</v>
      </c>
      <c r="G55" s="80">
        <v>316086052</v>
      </c>
    </row>
    <row r="56" spans="1:7">
      <c r="A56" s="25" t="s">
        <v>80</v>
      </c>
      <c r="B56" s="24" t="s">
        <v>78</v>
      </c>
      <c r="C56" s="80">
        <v>115291138</v>
      </c>
      <c r="D56" s="80">
        <v>114348509</v>
      </c>
      <c r="E56" s="80">
        <v>116330131</v>
      </c>
      <c r="F56" s="80">
        <v>111911234</v>
      </c>
      <c r="G56" s="80">
        <v>119712111</v>
      </c>
    </row>
    <row r="57" spans="1:7">
      <c r="A57" s="25" t="s">
        <v>81</v>
      </c>
      <c r="B57" s="24" t="s">
        <v>78</v>
      </c>
      <c r="C57" s="80">
        <v>171516000</v>
      </c>
      <c r="D57" s="80">
        <v>177173000</v>
      </c>
      <c r="E57" s="80">
        <v>181207000</v>
      </c>
      <c r="F57" s="80">
        <v>185530000</v>
      </c>
      <c r="G57" s="80">
        <v>193971000</v>
      </c>
    </row>
    <row r="58" spans="1:7">
      <c r="A58" s="25" t="s">
        <v>82</v>
      </c>
      <c r="B58" s="24" t="s">
        <v>78</v>
      </c>
      <c r="C58" s="80">
        <v>313283698</v>
      </c>
      <c r="D58" s="80">
        <v>329975990</v>
      </c>
      <c r="E58" s="80">
        <v>307612308</v>
      </c>
      <c r="F58" s="80">
        <v>317749443</v>
      </c>
      <c r="G58" s="80">
        <v>324367828</v>
      </c>
    </row>
    <row r="59" spans="1:7">
      <c r="A59" s="25" t="s">
        <v>83</v>
      </c>
      <c r="B59" s="24" t="s">
        <v>78</v>
      </c>
      <c r="C59" s="80">
        <v>788397000</v>
      </c>
      <c r="D59" s="80">
        <v>808099000</v>
      </c>
      <c r="E59" s="80">
        <v>822774000</v>
      </c>
      <c r="F59" s="80">
        <v>846370000</v>
      </c>
      <c r="G59" s="80">
        <v>884450000</v>
      </c>
    </row>
    <row r="60" spans="1:7">
      <c r="A60" s="25" t="s">
        <v>84</v>
      </c>
      <c r="B60" s="24" t="s">
        <v>78</v>
      </c>
      <c r="C60" s="80">
        <v>769757618</v>
      </c>
      <c r="D60" s="80">
        <v>826712543</v>
      </c>
      <c r="E60" s="80">
        <v>864858790</v>
      </c>
      <c r="F60" s="80">
        <v>694513145</v>
      </c>
      <c r="G60" s="80">
        <v>748326240</v>
      </c>
    </row>
    <row r="61" spans="1:7">
      <c r="A61" s="25" t="s">
        <v>85</v>
      </c>
      <c r="B61" s="24" t="s">
        <v>78</v>
      </c>
      <c r="C61" s="80">
        <v>363538490</v>
      </c>
      <c r="D61" s="80">
        <v>359503255</v>
      </c>
      <c r="E61" s="80">
        <v>389795031</v>
      </c>
      <c r="F61" s="80">
        <v>284997000</v>
      </c>
      <c r="G61" s="80">
        <v>307445299</v>
      </c>
    </row>
    <row r="62" spans="1:7">
      <c r="A62" s="26" t="s">
        <v>86</v>
      </c>
      <c r="B62" s="27" t="s">
        <v>78</v>
      </c>
      <c r="C62" s="80">
        <v>259228643</v>
      </c>
      <c r="D62" s="80">
        <v>273916000</v>
      </c>
      <c r="E62" s="80">
        <v>285516000</v>
      </c>
      <c r="F62" s="80">
        <v>289377000</v>
      </c>
      <c r="G62" s="80">
        <v>296527000</v>
      </c>
    </row>
    <row r="63" spans="1:7">
      <c r="A63" s="21" t="s">
        <v>72</v>
      </c>
      <c r="B63" s="22" t="s">
        <v>73</v>
      </c>
      <c r="C63" s="80">
        <v>172553000</v>
      </c>
      <c r="D63" s="80">
        <v>181419000</v>
      </c>
      <c r="E63" s="80">
        <v>189795000</v>
      </c>
      <c r="F63" s="80">
        <v>194244000</v>
      </c>
      <c r="G63" s="80">
        <v>206984000</v>
      </c>
    </row>
    <row r="64" spans="1:7">
      <c r="A64" s="25" t="s">
        <v>74</v>
      </c>
      <c r="B64" s="24" t="s">
        <v>73</v>
      </c>
      <c r="C64" s="80">
        <v>1126840000</v>
      </c>
      <c r="D64" s="80">
        <v>1215796000</v>
      </c>
      <c r="E64" s="80">
        <v>1247703000</v>
      </c>
      <c r="F64" s="80">
        <v>1266641000</v>
      </c>
      <c r="G64" s="80">
        <v>1259457000</v>
      </c>
    </row>
    <row r="65" spans="1:7">
      <c r="A65" s="25" t="s">
        <v>75</v>
      </c>
      <c r="B65" s="24" t="s">
        <v>73</v>
      </c>
      <c r="C65" s="80">
        <v>154876195</v>
      </c>
      <c r="D65" s="80">
        <v>215408472</v>
      </c>
      <c r="E65" s="80">
        <v>194673311</v>
      </c>
      <c r="F65" s="80">
        <v>201598240</v>
      </c>
      <c r="G65" s="80">
        <v>202499129</v>
      </c>
    </row>
    <row r="66" spans="1:7">
      <c r="A66" s="26" t="s">
        <v>76</v>
      </c>
      <c r="B66" s="27" t="s">
        <v>73</v>
      </c>
      <c r="C66" s="80">
        <v>729522281</v>
      </c>
      <c r="D66" s="80">
        <v>796316400</v>
      </c>
      <c r="E66" s="80">
        <v>869921224</v>
      </c>
      <c r="F66" s="80">
        <v>966958878</v>
      </c>
      <c r="G66" s="80">
        <v>985021450</v>
      </c>
    </row>
    <row r="67" spans="1:7">
      <c r="A67" s="79" t="s">
        <v>112</v>
      </c>
      <c r="B67" s="78"/>
      <c r="C67" s="80">
        <v>14681991</v>
      </c>
      <c r="D67" s="80">
        <v>16039790</v>
      </c>
      <c r="E67" s="80">
        <v>17285867</v>
      </c>
      <c r="F67" s="80">
        <v>16822345</v>
      </c>
      <c r="G67" s="80">
        <v>17259129</v>
      </c>
    </row>
    <row r="68" spans="1:7">
      <c r="A68" s="79" t="s">
        <v>112</v>
      </c>
      <c r="B68" s="78"/>
      <c r="C68" s="80">
        <v>20447507</v>
      </c>
      <c r="D68" s="80">
        <v>20620684</v>
      </c>
      <c r="E68" s="80">
        <v>20709057</v>
      </c>
      <c r="F68" s="80">
        <v>19972869</v>
      </c>
      <c r="G68" s="80">
        <v>19555421</v>
      </c>
    </row>
    <row r="69" spans="1:7" ht="15" thickBot="1">
      <c r="C69" s="80">
        <v>21068331575</v>
      </c>
      <c r="D69" s="80">
        <v>22111342378</v>
      </c>
      <c r="E69" s="80">
        <v>22924197462</v>
      </c>
      <c r="F69" s="80">
        <v>23188932377</v>
      </c>
      <c r="G69" s="80">
        <v>24042537925</v>
      </c>
    </row>
    <row r="70" spans="1:7">
      <c r="C70" s="80"/>
      <c r="D70" s="80"/>
      <c r="E70" s="80"/>
      <c r="F70" s="80"/>
      <c r="G70" s="83">
        <f>(G69-C69)/C69</f>
        <v>0.14116952447858938</v>
      </c>
    </row>
    <row r="71" spans="1:7" ht="15" thickBot="1">
      <c r="G71" s="84" t="s">
        <v>116</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topLeftCell="A58" workbookViewId="0">
      <selection activeCell="A79" sqref="A79"/>
    </sheetView>
  </sheetViews>
  <sheetFormatPr baseColWidth="10" defaultColWidth="8.83203125" defaultRowHeight="14" x14ac:dyDescent="0"/>
  <cols>
    <col min="1" max="1" width="38.5" bestFit="1" customWidth="1"/>
    <col min="2" max="2" width="18.83203125" bestFit="1" customWidth="1"/>
    <col min="3" max="7" width="15.6640625" bestFit="1" customWidth="1"/>
  </cols>
  <sheetData>
    <row r="1" spans="1:7">
      <c r="A1" s="28" t="s">
        <v>0</v>
      </c>
      <c r="B1" s="28" t="s">
        <v>1</v>
      </c>
      <c r="C1" s="1" t="s">
        <v>12</v>
      </c>
      <c r="D1" s="1" t="s">
        <v>13</v>
      </c>
      <c r="E1" s="1" t="s">
        <v>14</v>
      </c>
      <c r="F1" s="1" t="s">
        <v>15</v>
      </c>
      <c r="G1" s="1" t="s">
        <v>16</v>
      </c>
    </row>
    <row r="2" spans="1:7">
      <c r="A2" s="29" t="s">
        <v>17</v>
      </c>
      <c r="B2" s="22" t="s">
        <v>18</v>
      </c>
      <c r="C2" s="2">
        <v>2473616000</v>
      </c>
      <c r="D2" s="2">
        <v>2655170000</v>
      </c>
      <c r="E2" s="2">
        <v>2864628000</v>
      </c>
      <c r="F2" s="2">
        <v>3033451000</v>
      </c>
      <c r="G2" s="20">
        <v>3260192000</v>
      </c>
    </row>
    <row r="3" spans="1:7">
      <c r="A3" s="25" t="s">
        <v>19</v>
      </c>
      <c r="B3" s="24" t="s">
        <v>18</v>
      </c>
      <c r="C3" s="2">
        <v>1244187417</v>
      </c>
      <c r="D3" s="2">
        <v>1329777803</v>
      </c>
      <c r="E3" s="2">
        <v>1399924977</v>
      </c>
      <c r="F3" s="2">
        <v>1372919260</v>
      </c>
      <c r="G3" s="20">
        <v>1396086598</v>
      </c>
    </row>
    <row r="4" spans="1:7">
      <c r="A4" s="25" t="s">
        <v>20</v>
      </c>
      <c r="B4" s="24" t="s">
        <v>18</v>
      </c>
      <c r="C4" s="2">
        <v>579582000</v>
      </c>
      <c r="D4" s="2">
        <v>606875000</v>
      </c>
      <c r="E4" s="2">
        <v>642928000</v>
      </c>
      <c r="F4" s="2">
        <v>672239000</v>
      </c>
      <c r="G4" s="20">
        <v>673340374</v>
      </c>
    </row>
    <row r="5" spans="1:7">
      <c r="A5" s="25" t="s">
        <v>21</v>
      </c>
      <c r="B5" s="24" t="s">
        <v>18</v>
      </c>
      <c r="C5" s="2">
        <v>1904502000</v>
      </c>
      <c r="D5" s="2">
        <v>2085145000</v>
      </c>
      <c r="E5" s="2">
        <v>2211784000</v>
      </c>
      <c r="F5" s="2">
        <v>2353390000</v>
      </c>
      <c r="G5" s="20">
        <v>2457097000</v>
      </c>
    </row>
    <row r="6" spans="1:7">
      <c r="A6" s="25" t="s">
        <v>22</v>
      </c>
      <c r="B6" s="24" t="s">
        <v>18</v>
      </c>
      <c r="C6" s="2">
        <v>1063887698</v>
      </c>
      <c r="D6" s="2">
        <v>1004926000</v>
      </c>
      <c r="E6" s="2">
        <v>1017322000</v>
      </c>
      <c r="F6" s="2">
        <v>984695000</v>
      </c>
      <c r="G6" s="20">
        <v>1017054000</v>
      </c>
    </row>
    <row r="7" spans="1:7">
      <c r="A7" s="26" t="s">
        <v>23</v>
      </c>
      <c r="B7" s="27" t="s">
        <v>18</v>
      </c>
      <c r="C7" s="2">
        <v>1217868000</v>
      </c>
      <c r="D7" s="2">
        <v>1257406000</v>
      </c>
      <c r="E7" s="2">
        <v>1346404000</v>
      </c>
      <c r="F7" s="2">
        <v>1382083000</v>
      </c>
      <c r="G7" s="20">
        <v>1409643000</v>
      </c>
    </row>
    <row r="8" spans="1:7">
      <c r="A8" s="21" t="s">
        <v>24</v>
      </c>
      <c r="B8" s="22" t="s">
        <v>25</v>
      </c>
      <c r="C8" s="2">
        <v>175605451</v>
      </c>
      <c r="D8" s="2">
        <v>187148385</v>
      </c>
      <c r="E8" s="2">
        <v>189542719</v>
      </c>
      <c r="F8" s="2">
        <v>195448763</v>
      </c>
      <c r="G8" s="20">
        <v>197868069</v>
      </c>
    </row>
    <row r="9" spans="1:7">
      <c r="A9" s="23" t="s">
        <v>26</v>
      </c>
      <c r="B9" s="24" t="s">
        <v>25</v>
      </c>
      <c r="C9" s="2">
        <v>270544000</v>
      </c>
      <c r="D9" s="2">
        <v>276768000</v>
      </c>
      <c r="E9" s="2">
        <v>282506000</v>
      </c>
      <c r="F9" s="2">
        <v>289357000</v>
      </c>
      <c r="G9" s="20">
        <v>296304000</v>
      </c>
    </row>
    <row r="10" spans="1:7">
      <c r="A10" s="25" t="s">
        <v>27</v>
      </c>
      <c r="B10" s="24" t="s">
        <v>25</v>
      </c>
      <c r="C10" s="2">
        <v>76362328</v>
      </c>
      <c r="D10" s="2">
        <v>86617602</v>
      </c>
      <c r="E10" s="2">
        <v>105677431</v>
      </c>
      <c r="F10" s="2">
        <v>118078056</v>
      </c>
      <c r="G10" s="20">
        <v>117113803</v>
      </c>
    </row>
    <row r="11" spans="1:7">
      <c r="A11" s="23" t="s">
        <v>28</v>
      </c>
      <c r="B11" s="24" t="s">
        <v>25</v>
      </c>
      <c r="C11" s="2">
        <v>337752000</v>
      </c>
      <c r="D11" s="2">
        <v>360443000</v>
      </c>
      <c r="E11" s="2">
        <v>384618000</v>
      </c>
      <c r="F11" s="2">
        <v>397018000</v>
      </c>
      <c r="G11" s="20">
        <v>429263000</v>
      </c>
    </row>
    <row r="12" spans="1:7">
      <c r="A12" s="23" t="s">
        <v>29</v>
      </c>
      <c r="B12" s="24" t="s">
        <v>25</v>
      </c>
      <c r="C12" s="2">
        <v>295739618</v>
      </c>
      <c r="D12" s="2">
        <v>318880477</v>
      </c>
      <c r="E12" s="2">
        <v>319428863</v>
      </c>
      <c r="F12" s="2">
        <v>318028878</v>
      </c>
      <c r="G12" s="20">
        <v>332598000</v>
      </c>
    </row>
    <row r="13" spans="1:7">
      <c r="A13" s="25" t="s">
        <v>30</v>
      </c>
      <c r="B13" s="24" t="s">
        <v>25</v>
      </c>
      <c r="C13" s="2">
        <v>61054240</v>
      </c>
      <c r="D13" s="2">
        <v>65219557</v>
      </c>
      <c r="E13" s="2">
        <v>67323456</v>
      </c>
      <c r="F13" s="2">
        <v>68410707</v>
      </c>
      <c r="G13" s="20">
        <v>75461981</v>
      </c>
    </row>
    <row r="14" spans="1:7">
      <c r="A14" s="25" t="s">
        <v>31</v>
      </c>
      <c r="B14" s="24" t="s">
        <v>25</v>
      </c>
      <c r="C14" s="2">
        <v>162743884</v>
      </c>
      <c r="D14" s="2">
        <v>167856633</v>
      </c>
      <c r="E14" s="2">
        <v>167780931</v>
      </c>
      <c r="F14" s="2">
        <v>160920412</v>
      </c>
      <c r="G14" s="20">
        <v>169104024</v>
      </c>
    </row>
    <row r="15" spans="1:7">
      <c r="A15" s="25" t="s">
        <v>32</v>
      </c>
      <c r="B15" s="24" t="s">
        <v>25</v>
      </c>
      <c r="C15" s="2">
        <v>238257125</v>
      </c>
      <c r="D15" s="2">
        <v>247823735</v>
      </c>
      <c r="E15" s="2">
        <v>258306882</v>
      </c>
      <c r="F15" s="2">
        <v>256420949</v>
      </c>
      <c r="G15" s="20">
        <v>259344708</v>
      </c>
    </row>
    <row r="16" spans="1:7">
      <c r="A16" s="25" t="s">
        <v>33</v>
      </c>
      <c r="B16" s="24" t="s">
        <v>25</v>
      </c>
      <c r="C16" s="2">
        <v>180588097</v>
      </c>
      <c r="D16" s="2">
        <v>187520411</v>
      </c>
      <c r="E16" s="2">
        <v>197056859</v>
      </c>
      <c r="F16" s="2">
        <v>200714876</v>
      </c>
      <c r="G16" s="20">
        <v>206122977</v>
      </c>
    </row>
    <row r="17" spans="1:7">
      <c r="A17" s="25" t="s">
        <v>34</v>
      </c>
      <c r="B17" s="24" t="s">
        <v>25</v>
      </c>
      <c r="C17" s="2">
        <v>100530856</v>
      </c>
      <c r="D17" s="2">
        <v>106963388</v>
      </c>
      <c r="E17" s="2">
        <v>110443796</v>
      </c>
      <c r="F17" s="2">
        <v>106670477</v>
      </c>
      <c r="G17" s="20">
        <v>114664691</v>
      </c>
    </row>
    <row r="18" spans="1:7">
      <c r="A18" s="25" t="s">
        <v>35</v>
      </c>
      <c r="B18" s="24" t="s">
        <v>25</v>
      </c>
      <c r="C18" s="2">
        <v>46506237</v>
      </c>
      <c r="D18" s="2">
        <v>49153100</v>
      </c>
      <c r="E18" s="2">
        <v>54678346</v>
      </c>
      <c r="F18" s="2">
        <v>58077949</v>
      </c>
      <c r="G18" s="20">
        <v>59722055</v>
      </c>
    </row>
    <row r="19" spans="1:7">
      <c r="A19" s="25" t="s">
        <v>36</v>
      </c>
      <c r="B19" s="24" t="s">
        <v>25</v>
      </c>
      <c r="C19" s="2">
        <v>64707454</v>
      </c>
      <c r="D19" s="2">
        <v>67276000</v>
      </c>
      <c r="E19" s="2">
        <v>72650000</v>
      </c>
      <c r="F19" s="2">
        <v>76477000</v>
      </c>
      <c r="G19" s="20">
        <v>79445000</v>
      </c>
    </row>
    <row r="20" spans="1:7">
      <c r="A20" s="25" t="s">
        <v>37</v>
      </c>
      <c r="B20" s="24" t="s">
        <v>25</v>
      </c>
      <c r="C20" s="2">
        <v>33543000</v>
      </c>
      <c r="D20" s="2">
        <v>33139000</v>
      </c>
      <c r="E20" s="2">
        <v>29526000</v>
      </c>
      <c r="F20" s="2">
        <v>27063000</v>
      </c>
      <c r="G20" s="20">
        <v>36669000</v>
      </c>
    </row>
    <row r="21" spans="1:7">
      <c r="A21" s="25" t="s">
        <v>38</v>
      </c>
      <c r="B21" s="24" t="s">
        <v>25</v>
      </c>
      <c r="C21" s="2">
        <v>44771415</v>
      </c>
      <c r="D21" s="2">
        <v>44607951</v>
      </c>
      <c r="E21" s="2">
        <v>44985667</v>
      </c>
      <c r="F21" s="2">
        <v>17258373</v>
      </c>
      <c r="G21" s="20">
        <v>44208738</v>
      </c>
    </row>
    <row r="22" spans="1:7">
      <c r="A22" s="23" t="s">
        <v>39</v>
      </c>
      <c r="B22" s="24" t="s">
        <v>25</v>
      </c>
      <c r="C22" s="2">
        <v>242712774</v>
      </c>
      <c r="D22" s="2">
        <v>254991379</v>
      </c>
      <c r="E22" s="2">
        <v>266717638</v>
      </c>
      <c r="F22" s="2">
        <v>270566896</v>
      </c>
      <c r="G22" s="20">
        <v>294287928</v>
      </c>
    </row>
    <row r="23" spans="1:7">
      <c r="A23" s="25" t="s">
        <v>40</v>
      </c>
      <c r="B23" s="24" t="s">
        <v>25</v>
      </c>
      <c r="C23" s="2">
        <v>147467187</v>
      </c>
      <c r="D23" s="2">
        <v>143662048</v>
      </c>
      <c r="E23" s="2">
        <v>166502447</v>
      </c>
      <c r="F23" s="2">
        <v>164067939</v>
      </c>
      <c r="G23" s="20">
        <v>173649385</v>
      </c>
    </row>
    <row r="24" spans="1:7">
      <c r="A24" s="25" t="s">
        <v>41</v>
      </c>
      <c r="B24" s="24" t="s">
        <v>25</v>
      </c>
      <c r="C24" s="2">
        <v>32280000</v>
      </c>
      <c r="D24" s="2">
        <v>33420000</v>
      </c>
      <c r="E24" s="2">
        <v>29454000</v>
      </c>
      <c r="F24" s="2">
        <v>29820000</v>
      </c>
      <c r="G24" s="20">
        <v>30452000</v>
      </c>
    </row>
    <row r="25" spans="1:7">
      <c r="A25" s="25" t="s">
        <v>42</v>
      </c>
      <c r="B25" s="24" t="s">
        <v>25</v>
      </c>
      <c r="C25" s="2">
        <v>150407067</v>
      </c>
      <c r="D25" s="2">
        <v>160336303</v>
      </c>
      <c r="E25" s="2">
        <v>169060104</v>
      </c>
      <c r="F25" s="2">
        <v>155653361</v>
      </c>
      <c r="G25" s="20">
        <v>180688512</v>
      </c>
    </row>
    <row r="26" spans="1:7">
      <c r="A26" s="23" t="s">
        <v>43</v>
      </c>
      <c r="B26" s="24" t="s">
        <v>25</v>
      </c>
      <c r="C26" s="2">
        <v>188225863</v>
      </c>
      <c r="D26" s="2">
        <v>214868773</v>
      </c>
      <c r="E26" s="2">
        <v>237810465</v>
      </c>
      <c r="F26" s="2">
        <v>258012709</v>
      </c>
      <c r="G26" s="20">
        <v>332862316</v>
      </c>
    </row>
    <row r="27" spans="1:7">
      <c r="A27" s="25" t="s">
        <v>44</v>
      </c>
      <c r="B27" s="24" t="s">
        <v>25</v>
      </c>
      <c r="C27" s="2">
        <v>45764053</v>
      </c>
      <c r="D27" s="2">
        <v>48669021</v>
      </c>
      <c r="E27" s="2">
        <v>53885844</v>
      </c>
      <c r="F27" s="2">
        <v>55045981</v>
      </c>
      <c r="G27" s="20">
        <v>60635516</v>
      </c>
    </row>
    <row r="28" spans="1:7">
      <c r="A28" s="25" t="s">
        <v>45</v>
      </c>
      <c r="B28" s="24" t="s">
        <v>25</v>
      </c>
      <c r="C28" s="2">
        <v>354133062</v>
      </c>
      <c r="D28" s="2">
        <v>385275990</v>
      </c>
      <c r="E28" s="2">
        <v>420826331</v>
      </c>
      <c r="F28" s="2">
        <v>435611504</v>
      </c>
      <c r="G28" s="20">
        <v>455395915</v>
      </c>
    </row>
    <row r="29" spans="1:7">
      <c r="A29" s="26" t="s">
        <v>46</v>
      </c>
      <c r="B29" s="27" t="s">
        <v>25</v>
      </c>
      <c r="C29" s="2">
        <v>166925326</v>
      </c>
      <c r="D29" s="2">
        <v>178038388</v>
      </c>
      <c r="E29" s="2">
        <v>183751207</v>
      </c>
      <c r="F29" s="2">
        <v>180424356</v>
      </c>
      <c r="G29" s="20">
        <v>189800650</v>
      </c>
    </row>
    <row r="30" spans="1:7">
      <c r="A30" s="21" t="s">
        <v>47</v>
      </c>
      <c r="B30" s="22" t="s">
        <v>48</v>
      </c>
      <c r="C30" s="2">
        <v>158165090</v>
      </c>
      <c r="D30" s="2">
        <v>166753924</v>
      </c>
      <c r="E30" s="2">
        <v>167689047</v>
      </c>
      <c r="F30" s="2">
        <v>168156117</v>
      </c>
      <c r="G30" s="20">
        <v>168197798</v>
      </c>
    </row>
    <row r="31" spans="1:7">
      <c r="A31" s="23" t="s">
        <v>49</v>
      </c>
      <c r="B31" s="24" t="s">
        <v>48</v>
      </c>
      <c r="C31" s="2">
        <v>357981945</v>
      </c>
      <c r="D31" s="2">
        <v>374391832</v>
      </c>
      <c r="E31" s="2">
        <v>398766495</v>
      </c>
      <c r="F31" s="2">
        <v>414443235</v>
      </c>
      <c r="G31" s="20">
        <v>447092569</v>
      </c>
    </row>
    <row r="32" spans="1:7">
      <c r="A32" s="25" t="s">
        <v>50</v>
      </c>
      <c r="B32" s="24" t="s">
        <v>48</v>
      </c>
      <c r="C32" s="2">
        <v>26458071</v>
      </c>
      <c r="D32" s="2">
        <v>26291000</v>
      </c>
      <c r="E32" s="2">
        <v>25885000</v>
      </c>
      <c r="F32" s="2">
        <v>26326000</v>
      </c>
      <c r="G32" s="20">
        <v>25865000</v>
      </c>
    </row>
    <row r="33" spans="1:7">
      <c r="A33" s="25" t="s">
        <v>51</v>
      </c>
      <c r="B33" s="24" t="s">
        <v>48</v>
      </c>
      <c r="C33" s="2">
        <v>35419712</v>
      </c>
      <c r="D33" s="2">
        <v>38943134</v>
      </c>
      <c r="E33" s="2">
        <v>40383614</v>
      </c>
      <c r="F33" s="2">
        <v>43371783</v>
      </c>
      <c r="G33" s="20">
        <v>45987198</v>
      </c>
    </row>
    <row r="34" spans="1:7">
      <c r="A34" s="25" t="s">
        <v>52</v>
      </c>
      <c r="B34" s="24" t="s">
        <v>48</v>
      </c>
      <c r="C34" s="2">
        <v>121772776</v>
      </c>
      <c r="D34" s="2">
        <v>117569931</v>
      </c>
      <c r="E34" s="2">
        <v>115763540</v>
      </c>
      <c r="F34" s="2">
        <v>122161483</v>
      </c>
      <c r="G34" s="20">
        <v>129920046</v>
      </c>
    </row>
    <row r="35" spans="1:7">
      <c r="A35" s="25" t="s">
        <v>53</v>
      </c>
      <c r="B35" s="24" t="s">
        <v>48</v>
      </c>
      <c r="C35" s="2">
        <v>82263000</v>
      </c>
      <c r="D35" s="2">
        <v>84663000</v>
      </c>
      <c r="E35" s="2">
        <v>77402000</v>
      </c>
      <c r="F35" s="2">
        <v>76930000</v>
      </c>
      <c r="G35" s="20">
        <v>82228000</v>
      </c>
    </row>
    <row r="36" spans="1:7">
      <c r="A36" s="25" t="s">
        <v>54</v>
      </c>
      <c r="B36" s="24" t="s">
        <v>48</v>
      </c>
      <c r="C36" s="2">
        <v>22965995</v>
      </c>
      <c r="D36" s="2">
        <v>22488688</v>
      </c>
      <c r="E36" s="2">
        <v>22163178</v>
      </c>
      <c r="F36" s="2">
        <v>17761963</v>
      </c>
      <c r="G36" s="20">
        <v>20110303</v>
      </c>
    </row>
    <row r="37" spans="1:7">
      <c r="A37" s="25" t="s">
        <v>55</v>
      </c>
      <c r="B37" s="24" t="s">
        <v>48</v>
      </c>
      <c r="C37" s="2">
        <v>138036022</v>
      </c>
      <c r="D37" s="2">
        <v>141947413</v>
      </c>
      <c r="E37" s="2">
        <v>134186086</v>
      </c>
      <c r="F37" s="2">
        <v>148714608</v>
      </c>
      <c r="G37" s="20">
        <v>158772051</v>
      </c>
    </row>
    <row r="38" spans="1:7">
      <c r="A38" s="25" t="s">
        <v>56</v>
      </c>
      <c r="B38" s="24" t="s">
        <v>48</v>
      </c>
      <c r="C38" s="2">
        <v>88788769</v>
      </c>
      <c r="D38" s="2">
        <v>90704837</v>
      </c>
      <c r="E38" s="2">
        <v>95903899</v>
      </c>
      <c r="F38" s="2">
        <v>97367655</v>
      </c>
      <c r="G38" s="20">
        <v>102564279</v>
      </c>
    </row>
    <row r="39" spans="1:7">
      <c r="A39" s="23" t="s">
        <v>57</v>
      </c>
      <c r="B39" s="24" t="s">
        <v>48</v>
      </c>
      <c r="C39" s="2">
        <v>196238064</v>
      </c>
      <c r="D39" s="2">
        <v>202040187</v>
      </c>
      <c r="E39" s="2">
        <v>219237074</v>
      </c>
      <c r="F39" s="2">
        <v>219585710</v>
      </c>
      <c r="G39" s="20">
        <v>239515178</v>
      </c>
    </row>
    <row r="40" spans="1:7">
      <c r="A40" s="23" t="s">
        <v>58</v>
      </c>
      <c r="B40" s="24" t="s">
        <v>48</v>
      </c>
      <c r="C40" s="2">
        <v>133393598</v>
      </c>
      <c r="D40" s="2">
        <v>144562214</v>
      </c>
      <c r="E40" s="2">
        <v>153309743</v>
      </c>
      <c r="F40" s="2">
        <v>163712127</v>
      </c>
      <c r="G40" s="20">
        <v>202491232</v>
      </c>
    </row>
    <row r="41" spans="1:7">
      <c r="A41" s="25" t="s">
        <v>59</v>
      </c>
      <c r="B41" s="24" t="s">
        <v>48</v>
      </c>
      <c r="C41" s="2">
        <v>105395053</v>
      </c>
      <c r="D41" s="2">
        <v>110041496</v>
      </c>
      <c r="E41" s="2">
        <v>103555288</v>
      </c>
      <c r="F41" s="2">
        <v>98591082</v>
      </c>
      <c r="G41" s="20">
        <v>98740306</v>
      </c>
    </row>
    <row r="42" spans="1:7">
      <c r="A42" s="25" t="s">
        <v>60</v>
      </c>
      <c r="B42" s="24" t="s">
        <v>48</v>
      </c>
      <c r="C42" s="2">
        <v>128634977</v>
      </c>
      <c r="D42" s="2">
        <v>131418232</v>
      </c>
      <c r="E42" s="2">
        <v>132927911</v>
      </c>
      <c r="F42" s="2">
        <v>125654878</v>
      </c>
      <c r="G42" s="20">
        <v>124920016</v>
      </c>
    </row>
    <row r="43" spans="1:7">
      <c r="A43" s="25" t="s">
        <v>61</v>
      </c>
      <c r="B43" s="24" t="s">
        <v>48</v>
      </c>
      <c r="C43" s="2">
        <v>54503658</v>
      </c>
      <c r="D43" s="2">
        <v>55964766</v>
      </c>
      <c r="E43" s="2">
        <v>55158378</v>
      </c>
      <c r="F43" s="2">
        <v>22576529</v>
      </c>
      <c r="G43" s="20">
        <v>56141487</v>
      </c>
    </row>
    <row r="44" spans="1:7">
      <c r="A44" s="25" t="s">
        <v>62</v>
      </c>
      <c r="B44" s="24" t="s">
        <v>48</v>
      </c>
      <c r="C44" s="2">
        <v>150669397</v>
      </c>
      <c r="D44" s="2">
        <v>147185586</v>
      </c>
      <c r="E44" s="2">
        <v>154246063</v>
      </c>
      <c r="F44" s="2">
        <v>153743280</v>
      </c>
      <c r="G44" s="20">
        <v>187880976</v>
      </c>
    </row>
    <row r="45" spans="1:7">
      <c r="A45" s="25" t="s">
        <v>63</v>
      </c>
      <c r="B45" s="24" t="s">
        <v>48</v>
      </c>
      <c r="C45" s="2">
        <v>184324608</v>
      </c>
      <c r="D45" s="2">
        <v>197337787</v>
      </c>
      <c r="E45" s="2">
        <v>198534437</v>
      </c>
      <c r="F45" s="2">
        <v>183031453</v>
      </c>
      <c r="G45" s="20">
        <v>224593007</v>
      </c>
    </row>
    <row r="46" spans="1:7">
      <c r="A46" s="23" t="s">
        <v>64</v>
      </c>
      <c r="B46" s="24" t="s">
        <v>48</v>
      </c>
      <c r="C46" s="2">
        <v>598021544</v>
      </c>
      <c r="D46" s="2">
        <v>615962365</v>
      </c>
      <c r="E46" s="2">
        <v>648743050</v>
      </c>
      <c r="F46" s="2">
        <v>682131969</v>
      </c>
      <c r="G46" s="20">
        <v>709737429</v>
      </c>
    </row>
    <row r="47" spans="1:7">
      <c r="A47" s="25" t="s">
        <v>65</v>
      </c>
      <c r="B47" s="24" t="s">
        <v>48</v>
      </c>
      <c r="C47" s="2">
        <v>164119640</v>
      </c>
      <c r="D47" s="2">
        <v>172993093</v>
      </c>
      <c r="E47" s="2">
        <v>179874164</v>
      </c>
      <c r="F47" s="2">
        <v>190974899</v>
      </c>
      <c r="G47" s="20">
        <v>220733710</v>
      </c>
    </row>
    <row r="48" spans="1:7">
      <c r="A48" s="25" t="s">
        <v>66</v>
      </c>
      <c r="B48" s="24" t="s">
        <v>48</v>
      </c>
      <c r="C48" s="2">
        <v>131524000</v>
      </c>
      <c r="D48" s="2">
        <v>135720405</v>
      </c>
      <c r="E48" s="2">
        <v>142869000</v>
      </c>
      <c r="F48" s="2">
        <v>139259000</v>
      </c>
      <c r="G48" s="3"/>
    </row>
    <row r="49" spans="1:7">
      <c r="A49" s="25" t="s">
        <v>67</v>
      </c>
      <c r="B49" s="24" t="s">
        <v>48</v>
      </c>
      <c r="C49" s="2">
        <v>438880000</v>
      </c>
      <c r="D49" s="2">
        <v>439787000</v>
      </c>
      <c r="E49" s="2">
        <v>426806000</v>
      </c>
      <c r="F49" s="2">
        <v>423393000</v>
      </c>
      <c r="G49" s="20">
        <v>446801000</v>
      </c>
    </row>
    <row r="50" spans="1:7">
      <c r="A50" s="23" t="s">
        <v>68</v>
      </c>
      <c r="B50" s="24" t="s">
        <v>48</v>
      </c>
      <c r="C50" s="2">
        <v>200811699</v>
      </c>
      <c r="D50" s="2">
        <v>231938479</v>
      </c>
      <c r="E50" s="2">
        <v>215867138</v>
      </c>
      <c r="F50" s="2">
        <v>218318552</v>
      </c>
      <c r="G50" s="20">
        <v>243766738</v>
      </c>
    </row>
    <row r="51" spans="1:7">
      <c r="A51" s="25" t="s">
        <v>69</v>
      </c>
      <c r="B51" s="24" t="s">
        <v>48</v>
      </c>
      <c r="C51" s="2">
        <v>63604722</v>
      </c>
      <c r="D51" s="2">
        <v>70741000</v>
      </c>
      <c r="E51" s="2">
        <v>89582000</v>
      </c>
      <c r="F51" s="2">
        <v>91720000</v>
      </c>
      <c r="G51" s="20">
        <v>96531000</v>
      </c>
    </row>
    <row r="52" spans="1:7">
      <c r="A52" s="25" t="s">
        <v>70</v>
      </c>
      <c r="B52" s="24" t="s">
        <v>48</v>
      </c>
      <c r="C52" s="2">
        <v>64261626</v>
      </c>
      <c r="D52" s="2">
        <v>59276251</v>
      </c>
      <c r="E52" s="2">
        <v>61872837</v>
      </c>
      <c r="F52" s="2">
        <v>61629863</v>
      </c>
      <c r="G52" s="20">
        <v>63530867</v>
      </c>
    </row>
    <row r="53" spans="1:7">
      <c r="A53" s="26" t="s">
        <v>71</v>
      </c>
      <c r="B53" s="27" t="s">
        <v>48</v>
      </c>
      <c r="C53" s="2">
        <v>53786485</v>
      </c>
      <c r="D53" s="2">
        <v>55536566</v>
      </c>
      <c r="E53" s="2">
        <v>53659830</v>
      </c>
      <c r="F53" s="2">
        <v>53289491</v>
      </c>
      <c r="G53" s="20">
        <v>58542144</v>
      </c>
    </row>
    <row r="54" spans="1:7">
      <c r="A54" s="21" t="s">
        <v>77</v>
      </c>
      <c r="B54" s="22" t="s">
        <v>78</v>
      </c>
      <c r="C54" s="30">
        <v>534095334</v>
      </c>
      <c r="D54" s="2">
        <v>530875634</v>
      </c>
      <c r="E54" s="2">
        <v>497905319</v>
      </c>
      <c r="F54" s="2">
        <v>495694662</v>
      </c>
      <c r="G54" s="2">
        <v>532171540</v>
      </c>
    </row>
    <row r="55" spans="1:7">
      <c r="A55" s="25" t="s">
        <v>79</v>
      </c>
      <c r="B55" s="24" t="s">
        <v>78</v>
      </c>
      <c r="C55" s="30">
        <v>299017897</v>
      </c>
      <c r="D55" s="2">
        <v>318698617</v>
      </c>
      <c r="E55" s="2">
        <v>337751148</v>
      </c>
      <c r="F55" s="2">
        <v>328317802</v>
      </c>
      <c r="G55" s="2">
        <v>350794473</v>
      </c>
    </row>
    <row r="56" spans="1:7">
      <c r="A56" s="25" t="s">
        <v>80</v>
      </c>
      <c r="B56" s="24" t="s">
        <v>78</v>
      </c>
      <c r="C56" s="30">
        <v>116625787</v>
      </c>
      <c r="D56" s="2">
        <v>120049510</v>
      </c>
      <c r="E56" s="2">
        <v>118941563</v>
      </c>
      <c r="F56" s="2">
        <v>110630234</v>
      </c>
      <c r="G56" s="2">
        <v>109686111</v>
      </c>
    </row>
    <row r="57" spans="1:7">
      <c r="A57" s="25" t="s">
        <v>81</v>
      </c>
      <c r="B57" s="24" t="s">
        <v>78</v>
      </c>
      <c r="C57" s="30">
        <v>171987000</v>
      </c>
      <c r="D57" s="2">
        <v>180388000</v>
      </c>
      <c r="E57" s="2">
        <v>183151000</v>
      </c>
      <c r="F57" s="2">
        <v>181385000</v>
      </c>
      <c r="G57" s="2">
        <v>198327000</v>
      </c>
    </row>
    <row r="58" spans="1:7">
      <c r="A58" s="25" t="s">
        <v>82</v>
      </c>
      <c r="B58" s="24" t="s">
        <v>78</v>
      </c>
      <c r="C58" s="30">
        <v>325241130</v>
      </c>
      <c r="D58" s="2">
        <v>328733602</v>
      </c>
      <c r="E58" s="2">
        <v>315873655</v>
      </c>
      <c r="F58" s="2">
        <v>338766213</v>
      </c>
      <c r="G58" s="2">
        <v>367801007</v>
      </c>
    </row>
    <row r="59" spans="1:7">
      <c r="A59" s="25" t="s">
        <v>83</v>
      </c>
      <c r="B59" s="24" t="s">
        <v>78</v>
      </c>
      <c r="C59" s="30">
        <v>841731000</v>
      </c>
      <c r="D59" s="2">
        <v>867656000</v>
      </c>
      <c r="E59" s="2">
        <v>896604000</v>
      </c>
      <c r="F59" s="2">
        <v>876845000</v>
      </c>
      <c r="G59" s="2">
        <v>982080000</v>
      </c>
    </row>
    <row r="60" spans="1:7">
      <c r="A60" s="25" t="s">
        <v>84</v>
      </c>
      <c r="B60" s="24" t="s">
        <v>78</v>
      </c>
      <c r="C60" s="30">
        <v>799868713</v>
      </c>
      <c r="D60" s="2">
        <v>876027669</v>
      </c>
      <c r="E60" s="2">
        <v>912785121</v>
      </c>
      <c r="F60" s="2">
        <v>759604618</v>
      </c>
      <c r="G60" s="2">
        <v>816600518</v>
      </c>
    </row>
    <row r="61" spans="1:7">
      <c r="A61" s="25" t="s">
        <v>85</v>
      </c>
      <c r="B61" s="24" t="s">
        <v>78</v>
      </c>
      <c r="C61" s="30">
        <v>362054561</v>
      </c>
      <c r="D61" s="2">
        <v>381838924</v>
      </c>
      <c r="E61" s="2">
        <v>414631036</v>
      </c>
      <c r="F61" s="2">
        <v>264067000</v>
      </c>
      <c r="G61" s="2">
        <v>306131650</v>
      </c>
    </row>
    <row r="62" spans="1:7">
      <c r="A62" s="26" t="s">
        <v>86</v>
      </c>
      <c r="B62" s="27" t="s">
        <v>78</v>
      </c>
      <c r="C62" s="30">
        <v>269730607</v>
      </c>
      <c r="D62" s="2">
        <v>293533000</v>
      </c>
      <c r="E62" s="2">
        <v>312823000</v>
      </c>
      <c r="F62" s="2">
        <v>314348000</v>
      </c>
      <c r="G62" s="2">
        <v>326922000</v>
      </c>
    </row>
    <row r="63" spans="1:7">
      <c r="A63" s="21" t="s">
        <v>72</v>
      </c>
      <c r="B63" s="22" t="s">
        <v>73</v>
      </c>
      <c r="C63" s="30">
        <v>179140000</v>
      </c>
      <c r="D63" s="2">
        <v>187462000</v>
      </c>
      <c r="E63" s="2">
        <v>198036000</v>
      </c>
      <c r="F63" s="2">
        <v>202910000</v>
      </c>
      <c r="G63" s="2">
        <v>218649000</v>
      </c>
    </row>
    <row r="64" spans="1:7">
      <c r="A64" s="25" t="s">
        <v>74</v>
      </c>
      <c r="B64" s="24" t="s">
        <v>73</v>
      </c>
      <c r="C64" s="30">
        <v>1190221000</v>
      </c>
      <c r="D64" s="2">
        <v>1304184000</v>
      </c>
      <c r="E64" s="2">
        <v>1321849000</v>
      </c>
      <c r="F64" s="2">
        <v>1348708000</v>
      </c>
      <c r="G64" s="2">
        <v>1317873000</v>
      </c>
    </row>
    <row r="65" spans="1:7">
      <c r="A65" s="25" t="s">
        <v>75</v>
      </c>
      <c r="B65" s="24" t="s">
        <v>73</v>
      </c>
      <c r="C65" s="30">
        <v>151286667</v>
      </c>
      <c r="D65" s="2">
        <v>222031184</v>
      </c>
      <c r="E65" s="2">
        <v>192593951</v>
      </c>
      <c r="F65" s="2">
        <v>217381237</v>
      </c>
      <c r="G65" s="2">
        <v>234341642</v>
      </c>
    </row>
    <row r="66" spans="1:7">
      <c r="A66" s="26" t="s">
        <v>76</v>
      </c>
      <c r="B66" s="27" t="s">
        <v>73</v>
      </c>
      <c r="C66" s="30">
        <v>680052954</v>
      </c>
      <c r="D66" s="2">
        <v>797051317</v>
      </c>
      <c r="E66" s="2">
        <v>889087955</v>
      </c>
      <c r="F66" s="2">
        <v>958507055</v>
      </c>
      <c r="G66" s="2">
        <v>1008428028</v>
      </c>
    </row>
    <row r="67" spans="1:7">
      <c r="A67" s="79" t="s">
        <v>112</v>
      </c>
      <c r="B67" s="78"/>
      <c r="C67" s="76">
        <v>11797350</v>
      </c>
      <c r="D67" s="74">
        <v>14184109</v>
      </c>
      <c r="E67" s="74">
        <v>15752566</v>
      </c>
      <c r="F67" s="74">
        <v>16339736</v>
      </c>
      <c r="G67" s="74">
        <v>16937622</v>
      </c>
    </row>
    <row r="68" spans="1:7">
      <c r="A68" s="79" t="s">
        <v>112</v>
      </c>
      <c r="B68" s="78"/>
      <c r="C68" s="75">
        <v>20442802</v>
      </c>
      <c r="D68" s="74">
        <v>19075184</v>
      </c>
      <c r="E68" s="74">
        <v>18796170</v>
      </c>
      <c r="F68" s="74">
        <v>17855984</v>
      </c>
      <c r="G68" s="74">
        <v>17511978</v>
      </c>
    </row>
    <row r="69" spans="1:7">
      <c r="C69" s="8">
        <f>SUM(C2:C66)</f>
        <v>21521337253</v>
      </c>
      <c r="D69" s="8">
        <f>SUM(D2:D66)</f>
        <v>22800767587</v>
      </c>
      <c r="E69" s="8">
        <f>SUM(E2:E66)</f>
        <v>23801942483</v>
      </c>
      <c r="F69" s="8">
        <f>SUM(F2:F66)</f>
        <v>23977933944</v>
      </c>
      <c r="G69" s="8">
        <f>SUM(G2:G66)</f>
        <v>25273543543</v>
      </c>
    </row>
    <row r="70" spans="1:7" ht="15" thickBot="1">
      <c r="B70" s="7"/>
      <c r="C70" s="8">
        <f>SUM(C2:C68)</f>
        <v>21553577405</v>
      </c>
      <c r="D70" s="8">
        <f>SUM(D2:D68)</f>
        <v>22834026880</v>
      </c>
      <c r="E70" s="8">
        <f>SUM(E2:E68)</f>
        <v>23836491219</v>
      </c>
      <c r="F70" s="8">
        <f>SUM(F2:F68)</f>
        <v>24012129664</v>
      </c>
      <c r="G70" s="8">
        <f>SUM(G2:G68)</f>
        <v>25307993143</v>
      </c>
    </row>
    <row r="71" spans="1:7" ht="15" thickBot="1">
      <c r="B71" s="7"/>
      <c r="C71" s="8"/>
      <c r="D71" s="8"/>
      <c r="E71" s="8"/>
      <c r="F71" s="8"/>
      <c r="G71" s="81">
        <f>(G70-C70)/C70</f>
        <v>0.17418991137541048</v>
      </c>
    </row>
    <row r="72" spans="1:7" ht="15" thickBot="1">
      <c r="B72" s="7"/>
      <c r="C72" s="8"/>
      <c r="D72" s="8"/>
      <c r="E72" s="8"/>
      <c r="F72" s="8"/>
      <c r="G72" s="82" t="s">
        <v>115</v>
      </c>
    </row>
    <row r="73" spans="1:7">
      <c r="A73" s="5"/>
      <c r="B73" s="7"/>
    </row>
    <row r="74" spans="1:7">
      <c r="A74" s="5"/>
      <c r="B74" s="18" t="s">
        <v>18</v>
      </c>
      <c r="C74" s="8">
        <f>SUM(C2:C7)</f>
        <v>8483643115</v>
      </c>
      <c r="D74" s="8">
        <f>SUM(D2:D7)</f>
        <v>8939299803</v>
      </c>
      <c r="E74" s="8">
        <f>SUM(E2:E7)</f>
        <v>9482990977</v>
      </c>
      <c r="F74" s="8">
        <f>SUM(F2:F7)</f>
        <v>9798777260</v>
      </c>
      <c r="G74" s="8">
        <f>SUM(G2:G7)</f>
        <v>10213412972</v>
      </c>
    </row>
    <row r="75" spans="1:7">
      <c r="A75" s="5"/>
      <c r="B75" s="18" t="s">
        <v>78</v>
      </c>
      <c r="C75" s="8">
        <f>SUM(C54:C62)</f>
        <v>3720352029</v>
      </c>
      <c r="D75" s="8">
        <f>SUM(D54:D62)</f>
        <v>3897800956</v>
      </c>
      <c r="E75" s="8">
        <f>SUM(E54:E62)</f>
        <v>3990465842</v>
      </c>
      <c r="F75" s="8">
        <f>SUM(F54:F62)</f>
        <v>3669658529</v>
      </c>
      <c r="G75" s="8">
        <f>SUM(G54:G62)</f>
        <v>3990514299</v>
      </c>
    </row>
    <row r="76" spans="1:7">
      <c r="A76" s="5"/>
      <c r="B76" s="18" t="s">
        <v>87</v>
      </c>
      <c r="C76" s="8">
        <f>SUM(C30:C53)</f>
        <v>3700020451</v>
      </c>
      <c r="D76" s="8">
        <f>SUM(D30:D53)</f>
        <v>3834259186</v>
      </c>
      <c r="E76" s="8">
        <f>SUM(E30:E53)</f>
        <v>3914385772</v>
      </c>
      <c r="F76" s="8">
        <f>SUM(F30:F53)</f>
        <v>3942844677</v>
      </c>
      <c r="G76" s="8">
        <f>SUM(G30:G53)</f>
        <v>4154662334</v>
      </c>
    </row>
    <row r="77" spans="1:7">
      <c r="A77" s="5"/>
      <c r="B77" s="18" t="s">
        <v>88</v>
      </c>
      <c r="C77" s="8">
        <f>SUM(C8:C29)</f>
        <v>3416621037</v>
      </c>
      <c r="D77" s="8">
        <f>SUM(D8:D29)</f>
        <v>3618679141</v>
      </c>
      <c r="E77" s="8">
        <f>SUM(E8:E29)</f>
        <v>3812532986</v>
      </c>
      <c r="F77" s="8">
        <f>SUM(F8:F29)</f>
        <v>3839147186</v>
      </c>
      <c r="G77" s="8">
        <f>SUM(G8:G29)</f>
        <v>4135662268</v>
      </c>
    </row>
    <row r="78" spans="1:7">
      <c r="A78" s="5"/>
      <c r="B78" s="18" t="s">
        <v>73</v>
      </c>
      <c r="C78" s="8">
        <f>SUM(C63:C66)</f>
        <v>2200700621</v>
      </c>
      <c r="D78" s="8">
        <f>SUM(D63:D66)</f>
        <v>2510728501</v>
      </c>
      <c r="E78" s="8">
        <f>SUM(E63:E66)</f>
        <v>2601566906</v>
      </c>
      <c r="F78" s="8">
        <f>SUM(F63:F66)</f>
        <v>2727506292</v>
      </c>
      <c r="G78" s="8">
        <f>SUM(G63:G66)</f>
        <v>2779291670</v>
      </c>
    </row>
    <row r="79" spans="1:7">
      <c r="B79" s="7"/>
      <c r="C79" s="8">
        <f>SUM(C74:C78)</f>
        <v>21521337253</v>
      </c>
      <c r="D79" s="8">
        <f>SUM(D74:D78)</f>
        <v>22800767587</v>
      </c>
      <c r="E79" s="8">
        <f>SUM(E74:E78)</f>
        <v>23801942483</v>
      </c>
      <c r="F79" s="8">
        <f>SUM(F74:F78)</f>
        <v>23977933944</v>
      </c>
      <c r="G79" s="8">
        <f>SUM(G74:G78)</f>
        <v>25273543543</v>
      </c>
    </row>
    <row r="80" spans="1:7">
      <c r="B80" s="7"/>
      <c r="C80" s="8"/>
      <c r="D80" s="8"/>
      <c r="E80" s="8"/>
      <c r="F80" s="8"/>
      <c r="G80" s="8"/>
    </row>
    <row r="81" spans="1:7">
      <c r="B81" s="7"/>
      <c r="C81" s="8"/>
      <c r="D81" s="8"/>
      <c r="E81" s="8"/>
      <c r="F81" s="8"/>
      <c r="G81" s="8"/>
    </row>
    <row r="82" spans="1:7">
      <c r="B82" s="7"/>
      <c r="C82" s="8"/>
      <c r="D82" s="8"/>
      <c r="E82" s="8"/>
      <c r="F82" s="8"/>
      <c r="G82" s="8"/>
    </row>
    <row r="83" spans="1:7">
      <c r="B83" s="7"/>
      <c r="C83" s="8"/>
      <c r="D83" s="8"/>
      <c r="E83" s="8"/>
      <c r="F83" s="8"/>
      <c r="G83" s="8"/>
    </row>
    <row r="84" spans="1:7">
      <c r="B84" s="7"/>
      <c r="C84" s="8"/>
      <c r="D84" s="8"/>
      <c r="E84" s="8"/>
      <c r="F84" s="8"/>
      <c r="G84" s="8"/>
    </row>
    <row r="85" spans="1:7">
      <c r="B85" s="7"/>
      <c r="C85" s="8"/>
      <c r="D85" s="8"/>
      <c r="E85" s="8"/>
      <c r="F85" s="8"/>
      <c r="G85" s="8"/>
    </row>
    <row r="86" spans="1:7">
      <c r="B86" s="7"/>
      <c r="C86" s="8"/>
      <c r="D86" s="8"/>
      <c r="E86" s="8"/>
      <c r="F86" s="8"/>
      <c r="G86" s="8"/>
    </row>
    <row r="87" spans="1:7">
      <c r="B87" s="7"/>
      <c r="C87" s="8"/>
      <c r="D87" s="8"/>
      <c r="E87" s="8"/>
      <c r="F87" s="8"/>
      <c r="G87" s="8"/>
    </row>
    <row r="88" spans="1:7">
      <c r="B88" s="7"/>
      <c r="C88" s="8"/>
      <c r="D88" s="8"/>
      <c r="E88" s="8"/>
      <c r="F88" s="8"/>
      <c r="G88" s="8"/>
    </row>
    <row r="89" spans="1:7">
      <c r="B89" s="7"/>
      <c r="C89" s="8"/>
      <c r="D89" s="8"/>
      <c r="E89" s="8"/>
      <c r="F89" s="8"/>
      <c r="G89" s="8"/>
    </row>
    <row r="90" spans="1:7">
      <c r="B90" s="7"/>
      <c r="C90" s="8"/>
      <c r="D90" s="8"/>
      <c r="E90" s="8"/>
      <c r="F90" s="8"/>
      <c r="G90" s="8"/>
    </row>
    <row r="91" spans="1:7">
      <c r="B91" s="7"/>
      <c r="C91" s="8"/>
      <c r="D91" s="8"/>
      <c r="E91" s="8"/>
      <c r="F91" s="8"/>
      <c r="G91" s="8"/>
    </row>
    <row r="92" spans="1:7">
      <c r="B92" s="7"/>
    </row>
    <row r="93" spans="1:7">
      <c r="B93" s="7"/>
    </row>
    <row r="94" spans="1:7">
      <c r="B94" s="7"/>
    </row>
    <row r="95" spans="1:7">
      <c r="A95" s="5" t="s">
        <v>89</v>
      </c>
      <c r="B95" s="7"/>
    </row>
    <row r="96" spans="1:7">
      <c r="A96" s="5" t="s">
        <v>18</v>
      </c>
      <c r="B96" s="7">
        <f>COUNTIF(C12:C17,"&lt;&gt;0")</f>
        <v>6</v>
      </c>
    </row>
    <row r="97" spans="1:2">
      <c r="A97" s="5" t="s">
        <v>78</v>
      </c>
      <c r="B97" s="7">
        <f>COUNTIF(C64:C76,"&lt;&gt;0")</f>
        <v>13</v>
      </c>
    </row>
    <row r="98" spans="1:2">
      <c r="A98" s="5" t="s">
        <v>87</v>
      </c>
      <c r="B98" s="7">
        <f>COUNTIF(C18:C39,"&lt;&gt;0")</f>
        <v>22</v>
      </c>
    </row>
    <row r="99" spans="1:2">
      <c r="A99" s="5" t="s">
        <v>88</v>
      </c>
      <c r="B99" s="7">
        <f>COUNTIF(C40:C63,"&lt;&gt;0")</f>
        <v>24</v>
      </c>
    </row>
    <row r="100" spans="1:2">
      <c r="A100" s="5" t="s">
        <v>73</v>
      </c>
      <c r="B100" s="7">
        <f>COUNTIF(B77:B92,"&lt;&gt;0")</f>
        <v>16</v>
      </c>
    </row>
    <row r="101" spans="1:2">
      <c r="B101" s="7">
        <f>COUNTIF(C12:C92,"&lt;&gt;0")</f>
        <v>81</v>
      </c>
    </row>
    <row r="102" spans="1:2">
      <c r="A102" s="6"/>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3"/>
  <sheetViews>
    <sheetView workbookViewId="0">
      <pane ySplit="1" topLeftCell="A38" activePane="bottomLeft" state="frozen"/>
      <selection pane="bottomLeft" activeCell="L69" sqref="L69"/>
    </sheetView>
  </sheetViews>
  <sheetFormatPr baseColWidth="10" defaultColWidth="8.83203125" defaultRowHeight="14" x14ac:dyDescent="0"/>
  <cols>
    <col min="1" max="1" width="26.5" customWidth="1"/>
    <col min="2" max="2" width="8.1640625" customWidth="1"/>
    <col min="3" max="7" width="8" hidden="1" customWidth="1"/>
    <col min="8" max="8" width="13.1640625" bestFit="1" customWidth="1"/>
    <col min="9" max="9" width="12.83203125" customWidth="1"/>
    <col min="10" max="10" width="12.6640625" customWidth="1"/>
    <col min="11" max="11" width="12.83203125" customWidth="1"/>
    <col min="12" max="12" width="14.33203125" customWidth="1"/>
    <col min="13" max="17" width="15.6640625" hidden="1" customWidth="1"/>
    <col min="18" max="18" width="13.33203125" customWidth="1"/>
    <col min="19" max="19" width="8.1640625" bestFit="1" customWidth="1"/>
    <col min="20" max="20" width="12" customWidth="1"/>
    <col min="21" max="21" width="14.6640625" hidden="1" customWidth="1"/>
    <col min="22" max="24" width="14.6640625" bestFit="1" customWidth="1"/>
    <col min="25" max="25" width="14.6640625" customWidth="1"/>
    <col min="26" max="29" width="14.6640625" bestFit="1" customWidth="1"/>
    <col min="30" max="30" width="14.6640625" customWidth="1"/>
    <col min="31" max="34" width="14.33203125" bestFit="1" customWidth="1"/>
  </cols>
  <sheetData>
    <row r="1" spans="1:23" s="33" customFormat="1" ht="15" thickBot="1">
      <c r="A1" s="45" t="s">
        <v>0</v>
      </c>
      <c r="B1" s="45" t="s">
        <v>1</v>
      </c>
      <c r="C1" s="45" t="s">
        <v>2</v>
      </c>
      <c r="D1" s="45" t="s">
        <v>3</v>
      </c>
      <c r="E1" s="45" t="s">
        <v>4</v>
      </c>
      <c r="F1" s="45" t="s">
        <v>5</v>
      </c>
      <c r="G1" s="45" t="s">
        <v>6</v>
      </c>
      <c r="H1" s="45" t="s">
        <v>7</v>
      </c>
      <c r="I1" s="45" t="s">
        <v>8</v>
      </c>
      <c r="J1" s="45" t="s">
        <v>9</v>
      </c>
      <c r="K1" s="45" t="s">
        <v>10</v>
      </c>
      <c r="L1" s="45" t="s">
        <v>11</v>
      </c>
      <c r="M1" s="45" t="s">
        <v>12</v>
      </c>
      <c r="N1" s="45" t="s">
        <v>13</v>
      </c>
      <c r="O1" s="45" t="s">
        <v>14</v>
      </c>
      <c r="P1" s="45" t="s">
        <v>15</v>
      </c>
      <c r="Q1" s="45" t="s">
        <v>16</v>
      </c>
      <c r="R1" s="46" t="s">
        <v>102</v>
      </c>
    </row>
    <row r="2" spans="1:23" s="33" customFormat="1" ht="14" customHeight="1">
      <c r="A2" s="50" t="s">
        <v>17</v>
      </c>
      <c r="B2" s="51" t="s">
        <v>18</v>
      </c>
      <c r="C2" s="52">
        <v>4.3114614394473498E-2</v>
      </c>
      <c r="D2" s="52">
        <v>4.9671772428884001E-2</v>
      </c>
      <c r="E2" s="52">
        <v>6.3289194967025397E-2</v>
      </c>
      <c r="F2" s="52">
        <v>7.38146091695564E-2</v>
      </c>
      <c r="G2" s="52">
        <v>8.3908861809365798E-2</v>
      </c>
      <c r="H2" s="63">
        <v>106649000</v>
      </c>
      <c r="I2" s="63">
        <v>131887000</v>
      </c>
      <c r="J2" s="63">
        <v>181300000</v>
      </c>
      <c r="K2" s="63">
        <v>223913000</v>
      </c>
      <c r="L2" s="63">
        <v>273559000</v>
      </c>
      <c r="M2" s="63">
        <v>2473616000</v>
      </c>
      <c r="N2" s="63">
        <v>2655170000</v>
      </c>
      <c r="O2" s="63">
        <v>2864628000</v>
      </c>
      <c r="P2" s="63">
        <v>3033451000</v>
      </c>
      <c r="Q2" s="63">
        <v>3260192000</v>
      </c>
      <c r="R2" s="64">
        <f t="shared" ref="R2:R7" si="0">L2-H2</f>
        <v>166910000</v>
      </c>
      <c r="S2" s="53">
        <f t="shared" ref="S2:S7" si="1">(L2-H2)/H2</f>
        <v>1.5650404598261587</v>
      </c>
      <c r="T2" s="40">
        <f>R2/T7</f>
        <v>0.87248897922688995</v>
      </c>
      <c r="U2" s="72">
        <f>L2/$L$69</f>
        <v>0.21617438223720692</v>
      </c>
    </row>
    <row r="3" spans="1:23" s="33" customFormat="1" ht="14" customHeight="1">
      <c r="A3" s="54" t="s">
        <v>19</v>
      </c>
      <c r="B3" s="47" t="s">
        <v>18</v>
      </c>
      <c r="C3" s="48">
        <v>4.2702211318055801E-2</v>
      </c>
      <c r="D3" s="48">
        <v>5.3103140119116599E-2</v>
      </c>
      <c r="E3" s="48">
        <v>4.0838488447084799E-2</v>
      </c>
      <c r="F3" s="48">
        <v>3.12124137584027E-2</v>
      </c>
      <c r="G3" s="48">
        <v>1.9916298917153599E-2</v>
      </c>
      <c r="H3" s="65">
        <v>53129554</v>
      </c>
      <c r="I3" s="65">
        <v>70615377</v>
      </c>
      <c r="J3" s="65">
        <v>57170820</v>
      </c>
      <c r="K3" s="65">
        <v>42852124</v>
      </c>
      <c r="L3" s="65">
        <v>27804878</v>
      </c>
      <c r="M3" s="65">
        <v>1244187417</v>
      </c>
      <c r="N3" s="65">
        <v>1329777803</v>
      </c>
      <c r="O3" s="65">
        <v>1399924977</v>
      </c>
      <c r="P3" s="65">
        <v>1372919260</v>
      </c>
      <c r="Q3" s="65">
        <v>1396086598</v>
      </c>
      <c r="R3" s="19">
        <f t="shared" si="0"/>
        <v>-25324676</v>
      </c>
      <c r="S3" s="49">
        <f t="shared" si="1"/>
        <v>-0.47665892320496422</v>
      </c>
      <c r="T3" s="41"/>
      <c r="U3" s="72"/>
    </row>
    <row r="4" spans="1:23" s="33" customFormat="1" ht="14" customHeight="1">
      <c r="A4" s="54" t="s">
        <v>20</v>
      </c>
      <c r="B4" s="47" t="s">
        <v>18</v>
      </c>
      <c r="C4" s="48">
        <v>-2.5316521217015001E-2</v>
      </c>
      <c r="D4" s="48">
        <v>-2.1833161688980401E-2</v>
      </c>
      <c r="E4" s="48">
        <v>8.2202050618420692E-3</v>
      </c>
      <c r="F4" s="48">
        <v>1.07848547912275E-2</v>
      </c>
      <c r="G4" s="48">
        <v>1.4860240654453899E-2</v>
      </c>
      <c r="H4" s="65">
        <v>-14673000</v>
      </c>
      <c r="I4" s="65">
        <v>-13250000</v>
      </c>
      <c r="J4" s="65">
        <v>5285000</v>
      </c>
      <c r="K4" s="65">
        <v>7250000</v>
      </c>
      <c r="L4" s="65">
        <v>10006000</v>
      </c>
      <c r="M4" s="65">
        <v>579582000</v>
      </c>
      <c r="N4" s="65">
        <v>606875000</v>
      </c>
      <c r="O4" s="65">
        <v>642928000</v>
      </c>
      <c r="P4" s="65">
        <v>672239000</v>
      </c>
      <c r="Q4" s="65">
        <v>673340374</v>
      </c>
      <c r="R4" s="19">
        <f t="shared" si="0"/>
        <v>24679000</v>
      </c>
      <c r="S4" s="49">
        <f t="shared" si="1"/>
        <v>-1.6819328017447011</v>
      </c>
      <c r="T4" s="41"/>
      <c r="U4" s="72"/>
    </row>
    <row r="5" spans="1:23" s="33" customFormat="1" ht="14" customHeight="1">
      <c r="A5" s="54" t="s">
        <v>21</v>
      </c>
      <c r="B5" s="47" t="s">
        <v>18</v>
      </c>
      <c r="C5" s="48">
        <v>5.0260383029264298E-2</v>
      </c>
      <c r="D5" s="48">
        <v>5.0596001716907001E-2</v>
      </c>
      <c r="E5" s="48">
        <v>5.0683520633117901E-2</v>
      </c>
      <c r="F5" s="48">
        <v>5.1823539659809903E-2</v>
      </c>
      <c r="G5" s="48">
        <v>5.3812690341488299E-2</v>
      </c>
      <c r="H5" s="65">
        <v>95721000</v>
      </c>
      <c r="I5" s="65">
        <v>105500000</v>
      </c>
      <c r="J5" s="65">
        <v>112101000</v>
      </c>
      <c r="K5" s="65">
        <v>121961000</v>
      </c>
      <c r="L5" s="65">
        <v>132223000</v>
      </c>
      <c r="M5" s="65">
        <v>1904502000</v>
      </c>
      <c r="N5" s="65">
        <v>2085145000</v>
      </c>
      <c r="O5" s="65">
        <v>2211784000</v>
      </c>
      <c r="P5" s="65">
        <v>2353390000</v>
      </c>
      <c r="Q5" s="65">
        <v>2457097000</v>
      </c>
      <c r="R5" s="19">
        <f t="shared" si="0"/>
        <v>36502000</v>
      </c>
      <c r="S5" s="49">
        <f t="shared" si="1"/>
        <v>0.38133742856844371</v>
      </c>
      <c r="T5" s="41">
        <f>R5/T7</f>
        <v>0.19080697813036929</v>
      </c>
      <c r="U5" s="72">
        <f>L5/$L$69</f>
        <v>0.10448651056097664</v>
      </c>
    </row>
    <row r="6" spans="1:23" s="33" customFormat="1" ht="14" customHeight="1">
      <c r="A6" s="54" t="s">
        <v>22</v>
      </c>
      <c r="B6" s="47" t="s">
        <v>18</v>
      </c>
      <c r="C6" s="48">
        <v>5.1684071639674103E-2</v>
      </c>
      <c r="D6" s="48">
        <v>-1.1273466902040501E-2</v>
      </c>
      <c r="E6" s="48">
        <v>-2.52319324658269E-2</v>
      </c>
      <c r="F6" s="48">
        <v>-2.5539887985619899E-2</v>
      </c>
      <c r="G6" s="48">
        <v>8.6947202410098193E-3</v>
      </c>
      <c r="H6" s="65">
        <v>54986048</v>
      </c>
      <c r="I6" s="65">
        <v>-11329000</v>
      </c>
      <c r="J6" s="65">
        <v>-25669000</v>
      </c>
      <c r="K6" s="65">
        <v>-25149000</v>
      </c>
      <c r="L6" s="65">
        <v>8843000</v>
      </c>
      <c r="M6" s="65">
        <v>1063887698</v>
      </c>
      <c r="N6" s="65">
        <v>1004926000</v>
      </c>
      <c r="O6" s="65">
        <v>1017322000</v>
      </c>
      <c r="P6" s="65">
        <v>984695000</v>
      </c>
      <c r="Q6" s="65">
        <v>1017054000</v>
      </c>
      <c r="R6" s="19">
        <f t="shared" si="0"/>
        <v>-46143048</v>
      </c>
      <c r="S6" s="49">
        <f t="shared" si="1"/>
        <v>-0.8391773855069562</v>
      </c>
      <c r="T6" s="38"/>
    </row>
    <row r="7" spans="1:23" s="33" customFormat="1" ht="14" customHeight="1" thickBot="1">
      <c r="A7" s="55" t="s">
        <v>23</v>
      </c>
      <c r="B7" s="56" t="s">
        <v>18</v>
      </c>
      <c r="C7" s="57">
        <v>3.2292498037554199E-2</v>
      </c>
      <c r="D7" s="57">
        <v>2.0733160172609299E-2</v>
      </c>
      <c r="E7" s="57">
        <v>6.25458629059331E-2</v>
      </c>
      <c r="F7" s="57">
        <v>4.5040710290192403E-2</v>
      </c>
      <c r="G7" s="57">
        <v>5.2501236128580098E-2</v>
      </c>
      <c r="H7" s="66">
        <v>39328000</v>
      </c>
      <c r="I7" s="66">
        <v>26070000</v>
      </c>
      <c r="J7" s="66">
        <v>84212000</v>
      </c>
      <c r="K7" s="66">
        <v>62250000</v>
      </c>
      <c r="L7" s="66">
        <v>74008000</v>
      </c>
      <c r="M7" s="66">
        <v>1217868000</v>
      </c>
      <c r="N7" s="66">
        <v>1257406000</v>
      </c>
      <c r="O7" s="66">
        <v>1346404000</v>
      </c>
      <c r="P7" s="66">
        <v>1382083000</v>
      </c>
      <c r="Q7" s="66">
        <v>1409643000</v>
      </c>
      <c r="R7" s="67">
        <f t="shared" si="0"/>
        <v>34680000</v>
      </c>
      <c r="S7" s="58">
        <f t="shared" si="1"/>
        <v>0.88181448331977219</v>
      </c>
      <c r="T7" s="42">
        <f>SUM(R2:R7)</f>
        <v>191303276</v>
      </c>
      <c r="V7" s="19">
        <f>SUM(L2:L7)</f>
        <v>526443878</v>
      </c>
      <c r="W7" s="33">
        <f>K94/V7</f>
        <v>0.77079821222652722</v>
      </c>
    </row>
    <row r="8" spans="1:23" s="33" customFormat="1" ht="14" customHeight="1">
      <c r="A8" s="59" t="s">
        <v>24</v>
      </c>
      <c r="B8" s="60" t="s">
        <v>25</v>
      </c>
      <c r="C8" s="52">
        <v>5.4338632119113398E-2</v>
      </c>
      <c r="D8" s="52">
        <v>5.1481699935588501E-2</v>
      </c>
      <c r="E8" s="52">
        <v>3.2922588812287698E-2</v>
      </c>
      <c r="F8" s="52">
        <v>5.9139637532523E-2</v>
      </c>
      <c r="G8" s="52">
        <v>8.6801104831118595E-2</v>
      </c>
      <c r="H8" s="63">
        <v>9542160</v>
      </c>
      <c r="I8" s="63">
        <v>9634717</v>
      </c>
      <c r="J8" s="63">
        <v>6240237</v>
      </c>
      <c r="K8" s="63">
        <v>11558769</v>
      </c>
      <c r="L8" s="63">
        <v>17175167</v>
      </c>
      <c r="M8" s="63">
        <v>175605451</v>
      </c>
      <c r="N8" s="63">
        <v>187148385</v>
      </c>
      <c r="O8" s="63">
        <v>189542719</v>
      </c>
      <c r="P8" s="63">
        <v>195448763</v>
      </c>
      <c r="Q8" s="63">
        <v>197868069</v>
      </c>
      <c r="R8" s="68">
        <f>L8-H8</f>
        <v>7633007</v>
      </c>
      <c r="S8" s="53">
        <f>(L8-H8)/H8</f>
        <v>0.79992444058787526</v>
      </c>
      <c r="T8" s="39"/>
    </row>
    <row r="9" spans="1:23" s="33" customFormat="1" ht="14" customHeight="1">
      <c r="A9" s="61" t="s">
        <v>26</v>
      </c>
      <c r="B9" s="18" t="s">
        <v>25</v>
      </c>
      <c r="C9" s="48">
        <v>9.0558282571411696E-3</v>
      </c>
      <c r="D9" s="48">
        <v>6.1968869233437397E-2</v>
      </c>
      <c r="E9" s="48">
        <v>7.0037450532024106E-2</v>
      </c>
      <c r="F9" s="48">
        <v>6.95058353521774E-2</v>
      </c>
      <c r="G9" s="48">
        <v>7.6148145148226098E-2</v>
      </c>
      <c r="H9" s="65">
        <v>2450000</v>
      </c>
      <c r="I9" s="65">
        <v>17151000</v>
      </c>
      <c r="J9" s="65">
        <v>19786000</v>
      </c>
      <c r="K9" s="65">
        <v>20112000</v>
      </c>
      <c r="L9" s="65">
        <v>22563000</v>
      </c>
      <c r="M9" s="65">
        <v>270544000</v>
      </c>
      <c r="N9" s="65">
        <v>276768000</v>
      </c>
      <c r="O9" s="65">
        <v>282506000</v>
      </c>
      <c r="P9" s="65">
        <v>289357000</v>
      </c>
      <c r="Q9" s="65">
        <v>296304000</v>
      </c>
      <c r="R9" s="69">
        <f t="shared" ref="R9:R26" si="2">L9-H9</f>
        <v>20113000</v>
      </c>
      <c r="S9" s="49">
        <f t="shared" ref="S9:S26" si="3">(L9-H9)/H9</f>
        <v>8.2093877551020409</v>
      </c>
      <c r="T9" s="41">
        <f>R9/T29</f>
        <v>0.13602027282990012</v>
      </c>
    </row>
    <row r="10" spans="1:23" s="33" customFormat="1" ht="14" customHeight="1">
      <c r="A10" s="54" t="s">
        <v>27</v>
      </c>
      <c r="B10" s="18" t="s">
        <v>25</v>
      </c>
      <c r="C10" s="48">
        <v>4.7757449196677198E-3</v>
      </c>
      <c r="D10" s="48">
        <v>2.9760371338841698E-2</v>
      </c>
      <c r="E10" s="48">
        <v>3.5308390492573602E-2</v>
      </c>
      <c r="F10" s="48">
        <v>7.2197826495382006E-2</v>
      </c>
      <c r="G10" s="48">
        <v>-9.3281489629364993E-3</v>
      </c>
      <c r="H10" s="65">
        <v>364687</v>
      </c>
      <c r="I10" s="65">
        <v>2577772</v>
      </c>
      <c r="J10" s="65">
        <v>3731300</v>
      </c>
      <c r="K10" s="65">
        <v>8524979</v>
      </c>
      <c r="L10" s="65">
        <v>-1092455</v>
      </c>
      <c r="M10" s="65">
        <v>76362328</v>
      </c>
      <c r="N10" s="65">
        <v>86617602</v>
      </c>
      <c r="O10" s="65">
        <v>105677431</v>
      </c>
      <c r="P10" s="65">
        <v>118078056</v>
      </c>
      <c r="Q10" s="65">
        <v>117113803</v>
      </c>
      <c r="R10" s="19">
        <f t="shared" si="2"/>
        <v>-1457142</v>
      </c>
      <c r="S10" s="49">
        <f t="shared" si="3"/>
        <v>-3.9955962236109319</v>
      </c>
      <c r="T10" s="41"/>
    </row>
    <row r="11" spans="1:23" s="33" customFormat="1" ht="14" customHeight="1">
      <c r="A11" s="61" t="s">
        <v>28</v>
      </c>
      <c r="B11" s="18" t="s">
        <v>25</v>
      </c>
      <c r="C11" s="48">
        <v>3.81048816883394E-2</v>
      </c>
      <c r="D11" s="48">
        <v>3.9085236778075898E-2</v>
      </c>
      <c r="E11" s="48">
        <v>5.0057459609274699E-2</v>
      </c>
      <c r="F11" s="48">
        <v>4.94511583857659E-2</v>
      </c>
      <c r="G11" s="48">
        <v>7.26687368815854E-2</v>
      </c>
      <c r="H11" s="65">
        <v>12870000</v>
      </c>
      <c r="I11" s="65">
        <v>14088000</v>
      </c>
      <c r="J11" s="65">
        <v>19253000</v>
      </c>
      <c r="K11" s="65">
        <v>19633000</v>
      </c>
      <c r="L11" s="65">
        <v>31194000</v>
      </c>
      <c r="M11" s="65">
        <v>337752000</v>
      </c>
      <c r="N11" s="65">
        <v>360443000</v>
      </c>
      <c r="O11" s="65">
        <v>384618000</v>
      </c>
      <c r="P11" s="65">
        <v>397018000</v>
      </c>
      <c r="Q11" s="65">
        <v>429263000</v>
      </c>
      <c r="R11" s="69">
        <f t="shared" si="2"/>
        <v>18324000</v>
      </c>
      <c r="S11" s="49">
        <f t="shared" si="3"/>
        <v>1.4237762237762237</v>
      </c>
      <c r="T11" s="41">
        <f>R11/T29</f>
        <v>0.12392161683165563</v>
      </c>
    </row>
    <row r="12" spans="1:23" s="33" customFormat="1" ht="14" customHeight="1">
      <c r="A12" s="61" t="s">
        <v>29</v>
      </c>
      <c r="B12" s="18" t="s">
        <v>25</v>
      </c>
      <c r="C12" s="48">
        <v>-1.2997578836393801E-2</v>
      </c>
      <c r="D12" s="48">
        <v>7.1981421427690599E-3</v>
      </c>
      <c r="E12" s="48">
        <v>1.16167273212252E-2</v>
      </c>
      <c r="F12" s="48">
        <v>2.24051854813009E-2</v>
      </c>
      <c r="G12" s="48">
        <v>3.7739252791658399E-2</v>
      </c>
      <c r="H12" s="65">
        <v>-3843899</v>
      </c>
      <c r="I12" s="65">
        <v>2295347</v>
      </c>
      <c r="J12" s="65">
        <v>3710718</v>
      </c>
      <c r="K12" s="65">
        <v>7125496</v>
      </c>
      <c r="L12" s="65">
        <v>12552000</v>
      </c>
      <c r="M12" s="65">
        <v>295739618</v>
      </c>
      <c r="N12" s="65">
        <v>318880477</v>
      </c>
      <c r="O12" s="65">
        <v>319428863</v>
      </c>
      <c r="P12" s="65">
        <v>318028878</v>
      </c>
      <c r="Q12" s="65">
        <v>332598000</v>
      </c>
      <c r="R12" s="69">
        <f t="shared" si="2"/>
        <v>16395899</v>
      </c>
      <c r="S12" s="49">
        <f t="shared" si="3"/>
        <v>-4.2654343935675731</v>
      </c>
      <c r="T12" s="41">
        <f>R12/T29</f>
        <v>0.11088224806202389</v>
      </c>
    </row>
    <row r="13" spans="1:23" s="33" customFormat="1" ht="14" customHeight="1">
      <c r="A13" s="54" t="s">
        <v>30</v>
      </c>
      <c r="B13" s="18" t="s">
        <v>25</v>
      </c>
      <c r="C13" s="48">
        <v>-2.86776151828276E-2</v>
      </c>
      <c r="D13" s="48">
        <v>-2.31508932205719E-2</v>
      </c>
      <c r="E13" s="48">
        <v>1.19211200328159E-2</v>
      </c>
      <c r="F13" s="48">
        <v>3.0340718449233398E-3</v>
      </c>
      <c r="G13" s="48">
        <v>1.5315407635534999E-2</v>
      </c>
      <c r="H13" s="65">
        <v>-1750890</v>
      </c>
      <c r="I13" s="65">
        <v>-1509891</v>
      </c>
      <c r="J13" s="65">
        <v>802571</v>
      </c>
      <c r="K13" s="65">
        <v>207563</v>
      </c>
      <c r="L13" s="65">
        <v>1155731</v>
      </c>
      <c r="M13" s="65">
        <v>61054240</v>
      </c>
      <c r="N13" s="65">
        <v>65219557</v>
      </c>
      <c r="O13" s="65">
        <v>67323456</v>
      </c>
      <c r="P13" s="65">
        <v>68410707</v>
      </c>
      <c r="Q13" s="65">
        <v>75461981</v>
      </c>
      <c r="R13" s="19">
        <f t="shared" si="2"/>
        <v>2906621</v>
      </c>
      <c r="S13" s="49">
        <f t="shared" si="3"/>
        <v>-1.6600820154321516</v>
      </c>
      <c r="T13" s="41"/>
    </row>
    <row r="14" spans="1:23" s="33" customFormat="1" ht="14" customHeight="1">
      <c r="A14" s="54" t="s">
        <v>31</v>
      </c>
      <c r="B14" s="18" t="s">
        <v>25</v>
      </c>
      <c r="C14" s="48">
        <v>3.1344667920055302E-2</v>
      </c>
      <c r="D14" s="48">
        <v>5.0846539975575498E-2</v>
      </c>
      <c r="E14" s="48">
        <v>3.3797815795884499E-2</v>
      </c>
      <c r="F14" s="48">
        <v>5.2895632655974099E-2</v>
      </c>
      <c r="G14" s="48">
        <v>0.10826803269921</v>
      </c>
      <c r="H14" s="65">
        <v>5101153</v>
      </c>
      <c r="I14" s="65">
        <v>8534929</v>
      </c>
      <c r="J14" s="65">
        <v>5670629</v>
      </c>
      <c r="K14" s="65">
        <v>8511987</v>
      </c>
      <c r="L14" s="65">
        <v>18308560</v>
      </c>
      <c r="M14" s="65">
        <v>162743884</v>
      </c>
      <c r="N14" s="65">
        <v>167856633</v>
      </c>
      <c r="O14" s="65">
        <v>167780931</v>
      </c>
      <c r="P14" s="65">
        <v>160920412</v>
      </c>
      <c r="Q14" s="65">
        <v>169104024</v>
      </c>
      <c r="R14" s="19">
        <f t="shared" si="2"/>
        <v>13207407</v>
      </c>
      <c r="S14" s="49">
        <f t="shared" si="3"/>
        <v>2.5891023068706231</v>
      </c>
      <c r="T14" s="41"/>
    </row>
    <row r="15" spans="1:23" s="33" customFormat="1" ht="14" customHeight="1">
      <c r="A15" s="54" t="s">
        <v>32</v>
      </c>
      <c r="B15" s="18" t="s">
        <v>25</v>
      </c>
      <c r="C15" s="48">
        <v>-3.4064211091273798E-2</v>
      </c>
      <c r="D15" s="48">
        <v>-3.8800363492221601E-2</v>
      </c>
      <c r="E15" s="48">
        <v>-4.1061763116323001E-2</v>
      </c>
      <c r="F15" s="48">
        <v>-4.4568187757545501E-2</v>
      </c>
      <c r="G15" s="48">
        <v>-2.4198978449947801E-2</v>
      </c>
      <c r="H15" s="65">
        <v>-8116041</v>
      </c>
      <c r="I15" s="65">
        <v>-9615651</v>
      </c>
      <c r="J15" s="65">
        <v>-10606536</v>
      </c>
      <c r="K15" s="65">
        <v>-11428217</v>
      </c>
      <c r="L15" s="65">
        <v>-6275877</v>
      </c>
      <c r="M15" s="65">
        <v>238257125</v>
      </c>
      <c r="N15" s="65">
        <v>247823735</v>
      </c>
      <c r="O15" s="65">
        <v>258306882</v>
      </c>
      <c r="P15" s="65">
        <v>256420949</v>
      </c>
      <c r="Q15" s="65">
        <v>259344708</v>
      </c>
      <c r="R15" s="19">
        <f t="shared" si="2"/>
        <v>1840164</v>
      </c>
      <c r="S15" s="49">
        <f t="shared" si="3"/>
        <v>-0.22673172794469618</v>
      </c>
      <c r="T15" s="41"/>
    </row>
    <row r="16" spans="1:23" s="33" customFormat="1" ht="14" customHeight="1">
      <c r="A16" s="54" t="s">
        <v>33</v>
      </c>
      <c r="B16" s="18" t="s">
        <v>25</v>
      </c>
      <c r="C16" s="48">
        <v>-4.0313841947179898E-3</v>
      </c>
      <c r="D16" s="48">
        <v>1.4367795940890901E-2</v>
      </c>
      <c r="E16" s="48">
        <v>3.2221644210821403E-2</v>
      </c>
      <c r="F16" s="48">
        <v>2.0639127913966899E-2</v>
      </c>
      <c r="G16" s="48">
        <v>2.9675808534436202E-2</v>
      </c>
      <c r="H16" s="65">
        <v>-728020</v>
      </c>
      <c r="I16" s="65">
        <v>2694255</v>
      </c>
      <c r="J16" s="65">
        <v>6349496</v>
      </c>
      <c r="K16" s="65">
        <v>4142580</v>
      </c>
      <c r="L16" s="65">
        <v>6116866</v>
      </c>
      <c r="M16" s="65">
        <v>180588097</v>
      </c>
      <c r="N16" s="65">
        <v>187520411</v>
      </c>
      <c r="O16" s="65">
        <v>197056859</v>
      </c>
      <c r="P16" s="65">
        <v>200714876</v>
      </c>
      <c r="Q16" s="65">
        <v>206122977</v>
      </c>
      <c r="R16" s="19">
        <f t="shared" si="2"/>
        <v>6844886</v>
      </c>
      <c r="S16" s="49">
        <f t="shared" si="3"/>
        <v>-9.4020576357792365</v>
      </c>
      <c r="T16" s="41"/>
    </row>
    <row r="17" spans="1:21" s="33" customFormat="1" ht="14" customHeight="1">
      <c r="A17" s="54" t="s">
        <v>34</v>
      </c>
      <c r="B17" s="18" t="s">
        <v>25</v>
      </c>
      <c r="C17" s="48">
        <v>8.4642072479717105E-3</v>
      </c>
      <c r="D17" s="48">
        <v>2.4904194321144699E-2</v>
      </c>
      <c r="E17" s="48">
        <v>2.50500716219497E-2</v>
      </c>
      <c r="F17" s="48">
        <v>-1.52547081982206E-2</v>
      </c>
      <c r="G17" s="48">
        <v>1.7034223726290799E-2</v>
      </c>
      <c r="H17" s="65">
        <v>850914</v>
      </c>
      <c r="I17" s="65">
        <v>2663837</v>
      </c>
      <c r="J17" s="65">
        <v>2766625</v>
      </c>
      <c r="K17" s="65">
        <v>-1627227</v>
      </c>
      <c r="L17" s="65">
        <v>1953224</v>
      </c>
      <c r="M17" s="65">
        <v>100530856</v>
      </c>
      <c r="N17" s="65">
        <v>106963388</v>
      </c>
      <c r="O17" s="65">
        <v>110443796</v>
      </c>
      <c r="P17" s="65">
        <v>106670477</v>
      </c>
      <c r="Q17" s="65">
        <v>114664691</v>
      </c>
      <c r="R17" s="19">
        <f t="shared" si="2"/>
        <v>1102310</v>
      </c>
      <c r="S17" s="49">
        <f t="shared" si="3"/>
        <v>1.2954423126191366</v>
      </c>
      <c r="T17" s="41"/>
    </row>
    <row r="18" spans="1:21" s="33" customFormat="1" ht="14" customHeight="1">
      <c r="A18" s="54" t="s">
        <v>35</v>
      </c>
      <c r="B18" s="18" t="s">
        <v>25</v>
      </c>
      <c r="C18" s="48">
        <v>5.6926644054215797E-2</v>
      </c>
      <c r="D18" s="48">
        <v>3.0403860590684999E-2</v>
      </c>
      <c r="E18" s="48">
        <v>7.1341934885886998E-2</v>
      </c>
      <c r="F18" s="48">
        <v>4.1123456339685803E-2</v>
      </c>
      <c r="G18" s="48">
        <v>1.7167862023502001E-3</v>
      </c>
      <c r="H18" s="65">
        <v>2647444</v>
      </c>
      <c r="I18" s="65">
        <v>1494444</v>
      </c>
      <c r="J18" s="65">
        <v>3900859</v>
      </c>
      <c r="K18" s="65">
        <v>2388366</v>
      </c>
      <c r="L18" s="65">
        <v>102530</v>
      </c>
      <c r="M18" s="65">
        <v>46506237</v>
      </c>
      <c r="N18" s="65">
        <v>49153100</v>
      </c>
      <c r="O18" s="65">
        <v>54678346</v>
      </c>
      <c r="P18" s="65">
        <v>58077949</v>
      </c>
      <c r="Q18" s="65">
        <v>59722055</v>
      </c>
      <c r="R18" s="19">
        <f t="shared" si="2"/>
        <v>-2544914</v>
      </c>
      <c r="S18" s="49">
        <f t="shared" si="3"/>
        <v>-0.96127207978714568</v>
      </c>
      <c r="T18" s="41"/>
    </row>
    <row r="19" spans="1:21" s="33" customFormat="1" ht="14" customHeight="1">
      <c r="A19" s="54" t="s">
        <v>36</v>
      </c>
      <c r="B19" s="18" t="s">
        <v>25</v>
      </c>
      <c r="C19" s="48">
        <v>7.7235305842816805E-4</v>
      </c>
      <c r="D19" s="48">
        <v>2.3782626791129101E-2</v>
      </c>
      <c r="E19" s="48">
        <v>2.9910529938059201E-2</v>
      </c>
      <c r="F19" s="48">
        <v>1.6645527413470699E-2</v>
      </c>
      <c r="G19" s="48">
        <v>1.2725785134369699E-2</v>
      </c>
      <c r="H19" s="65">
        <v>49977</v>
      </c>
      <c r="I19" s="65">
        <v>1600000</v>
      </c>
      <c r="J19" s="65">
        <v>2173000</v>
      </c>
      <c r="K19" s="65">
        <v>1273000</v>
      </c>
      <c r="L19" s="65">
        <v>1011000</v>
      </c>
      <c r="M19" s="65">
        <v>64707454</v>
      </c>
      <c r="N19" s="65">
        <v>67276000</v>
      </c>
      <c r="O19" s="65">
        <v>72650000</v>
      </c>
      <c r="P19" s="65">
        <v>76477000</v>
      </c>
      <c r="Q19" s="65">
        <v>79445000</v>
      </c>
      <c r="R19" s="19">
        <f t="shared" si="2"/>
        <v>961023</v>
      </c>
      <c r="S19" s="49">
        <f t="shared" si="3"/>
        <v>19.229305480521038</v>
      </c>
      <c r="T19" s="41"/>
    </row>
    <row r="20" spans="1:21" s="33" customFormat="1" ht="14" customHeight="1">
      <c r="A20" s="54" t="s">
        <v>37</v>
      </c>
      <c r="B20" s="18" t="s">
        <v>25</v>
      </c>
      <c r="C20" s="48">
        <v>-1.5711176698566E-2</v>
      </c>
      <c r="D20" s="48">
        <v>-0.151030507860829</v>
      </c>
      <c r="E20" s="48">
        <v>-0.227020253336043</v>
      </c>
      <c r="F20" s="48">
        <v>-0.199608321324317</v>
      </c>
      <c r="G20" s="48">
        <v>8.7976219695110297E-2</v>
      </c>
      <c r="H20" s="65">
        <v>-527000</v>
      </c>
      <c r="I20" s="65">
        <v>-5005000</v>
      </c>
      <c r="J20" s="65">
        <v>-6703000</v>
      </c>
      <c r="K20" s="65">
        <v>-5402000</v>
      </c>
      <c r="L20" s="65">
        <v>3226000</v>
      </c>
      <c r="M20" s="65">
        <v>33543000</v>
      </c>
      <c r="N20" s="65">
        <v>33139000</v>
      </c>
      <c r="O20" s="65">
        <v>29526000</v>
      </c>
      <c r="P20" s="65">
        <v>27063000</v>
      </c>
      <c r="Q20" s="65">
        <v>36669000</v>
      </c>
      <c r="R20" s="19">
        <f t="shared" si="2"/>
        <v>3753000</v>
      </c>
      <c r="S20" s="49">
        <f t="shared" si="3"/>
        <v>-7.1214421252371913</v>
      </c>
      <c r="T20" s="41"/>
    </row>
    <row r="21" spans="1:21" s="33" customFormat="1" ht="14" customHeight="1">
      <c r="A21" s="54" t="s">
        <v>38</v>
      </c>
      <c r="B21" s="18" t="s">
        <v>25</v>
      </c>
      <c r="C21" s="48">
        <v>-9.5510048096536602E-3</v>
      </c>
      <c r="D21" s="48">
        <v>1.35438410968484E-2</v>
      </c>
      <c r="E21" s="48">
        <v>-1.7947160814576799E-2</v>
      </c>
      <c r="F21" s="48">
        <v>-1.1220524669388001E-2</v>
      </c>
      <c r="G21" s="48">
        <v>-3.6667932027374298E-2</v>
      </c>
      <c r="H21" s="65">
        <v>-427612</v>
      </c>
      <c r="I21" s="65">
        <v>604163</v>
      </c>
      <c r="J21" s="65">
        <v>-807365</v>
      </c>
      <c r="K21" s="65">
        <v>-193648</v>
      </c>
      <c r="L21" s="65">
        <v>-1621043</v>
      </c>
      <c r="M21" s="65">
        <v>44771415</v>
      </c>
      <c r="N21" s="65">
        <v>44607951</v>
      </c>
      <c r="O21" s="65">
        <v>44985667</v>
      </c>
      <c r="P21" s="65">
        <v>17258373</v>
      </c>
      <c r="Q21" s="65">
        <v>44208738</v>
      </c>
      <c r="R21" s="19">
        <f t="shared" si="2"/>
        <v>-1193431</v>
      </c>
      <c r="S21" s="49">
        <f t="shared" si="3"/>
        <v>2.7909202735189846</v>
      </c>
      <c r="T21" s="41"/>
    </row>
    <row r="22" spans="1:21" s="33" customFormat="1" ht="14" customHeight="1">
      <c r="A22" s="61" t="s">
        <v>39</v>
      </c>
      <c r="B22" s="18" t="s">
        <v>25</v>
      </c>
      <c r="C22" s="48">
        <v>3.1244457697970199E-2</v>
      </c>
      <c r="D22" s="48">
        <v>3.9240354082715902E-2</v>
      </c>
      <c r="E22" s="48">
        <v>3.1117417139094501E-2</v>
      </c>
      <c r="F22" s="48">
        <v>3.9265254386479001E-2</v>
      </c>
      <c r="G22" s="48">
        <v>7.1848400794748205E-2</v>
      </c>
      <c r="H22" s="65">
        <v>7583429</v>
      </c>
      <c r="I22" s="65">
        <v>10005952</v>
      </c>
      <c r="J22" s="65">
        <v>8299564</v>
      </c>
      <c r="K22" s="65">
        <v>10623878</v>
      </c>
      <c r="L22" s="65">
        <v>21144117</v>
      </c>
      <c r="M22" s="65">
        <v>242712774</v>
      </c>
      <c r="N22" s="65">
        <v>254991379</v>
      </c>
      <c r="O22" s="65">
        <v>266717638</v>
      </c>
      <c r="P22" s="65">
        <v>270566896</v>
      </c>
      <c r="Q22" s="65">
        <v>294287928</v>
      </c>
      <c r="R22" s="69">
        <f t="shared" si="2"/>
        <v>13560688</v>
      </c>
      <c r="S22" s="49">
        <f t="shared" si="3"/>
        <v>1.7882000345753879</v>
      </c>
      <c r="T22" s="41">
        <f>R22/T29</f>
        <v>9.1708272337351598E-2</v>
      </c>
    </row>
    <row r="23" spans="1:21" s="33" customFormat="1" ht="14" customHeight="1">
      <c r="A23" s="54" t="s">
        <v>40</v>
      </c>
      <c r="B23" s="18" t="s">
        <v>25</v>
      </c>
      <c r="C23" s="48">
        <v>6.2594392608845306E-2</v>
      </c>
      <c r="D23" s="48">
        <v>5.6782567933320795E-4</v>
      </c>
      <c r="E23" s="48">
        <v>0.110019992679147</v>
      </c>
      <c r="F23" s="48">
        <v>9.7148419716541895E-2</v>
      </c>
      <c r="G23" s="48">
        <v>0.117947074790965</v>
      </c>
      <c r="H23" s="65">
        <v>9230619</v>
      </c>
      <c r="I23" s="65">
        <v>81575</v>
      </c>
      <c r="J23" s="65">
        <v>18318598</v>
      </c>
      <c r="K23" s="65">
        <v>15938941</v>
      </c>
      <c r="L23" s="65">
        <v>20481437</v>
      </c>
      <c r="M23" s="65">
        <v>147467187</v>
      </c>
      <c r="N23" s="65">
        <v>143662048</v>
      </c>
      <c r="O23" s="65">
        <v>166502447</v>
      </c>
      <c r="P23" s="65">
        <v>164067939</v>
      </c>
      <c r="Q23" s="65">
        <v>173649385</v>
      </c>
      <c r="R23" s="19">
        <f t="shared" si="2"/>
        <v>11250818</v>
      </c>
      <c r="S23" s="49">
        <f t="shared" si="3"/>
        <v>1.2188584535879987</v>
      </c>
      <c r="T23" s="41"/>
    </row>
    <row r="24" spans="1:21" s="33" customFormat="1" ht="14" customHeight="1">
      <c r="A24" s="54" t="s">
        <v>41</v>
      </c>
      <c r="B24" s="18" t="s">
        <v>25</v>
      </c>
      <c r="C24" s="48">
        <v>9.9442379182156093E-3</v>
      </c>
      <c r="D24" s="48">
        <v>3.1178934769599001E-2</v>
      </c>
      <c r="E24" s="48">
        <v>-9.7100563590683794E-2</v>
      </c>
      <c r="F24" s="48">
        <v>-4.5975855130784699E-2</v>
      </c>
      <c r="G24" s="48">
        <v>1.06725338237226E-2</v>
      </c>
      <c r="H24" s="65">
        <v>321000</v>
      </c>
      <c r="I24" s="65">
        <v>1042000</v>
      </c>
      <c r="J24" s="65">
        <v>-2860000</v>
      </c>
      <c r="K24" s="65">
        <v>-1371000</v>
      </c>
      <c r="L24" s="65">
        <v>325000</v>
      </c>
      <c r="M24" s="65">
        <v>32280000</v>
      </c>
      <c r="N24" s="65">
        <v>33420000</v>
      </c>
      <c r="O24" s="65">
        <v>29454000</v>
      </c>
      <c r="P24" s="65">
        <v>29820000</v>
      </c>
      <c r="Q24" s="65">
        <v>30452000</v>
      </c>
      <c r="R24" s="19">
        <f t="shared" si="2"/>
        <v>4000</v>
      </c>
      <c r="S24" s="49">
        <f t="shared" si="3"/>
        <v>1.2461059190031152E-2</v>
      </c>
      <c r="T24" s="41"/>
    </row>
    <row r="25" spans="1:21" s="33" customFormat="1" ht="14" customHeight="1">
      <c r="A25" s="54" t="s">
        <v>42</v>
      </c>
      <c r="B25" s="18" t="s">
        <v>25</v>
      </c>
      <c r="C25" s="48">
        <v>-3.8656308616137003E-2</v>
      </c>
      <c r="D25" s="48">
        <v>2.42791740059018E-2</v>
      </c>
      <c r="E25" s="48">
        <v>2.03951134443878E-2</v>
      </c>
      <c r="F25" s="48">
        <v>-2.7476207211484499E-2</v>
      </c>
      <c r="G25" s="48">
        <v>-4.6981182732856903E-2</v>
      </c>
      <c r="H25" s="65">
        <v>-5814182</v>
      </c>
      <c r="I25" s="65">
        <v>3892833</v>
      </c>
      <c r="J25" s="65">
        <v>3448000</v>
      </c>
      <c r="K25" s="65">
        <v>-4276764</v>
      </c>
      <c r="L25" s="65">
        <v>-8488960</v>
      </c>
      <c r="M25" s="65">
        <v>150407067</v>
      </c>
      <c r="N25" s="65">
        <v>160336303</v>
      </c>
      <c r="O25" s="65">
        <v>169060104</v>
      </c>
      <c r="P25" s="65">
        <v>155653361</v>
      </c>
      <c r="Q25" s="65">
        <v>180688512</v>
      </c>
      <c r="R25" s="19">
        <f t="shared" si="2"/>
        <v>-2674778</v>
      </c>
      <c r="S25" s="49">
        <f t="shared" si="3"/>
        <v>0.4600437344410615</v>
      </c>
      <c r="T25" s="41"/>
    </row>
    <row r="26" spans="1:21" s="33" customFormat="1" ht="14" customHeight="1">
      <c r="A26" s="61" t="s">
        <v>43</v>
      </c>
      <c r="B26" s="18" t="s">
        <v>25</v>
      </c>
      <c r="C26" s="48">
        <v>1.04498338785675E-2</v>
      </c>
      <c r="D26" s="48">
        <v>1.6216009201113699E-2</v>
      </c>
      <c r="E26" s="48">
        <v>4.8844751218160197E-2</v>
      </c>
      <c r="F26" s="48">
        <v>5.2900704205233601E-2</v>
      </c>
      <c r="G26" s="48">
        <v>8.6074796162867506E-2</v>
      </c>
      <c r="H26" s="65">
        <v>1966929</v>
      </c>
      <c r="I26" s="65">
        <v>3484314</v>
      </c>
      <c r="J26" s="65">
        <v>11615793</v>
      </c>
      <c r="K26" s="65">
        <v>13649054</v>
      </c>
      <c r="L26" s="65">
        <v>28651056</v>
      </c>
      <c r="M26" s="65">
        <v>188225863</v>
      </c>
      <c r="N26" s="65">
        <v>214868773</v>
      </c>
      <c r="O26" s="65">
        <v>237810465</v>
      </c>
      <c r="P26" s="65">
        <v>258012709</v>
      </c>
      <c r="Q26" s="65">
        <v>332862316</v>
      </c>
      <c r="R26" s="69">
        <f t="shared" si="2"/>
        <v>26684127</v>
      </c>
      <c r="S26" s="49">
        <f t="shared" si="3"/>
        <v>13.566390550955322</v>
      </c>
      <c r="T26" s="41">
        <f>R26/T29</f>
        <v>0.1804595154759461</v>
      </c>
    </row>
    <row r="27" spans="1:21" s="33" customFormat="1" ht="14" customHeight="1">
      <c r="A27" s="54" t="s">
        <v>44</v>
      </c>
      <c r="B27" s="18" t="s">
        <v>25</v>
      </c>
      <c r="C27" s="48">
        <v>1.7886352854280599E-2</v>
      </c>
      <c r="D27" s="48">
        <v>3.6893283717377399E-2</v>
      </c>
      <c r="E27" s="48">
        <v>4.0589138772698799E-3</v>
      </c>
      <c r="F27" s="48">
        <v>-1.3567130359617E-2</v>
      </c>
      <c r="G27" s="48">
        <v>2.63648947920226E-2</v>
      </c>
      <c r="H27" s="65">
        <v>818552</v>
      </c>
      <c r="I27" s="65">
        <v>1795560</v>
      </c>
      <c r="J27" s="65">
        <v>218718</v>
      </c>
      <c r="K27" s="65">
        <v>-746816</v>
      </c>
      <c r="L27" s="65">
        <v>1598649</v>
      </c>
      <c r="M27" s="65">
        <v>45764053</v>
      </c>
      <c r="N27" s="65">
        <v>48669021</v>
      </c>
      <c r="O27" s="65">
        <v>53885844</v>
      </c>
      <c r="P27" s="65">
        <v>55045981</v>
      </c>
      <c r="Q27" s="65">
        <v>60635516</v>
      </c>
      <c r="R27" s="19">
        <f>L27-H27</f>
        <v>780097</v>
      </c>
      <c r="S27" s="49">
        <f>(L27-H27)/H27</f>
        <v>0.95302069996774796</v>
      </c>
      <c r="T27" s="38"/>
    </row>
    <row r="28" spans="1:21" s="33" customFormat="1" ht="14" customHeight="1">
      <c r="A28" s="54" t="s">
        <v>45</v>
      </c>
      <c r="B28" s="18" t="s">
        <v>25</v>
      </c>
      <c r="C28" s="48">
        <v>2.0244480872559701E-3</v>
      </c>
      <c r="D28" s="48">
        <v>-1.4167386864673301E-2</v>
      </c>
      <c r="E28" s="48">
        <v>2.2869638354449801E-2</v>
      </c>
      <c r="F28" s="48">
        <v>2.0802024089795399E-2</v>
      </c>
      <c r="G28" s="48">
        <v>9.1693400455733105E-3</v>
      </c>
      <c r="H28" s="65">
        <v>716924</v>
      </c>
      <c r="I28" s="65">
        <v>-5458354</v>
      </c>
      <c r="J28" s="65">
        <v>9624146</v>
      </c>
      <c r="K28" s="65">
        <v>9061601</v>
      </c>
      <c r="L28" s="65">
        <v>4175680</v>
      </c>
      <c r="M28" s="65">
        <v>354133062</v>
      </c>
      <c r="N28" s="65">
        <v>385275990</v>
      </c>
      <c r="O28" s="65">
        <v>420826331</v>
      </c>
      <c r="P28" s="65">
        <v>435611504</v>
      </c>
      <c r="Q28" s="65">
        <v>455395915</v>
      </c>
      <c r="R28" s="19">
        <f>L28-H28</f>
        <v>3458756</v>
      </c>
      <c r="S28" s="49">
        <f>(L28-H28)/H28</f>
        <v>4.824438852653838</v>
      </c>
      <c r="T28" s="38"/>
    </row>
    <row r="29" spans="1:21" s="33" customFormat="1" ht="14" customHeight="1" thickBot="1">
      <c r="A29" s="55" t="s">
        <v>46</v>
      </c>
      <c r="B29" s="62" t="s">
        <v>25</v>
      </c>
      <c r="C29" s="57">
        <v>-1.46656295881669E-2</v>
      </c>
      <c r="D29" s="57">
        <v>2.7770022271826002E-3</v>
      </c>
      <c r="E29" s="57">
        <v>-3.2933661219433502E-3</v>
      </c>
      <c r="F29" s="57">
        <v>1.8362127339393099E-2</v>
      </c>
      <c r="G29" s="57">
        <v>2.3551347163458101E-2</v>
      </c>
      <c r="H29" s="66">
        <v>-2448065</v>
      </c>
      <c r="I29" s="66">
        <v>494413</v>
      </c>
      <c r="J29" s="66">
        <v>-605160</v>
      </c>
      <c r="K29" s="66">
        <v>3312975</v>
      </c>
      <c r="L29" s="66">
        <v>4470061</v>
      </c>
      <c r="M29" s="66">
        <v>166925326</v>
      </c>
      <c r="N29" s="66">
        <v>178038388</v>
      </c>
      <c r="O29" s="66">
        <v>183751207</v>
      </c>
      <c r="P29" s="66">
        <v>180424356</v>
      </c>
      <c r="Q29" s="66">
        <v>189800650</v>
      </c>
      <c r="R29" s="67">
        <f>L29-H29</f>
        <v>6918126</v>
      </c>
      <c r="S29" s="58">
        <f>(L29-H29)/H29</f>
        <v>-2.8259568271267308</v>
      </c>
      <c r="T29" s="42">
        <f>SUM(R8:R29)</f>
        <v>147867664</v>
      </c>
    </row>
    <row r="30" spans="1:21" s="33" customFormat="1" ht="14" customHeight="1">
      <c r="A30" s="59" t="s">
        <v>47</v>
      </c>
      <c r="B30" s="60" t="s">
        <v>48</v>
      </c>
      <c r="C30" s="52">
        <v>4.6645343798685297E-2</v>
      </c>
      <c r="D30" s="52">
        <v>5.0144199305318903E-2</v>
      </c>
      <c r="E30" s="52">
        <v>3.3099567916323097E-2</v>
      </c>
      <c r="F30" s="52">
        <v>5.4892918346824103E-2</v>
      </c>
      <c r="G30" s="52">
        <v>6.5522468968351205E-2</v>
      </c>
      <c r="H30" s="63">
        <v>7377665</v>
      </c>
      <c r="I30" s="63">
        <v>8361742</v>
      </c>
      <c r="J30" s="63">
        <v>5550435</v>
      </c>
      <c r="K30" s="63">
        <v>9230580</v>
      </c>
      <c r="L30" s="63">
        <v>11020735</v>
      </c>
      <c r="M30" s="63">
        <v>158165090</v>
      </c>
      <c r="N30" s="63">
        <v>166753924</v>
      </c>
      <c r="O30" s="63">
        <v>167689047</v>
      </c>
      <c r="P30" s="63">
        <v>168156117</v>
      </c>
      <c r="Q30" s="63">
        <v>168197798</v>
      </c>
      <c r="R30" s="68">
        <f>L30-H30</f>
        <v>3643070</v>
      </c>
      <c r="S30" s="53">
        <f>(L30-H30)/H30</f>
        <v>0.49379715668846447</v>
      </c>
      <c r="T30" s="39"/>
      <c r="U30" s="32"/>
    </row>
    <row r="31" spans="1:21" s="33" customFormat="1" ht="14" customHeight="1">
      <c r="A31" s="61" t="s">
        <v>49</v>
      </c>
      <c r="B31" s="18" t="s">
        <v>48</v>
      </c>
      <c r="C31" s="48">
        <v>-3.17397655348233E-2</v>
      </c>
      <c r="D31" s="48">
        <v>2.8608084056705601E-2</v>
      </c>
      <c r="E31" s="48">
        <v>5.7455416358387898E-2</v>
      </c>
      <c r="F31" s="48">
        <v>7.5933750010420603E-2</v>
      </c>
      <c r="G31" s="48">
        <v>8.8321121257553301E-2</v>
      </c>
      <c r="H31" s="65">
        <v>-11362263</v>
      </c>
      <c r="I31" s="65">
        <v>10710633</v>
      </c>
      <c r="J31" s="65">
        <v>22911295</v>
      </c>
      <c r="K31" s="65">
        <v>31470229</v>
      </c>
      <c r="L31" s="65">
        <v>39487717</v>
      </c>
      <c r="M31" s="65">
        <v>357981945</v>
      </c>
      <c r="N31" s="65">
        <v>374391832</v>
      </c>
      <c r="O31" s="65">
        <v>398766495</v>
      </c>
      <c r="P31" s="65">
        <v>414443235</v>
      </c>
      <c r="Q31" s="65">
        <v>447092569</v>
      </c>
      <c r="R31" s="69">
        <f t="shared" ref="R31:R54" si="4">L31-H31</f>
        <v>50849980</v>
      </c>
      <c r="S31" s="49">
        <f t="shared" ref="S31:S54" si="5">(L31-H31)/H31</f>
        <v>-4.4753391115836694</v>
      </c>
      <c r="T31" s="41">
        <f>R31/T53</f>
        <v>0.26464426807951336</v>
      </c>
      <c r="U31" s="32"/>
    </row>
    <row r="32" spans="1:21" s="33" customFormat="1" ht="14" customHeight="1">
      <c r="A32" s="54" t="s">
        <v>50</v>
      </c>
      <c r="B32" s="18" t="s">
        <v>48</v>
      </c>
      <c r="C32" s="48">
        <v>2.9686480167053799E-2</v>
      </c>
      <c r="D32" s="48">
        <v>2.8260621505458099E-2</v>
      </c>
      <c r="E32" s="48">
        <v>2.69654239907282E-2</v>
      </c>
      <c r="F32" s="48">
        <v>3.3844868191141797E-2</v>
      </c>
      <c r="G32" s="48">
        <v>-8.8923255364391999E-4</v>
      </c>
      <c r="H32" s="65">
        <v>785447</v>
      </c>
      <c r="I32" s="65">
        <v>743000</v>
      </c>
      <c r="J32" s="65">
        <v>698000</v>
      </c>
      <c r="K32" s="65">
        <v>891000</v>
      </c>
      <c r="L32" s="65">
        <v>-23000</v>
      </c>
      <c r="M32" s="65">
        <v>26458071</v>
      </c>
      <c r="N32" s="65">
        <v>26291000</v>
      </c>
      <c r="O32" s="65">
        <v>25885000</v>
      </c>
      <c r="P32" s="65">
        <v>26326000</v>
      </c>
      <c r="Q32" s="65">
        <v>25865000</v>
      </c>
      <c r="R32" s="19">
        <f t="shared" si="4"/>
        <v>-808447</v>
      </c>
      <c r="S32" s="49">
        <f t="shared" si="5"/>
        <v>-1.0292826887110142</v>
      </c>
      <c r="T32" s="41"/>
      <c r="U32" s="32"/>
    </row>
    <row r="33" spans="1:21" s="33" customFormat="1" ht="14" customHeight="1">
      <c r="A33" s="54" t="s">
        <v>51</v>
      </c>
      <c r="B33" s="18" t="s">
        <v>48</v>
      </c>
      <c r="C33" s="48">
        <v>4.49590612142753E-2</v>
      </c>
      <c r="D33" s="48">
        <v>1.6834418103073099E-2</v>
      </c>
      <c r="E33" s="48">
        <v>2.94953789920833E-2</v>
      </c>
      <c r="F33" s="48">
        <v>5.7158636987554801E-2</v>
      </c>
      <c r="G33" s="48">
        <v>5.6552825853838702E-2</v>
      </c>
      <c r="H33" s="65">
        <v>1592437</v>
      </c>
      <c r="I33" s="65">
        <v>655585</v>
      </c>
      <c r="J33" s="65">
        <v>1191130</v>
      </c>
      <c r="K33" s="65">
        <v>2479072</v>
      </c>
      <c r="L33" s="65">
        <v>2600706</v>
      </c>
      <c r="M33" s="65">
        <v>35419712</v>
      </c>
      <c r="N33" s="65">
        <v>38943134</v>
      </c>
      <c r="O33" s="65">
        <v>40383614</v>
      </c>
      <c r="P33" s="65">
        <v>43371783</v>
      </c>
      <c r="Q33" s="65">
        <v>45987198</v>
      </c>
      <c r="R33" s="19">
        <f t="shared" si="4"/>
        <v>1008269</v>
      </c>
      <c r="S33" s="49">
        <f t="shared" si="5"/>
        <v>0.63316099789191027</v>
      </c>
      <c r="T33" s="41"/>
      <c r="U33" s="32"/>
    </row>
    <row r="34" spans="1:21" s="33" customFormat="1" ht="14" customHeight="1">
      <c r="A34" s="54" t="s">
        <v>52</v>
      </c>
      <c r="B34" s="18" t="s">
        <v>48</v>
      </c>
      <c r="C34" s="48">
        <v>-7.8146777240259407E-3</v>
      </c>
      <c r="D34" s="48">
        <v>6.2275617053819702E-3</v>
      </c>
      <c r="E34" s="48">
        <v>1.3817131024154901E-3</v>
      </c>
      <c r="F34" s="48">
        <v>2.8561432902709599E-2</v>
      </c>
      <c r="G34" s="48">
        <v>6.1609322398177097E-2</v>
      </c>
      <c r="H34" s="65">
        <v>-951615</v>
      </c>
      <c r="I34" s="65">
        <v>732174</v>
      </c>
      <c r="J34" s="65">
        <v>159952</v>
      </c>
      <c r="K34" s="65">
        <v>3489107</v>
      </c>
      <c r="L34" s="65">
        <v>8004286</v>
      </c>
      <c r="M34" s="65">
        <v>121772776</v>
      </c>
      <c r="N34" s="65">
        <v>117569931</v>
      </c>
      <c r="O34" s="65">
        <v>115763540</v>
      </c>
      <c r="P34" s="65">
        <v>122161483</v>
      </c>
      <c r="Q34" s="65">
        <v>129920046</v>
      </c>
      <c r="R34" s="19">
        <f t="shared" si="4"/>
        <v>8955901</v>
      </c>
      <c r="S34" s="49">
        <f t="shared" si="5"/>
        <v>-9.4112650599244443</v>
      </c>
      <c r="T34" s="41"/>
      <c r="U34" s="32"/>
    </row>
    <row r="35" spans="1:21" s="33" customFormat="1" ht="14" customHeight="1">
      <c r="A35" s="54" t="s">
        <v>53</v>
      </c>
      <c r="B35" s="18" t="s">
        <v>48</v>
      </c>
      <c r="C35" s="48">
        <v>-1.43442373849726E-2</v>
      </c>
      <c r="D35" s="48">
        <v>6.7798211733579002E-3</v>
      </c>
      <c r="E35" s="48">
        <v>-5.2879770548564603E-2</v>
      </c>
      <c r="F35" s="48">
        <v>-4.57168854803068E-2</v>
      </c>
      <c r="G35" s="48">
        <v>9.2061098409301004E-3</v>
      </c>
      <c r="H35" s="65">
        <v>-1180000</v>
      </c>
      <c r="I35" s="65">
        <v>574000</v>
      </c>
      <c r="J35" s="65">
        <v>-4093000</v>
      </c>
      <c r="K35" s="65">
        <v>-3517000</v>
      </c>
      <c r="L35" s="65">
        <v>757000</v>
      </c>
      <c r="M35" s="65">
        <v>82263000</v>
      </c>
      <c r="N35" s="65">
        <v>84663000</v>
      </c>
      <c r="O35" s="65">
        <v>77402000</v>
      </c>
      <c r="P35" s="65">
        <v>76930000</v>
      </c>
      <c r="Q35" s="65">
        <v>82228000</v>
      </c>
      <c r="R35" s="19">
        <f t="shared" si="4"/>
        <v>1937000</v>
      </c>
      <c r="S35" s="49">
        <f t="shared" si="5"/>
        <v>-1.6415254237288135</v>
      </c>
      <c r="T35" s="41"/>
      <c r="U35" s="32"/>
    </row>
    <row r="36" spans="1:21" s="33" customFormat="1" ht="14" customHeight="1">
      <c r="A36" s="54" t="s">
        <v>54</v>
      </c>
      <c r="B36" s="18" t="s">
        <v>48</v>
      </c>
      <c r="C36" s="48">
        <v>1.12258145140239E-2</v>
      </c>
      <c r="D36" s="48">
        <v>-5.8436312514095999E-2</v>
      </c>
      <c r="E36" s="48">
        <v>-3.5141936774590703E-2</v>
      </c>
      <c r="F36" s="48">
        <v>-0.26612520249028798</v>
      </c>
      <c r="G36" s="48">
        <v>-0.11192039224869001</v>
      </c>
      <c r="H36" s="65">
        <v>257812</v>
      </c>
      <c r="I36" s="65">
        <v>-1314156</v>
      </c>
      <c r="J36" s="65">
        <v>-778857</v>
      </c>
      <c r="K36" s="65">
        <v>-4726906</v>
      </c>
      <c r="L36" s="65">
        <v>-2250753</v>
      </c>
      <c r="M36" s="65">
        <v>22965995</v>
      </c>
      <c r="N36" s="65">
        <v>22488688</v>
      </c>
      <c r="O36" s="65">
        <v>22163178</v>
      </c>
      <c r="P36" s="65">
        <v>17761963</v>
      </c>
      <c r="Q36" s="65">
        <v>20110303</v>
      </c>
      <c r="R36" s="19">
        <f t="shared" si="4"/>
        <v>-2508565</v>
      </c>
      <c r="S36" s="49">
        <f t="shared" si="5"/>
        <v>-9.7302103858625664</v>
      </c>
      <c r="T36" s="41"/>
      <c r="U36" s="32"/>
    </row>
    <row r="37" spans="1:21" s="33" customFormat="1" ht="14" customHeight="1">
      <c r="A37" s="54" t="s">
        <v>55</v>
      </c>
      <c r="B37" s="18" t="s">
        <v>48</v>
      </c>
      <c r="C37" s="48">
        <v>7.9638197629311597E-3</v>
      </c>
      <c r="D37" s="48">
        <v>6.7558385160566503E-2</v>
      </c>
      <c r="E37" s="48">
        <v>2.01051098546834E-2</v>
      </c>
      <c r="F37" s="48">
        <v>9.2141882927869498E-2</v>
      </c>
      <c r="G37" s="48">
        <v>0.10229761408070499</v>
      </c>
      <c r="H37" s="65">
        <v>1099294</v>
      </c>
      <c r="I37" s="65">
        <v>9589738</v>
      </c>
      <c r="J37" s="65">
        <v>2697826</v>
      </c>
      <c r="K37" s="65">
        <v>13702844</v>
      </c>
      <c r="L37" s="65">
        <v>16242002</v>
      </c>
      <c r="M37" s="65">
        <v>138036022</v>
      </c>
      <c r="N37" s="65">
        <v>141947413</v>
      </c>
      <c r="O37" s="65">
        <v>134186086</v>
      </c>
      <c r="P37" s="65">
        <v>148714608</v>
      </c>
      <c r="Q37" s="65">
        <v>158772051</v>
      </c>
      <c r="R37" s="19">
        <f t="shared" si="4"/>
        <v>15142708</v>
      </c>
      <c r="S37" s="49">
        <f t="shared" si="5"/>
        <v>13.774939188242636</v>
      </c>
      <c r="T37" s="41"/>
      <c r="U37" s="32"/>
    </row>
    <row r="38" spans="1:21" s="33" customFormat="1" ht="14" customHeight="1">
      <c r="A38" s="54" t="s">
        <v>56</v>
      </c>
      <c r="B38" s="18" t="s">
        <v>48</v>
      </c>
      <c r="C38" s="48">
        <v>8.1130643899342703E-3</v>
      </c>
      <c r="D38" s="48">
        <v>4.4513171882994496E-3</v>
      </c>
      <c r="E38" s="48">
        <v>3.7017629491789501E-2</v>
      </c>
      <c r="F38" s="48">
        <v>-1.31461315361862E-2</v>
      </c>
      <c r="G38" s="48">
        <v>3.8981222692551699E-2</v>
      </c>
      <c r="H38" s="65">
        <v>720349</v>
      </c>
      <c r="I38" s="65">
        <v>403756</v>
      </c>
      <c r="J38" s="65">
        <v>3550135</v>
      </c>
      <c r="K38" s="65">
        <v>-1280008</v>
      </c>
      <c r="L38" s="65">
        <v>3998081</v>
      </c>
      <c r="M38" s="65">
        <v>88788769</v>
      </c>
      <c r="N38" s="65">
        <v>90704837</v>
      </c>
      <c r="O38" s="65">
        <v>95903899</v>
      </c>
      <c r="P38" s="65">
        <v>97367655</v>
      </c>
      <c r="Q38" s="65">
        <v>102564279</v>
      </c>
      <c r="R38" s="19">
        <f t="shared" si="4"/>
        <v>3277732</v>
      </c>
      <c r="S38" s="49">
        <f t="shared" si="5"/>
        <v>4.5501999725133233</v>
      </c>
      <c r="T38" s="41"/>
      <c r="U38" s="32"/>
    </row>
    <row r="39" spans="1:21" s="33" customFormat="1" ht="14" customHeight="1">
      <c r="A39" s="61" t="s">
        <v>57</v>
      </c>
      <c r="B39" s="18" t="s">
        <v>48</v>
      </c>
      <c r="C39" s="48">
        <v>-2.6284875089269098E-2</v>
      </c>
      <c r="D39" s="48">
        <v>1.10358341729312E-2</v>
      </c>
      <c r="E39" s="48">
        <v>8.9811890118548093E-2</v>
      </c>
      <c r="F39" s="48">
        <v>7.3241505560630499E-2</v>
      </c>
      <c r="G39" s="48">
        <v>0.106694098525982</v>
      </c>
      <c r="H39" s="65">
        <v>-5158093</v>
      </c>
      <c r="I39" s="65">
        <v>2229682</v>
      </c>
      <c r="J39" s="65">
        <v>19690096</v>
      </c>
      <c r="K39" s="65">
        <v>16082788</v>
      </c>
      <c r="L39" s="65">
        <v>25554856</v>
      </c>
      <c r="M39" s="65">
        <v>196238064</v>
      </c>
      <c r="N39" s="65">
        <v>202040187</v>
      </c>
      <c r="O39" s="65">
        <v>219237074</v>
      </c>
      <c r="P39" s="65">
        <v>219585710</v>
      </c>
      <c r="Q39" s="65">
        <v>239515178</v>
      </c>
      <c r="R39" s="69">
        <f t="shared" si="4"/>
        <v>30712949</v>
      </c>
      <c r="S39" s="49">
        <f t="shared" si="5"/>
        <v>-5.9543224598703439</v>
      </c>
      <c r="T39" s="41">
        <f>R39/T53</f>
        <v>0.15984285359932141</v>
      </c>
      <c r="U39" s="32"/>
    </row>
    <row r="40" spans="1:21" s="33" customFormat="1" ht="14" customHeight="1">
      <c r="A40" s="61" t="s">
        <v>58</v>
      </c>
      <c r="B40" s="18" t="s">
        <v>48</v>
      </c>
      <c r="C40" s="48">
        <v>-8.0741281152038498E-3</v>
      </c>
      <c r="D40" s="48">
        <v>7.3512086636968593E-2</v>
      </c>
      <c r="E40" s="48">
        <v>8.5952436825883896E-2</v>
      </c>
      <c r="F40" s="48">
        <v>7.7355295738109897E-2</v>
      </c>
      <c r="G40" s="48">
        <v>0.12541283762844599</v>
      </c>
      <c r="H40" s="65">
        <v>-1077037</v>
      </c>
      <c r="I40" s="65">
        <v>10627070</v>
      </c>
      <c r="J40" s="65">
        <v>13177346</v>
      </c>
      <c r="K40" s="65">
        <v>12664000</v>
      </c>
      <c r="L40" s="65">
        <v>25395000</v>
      </c>
      <c r="M40" s="65">
        <v>133393598</v>
      </c>
      <c r="N40" s="65">
        <v>144562214</v>
      </c>
      <c r="O40" s="65">
        <v>153309743</v>
      </c>
      <c r="P40" s="65">
        <v>163712127</v>
      </c>
      <c r="Q40" s="65">
        <v>202491232</v>
      </c>
      <c r="R40" s="69">
        <f t="shared" si="4"/>
        <v>26472037</v>
      </c>
      <c r="S40" s="49">
        <f t="shared" si="5"/>
        <v>-24.57857715194557</v>
      </c>
      <c r="T40" s="41">
        <f>R40/T53</f>
        <v>0.13777139846345657</v>
      </c>
      <c r="U40" s="32"/>
    </row>
    <row r="41" spans="1:21" s="33" customFormat="1" ht="14" customHeight="1">
      <c r="A41" s="54" t="s">
        <v>59</v>
      </c>
      <c r="B41" s="18" t="s">
        <v>48</v>
      </c>
      <c r="C41" s="48">
        <v>-2.5406809179174698E-2</v>
      </c>
      <c r="D41" s="48">
        <v>-1.5995029729512202E-2</v>
      </c>
      <c r="E41" s="48">
        <v>-5.7248694050273899E-2</v>
      </c>
      <c r="F41" s="48">
        <v>-0.188105786281968</v>
      </c>
      <c r="G41" s="48">
        <v>-5.49218472140445E-2</v>
      </c>
      <c r="H41" s="65">
        <v>-2677752</v>
      </c>
      <c r="I41" s="65">
        <v>-1760117</v>
      </c>
      <c r="J41" s="65">
        <v>-5928405</v>
      </c>
      <c r="K41" s="65">
        <v>-18545553</v>
      </c>
      <c r="L41" s="65">
        <v>-5423000</v>
      </c>
      <c r="M41" s="65">
        <v>105395053</v>
      </c>
      <c r="N41" s="65">
        <v>110041496</v>
      </c>
      <c r="O41" s="65">
        <v>103555288</v>
      </c>
      <c r="P41" s="65">
        <v>98591082</v>
      </c>
      <c r="Q41" s="65">
        <v>98740306</v>
      </c>
      <c r="R41" s="19">
        <f t="shared" si="4"/>
        <v>-2745248</v>
      </c>
      <c r="S41" s="49">
        <f t="shared" si="5"/>
        <v>1.0252062177528016</v>
      </c>
      <c r="T41" s="41"/>
      <c r="U41" s="32"/>
    </row>
    <row r="42" spans="1:21" s="33" customFormat="1" ht="14" customHeight="1">
      <c r="A42" s="54" t="s">
        <v>60</v>
      </c>
      <c r="B42" s="18" t="s">
        <v>48</v>
      </c>
      <c r="C42" s="48">
        <v>4.1424394237657501E-2</v>
      </c>
      <c r="D42" s="48">
        <v>4.1863993422160801E-2</v>
      </c>
      <c r="E42" s="48">
        <v>2.3499917936722899E-2</v>
      </c>
      <c r="F42" s="48">
        <v>-2.4579547162506502E-2</v>
      </c>
      <c r="G42" s="48">
        <v>-2.97790547833423E-2</v>
      </c>
      <c r="H42" s="65">
        <v>5328626</v>
      </c>
      <c r="I42" s="65">
        <v>5501692</v>
      </c>
      <c r="J42" s="65">
        <v>3123795</v>
      </c>
      <c r="K42" s="65">
        <v>-3088540</v>
      </c>
      <c r="L42" s="65">
        <v>-3720000</v>
      </c>
      <c r="M42" s="65">
        <v>128634977</v>
      </c>
      <c r="N42" s="65">
        <v>131418232</v>
      </c>
      <c r="O42" s="65">
        <v>132927911</v>
      </c>
      <c r="P42" s="65">
        <v>125654878</v>
      </c>
      <c r="Q42" s="65">
        <v>124920016</v>
      </c>
      <c r="R42" s="19">
        <f t="shared" si="4"/>
        <v>-9048626</v>
      </c>
      <c r="S42" s="49">
        <f t="shared" si="5"/>
        <v>-1.698116174788773</v>
      </c>
      <c r="T42" s="41"/>
      <c r="U42" s="32"/>
    </row>
    <row r="43" spans="1:21" s="33" customFormat="1" ht="14" customHeight="1">
      <c r="A43" s="54" t="s">
        <v>61</v>
      </c>
      <c r="B43" s="18" t="s">
        <v>48</v>
      </c>
      <c r="C43" s="48">
        <v>-6.0091232775605602E-2</v>
      </c>
      <c r="D43" s="48">
        <v>-2.3162752078691801E-2</v>
      </c>
      <c r="E43" s="48">
        <v>-7.3834785352100099E-2</v>
      </c>
      <c r="F43" s="48">
        <v>-5.1640400523924698E-2</v>
      </c>
      <c r="G43" s="48">
        <v>-0.10353192105510101</v>
      </c>
      <c r="H43" s="65">
        <v>-3275192</v>
      </c>
      <c r="I43" s="65">
        <v>-1296298</v>
      </c>
      <c r="J43" s="65">
        <v>-4072607</v>
      </c>
      <c r="K43" s="65">
        <v>-1165861</v>
      </c>
      <c r="L43" s="65">
        <v>-5812436</v>
      </c>
      <c r="M43" s="65">
        <v>54503658</v>
      </c>
      <c r="N43" s="65">
        <v>55964766</v>
      </c>
      <c r="O43" s="65">
        <v>55158378</v>
      </c>
      <c r="P43" s="65">
        <v>22576529</v>
      </c>
      <c r="Q43" s="65">
        <v>56141487</v>
      </c>
      <c r="R43" s="19">
        <f t="shared" si="4"/>
        <v>-2537244</v>
      </c>
      <c r="S43" s="49">
        <f t="shared" si="5"/>
        <v>0.77468557568533392</v>
      </c>
      <c r="T43" s="41"/>
      <c r="U43" s="32"/>
    </row>
    <row r="44" spans="1:21" s="33" customFormat="1" ht="14" customHeight="1">
      <c r="A44" s="54" t="s">
        <v>62</v>
      </c>
      <c r="B44" s="18" t="s">
        <v>48</v>
      </c>
      <c r="C44" s="48">
        <v>1.31186228879644E-2</v>
      </c>
      <c r="D44" s="48">
        <v>4.0874634286539403E-2</v>
      </c>
      <c r="E44" s="48">
        <v>3.1357876537827699E-2</v>
      </c>
      <c r="F44" s="48">
        <v>-1.4298244450098901E-2</v>
      </c>
      <c r="G44" s="48">
        <v>-1.5209725118736901E-2</v>
      </c>
      <c r="H44" s="65">
        <v>1976575</v>
      </c>
      <c r="I44" s="65">
        <v>6016157</v>
      </c>
      <c r="J44" s="65">
        <v>4836829</v>
      </c>
      <c r="K44" s="65">
        <v>-2198259</v>
      </c>
      <c r="L44" s="65">
        <v>-2857618</v>
      </c>
      <c r="M44" s="65">
        <v>150669397</v>
      </c>
      <c r="N44" s="65">
        <v>147185586</v>
      </c>
      <c r="O44" s="65">
        <v>154246063</v>
      </c>
      <c r="P44" s="65">
        <v>153743280</v>
      </c>
      <c r="Q44" s="65">
        <v>187880976</v>
      </c>
      <c r="R44" s="19">
        <f t="shared" si="4"/>
        <v>-4834193</v>
      </c>
      <c r="S44" s="49">
        <f t="shared" si="5"/>
        <v>-2.4457422561754552</v>
      </c>
      <c r="T44" s="41"/>
      <c r="U44" s="32"/>
    </row>
    <row r="45" spans="1:21" s="33" customFormat="1" ht="14" customHeight="1">
      <c r="A45" s="54" t="s">
        <v>63</v>
      </c>
      <c r="B45" s="18" t="s">
        <v>48</v>
      </c>
      <c r="C45" s="48">
        <v>4.5664005969295203E-5</v>
      </c>
      <c r="D45" s="48">
        <v>6.5830463579689399E-2</v>
      </c>
      <c r="E45" s="48">
        <v>6.41025365287132E-2</v>
      </c>
      <c r="F45" s="48">
        <v>5.8910093447162905E-4</v>
      </c>
      <c r="G45" s="48">
        <v>-1.7587368604045601E-2</v>
      </c>
      <c r="H45" s="65">
        <v>8417</v>
      </c>
      <c r="I45" s="65">
        <v>12990838</v>
      </c>
      <c r="J45" s="65">
        <v>12726561</v>
      </c>
      <c r="K45" s="65">
        <v>107824</v>
      </c>
      <c r="L45" s="65">
        <v>-3950000</v>
      </c>
      <c r="M45" s="65">
        <v>184324608</v>
      </c>
      <c r="N45" s="65">
        <v>197337787</v>
      </c>
      <c r="O45" s="65">
        <v>198534437</v>
      </c>
      <c r="P45" s="65">
        <v>183031453</v>
      </c>
      <c r="Q45" s="65">
        <v>224593007</v>
      </c>
      <c r="R45" s="19">
        <f t="shared" si="4"/>
        <v>-3958417</v>
      </c>
      <c r="S45" s="49">
        <f t="shared" si="5"/>
        <v>-470.28834501603899</v>
      </c>
      <c r="T45" s="41"/>
      <c r="U45" s="32"/>
    </row>
    <row r="46" spans="1:21" s="33" customFormat="1" ht="14" customHeight="1">
      <c r="A46" s="61" t="s">
        <v>64</v>
      </c>
      <c r="B46" s="18" t="s">
        <v>48</v>
      </c>
      <c r="C46" s="48">
        <v>1.35941089105646E-2</v>
      </c>
      <c r="D46" s="48">
        <v>1.9982410776021999E-2</v>
      </c>
      <c r="E46" s="48">
        <v>3.85242508570997E-2</v>
      </c>
      <c r="F46" s="48">
        <v>4.9784738941036202E-2</v>
      </c>
      <c r="G46" s="48">
        <v>6.4427633560805206E-2</v>
      </c>
      <c r="H46" s="65">
        <v>8129570</v>
      </c>
      <c r="I46" s="65">
        <v>12308413</v>
      </c>
      <c r="J46" s="65">
        <v>24992340</v>
      </c>
      <c r="K46" s="65">
        <v>33959762</v>
      </c>
      <c r="L46" s="65">
        <v>45726703</v>
      </c>
      <c r="M46" s="65">
        <v>598021544</v>
      </c>
      <c r="N46" s="65">
        <v>615962365</v>
      </c>
      <c r="O46" s="65">
        <v>648743050</v>
      </c>
      <c r="P46" s="65">
        <v>682131969</v>
      </c>
      <c r="Q46" s="65">
        <v>709737429</v>
      </c>
      <c r="R46" s="69">
        <f t="shared" si="4"/>
        <v>37597133</v>
      </c>
      <c r="S46" s="49">
        <f t="shared" si="5"/>
        <v>4.624738208785951</v>
      </c>
      <c r="T46" s="41">
        <f>R46/T53</f>
        <v>0.19567098639317299</v>
      </c>
      <c r="U46" s="32"/>
    </row>
    <row r="47" spans="1:21" s="33" customFormat="1" ht="14" customHeight="1">
      <c r="A47" s="54" t="s">
        <v>65</v>
      </c>
      <c r="B47" s="18" t="s">
        <v>48</v>
      </c>
      <c r="C47" s="48">
        <v>2.51036378095882E-2</v>
      </c>
      <c r="D47" s="48">
        <v>1.32664256138827E-2</v>
      </c>
      <c r="E47" s="48">
        <v>1.81738162241021E-2</v>
      </c>
      <c r="F47" s="48">
        <v>2.30763310941717E-2</v>
      </c>
      <c r="G47" s="48">
        <v>5.6167225205429702E-2</v>
      </c>
      <c r="H47" s="65">
        <v>4120000</v>
      </c>
      <c r="I47" s="65">
        <v>2295000</v>
      </c>
      <c r="J47" s="65">
        <v>3269000</v>
      </c>
      <c r="K47" s="65">
        <v>4407000</v>
      </c>
      <c r="L47" s="65">
        <v>12398000</v>
      </c>
      <c r="M47" s="65">
        <v>164119640</v>
      </c>
      <c r="N47" s="65">
        <v>172993093</v>
      </c>
      <c r="O47" s="65">
        <v>179874164</v>
      </c>
      <c r="P47" s="65">
        <v>190974899</v>
      </c>
      <c r="Q47" s="65">
        <v>220733710</v>
      </c>
      <c r="R47" s="19">
        <f t="shared" si="4"/>
        <v>8278000</v>
      </c>
      <c r="S47" s="49">
        <f t="shared" si="5"/>
        <v>2.009223300970874</v>
      </c>
      <c r="T47" s="41"/>
      <c r="U47" s="32"/>
    </row>
    <row r="48" spans="1:21" s="33" customFormat="1" ht="14" customHeight="1">
      <c r="A48" s="54" t="s">
        <v>66</v>
      </c>
      <c r="B48" s="18" t="s">
        <v>48</v>
      </c>
      <c r="C48" s="48">
        <v>-2.4946017456889999E-2</v>
      </c>
      <c r="D48" s="48">
        <v>5.7692135534078296E-3</v>
      </c>
      <c r="E48" s="48">
        <v>-2.8907600669144501E-3</v>
      </c>
      <c r="F48" s="48">
        <v>-4.73937052542385E-2</v>
      </c>
      <c r="G48" s="43"/>
      <c r="H48" s="65">
        <v>-3281000</v>
      </c>
      <c r="I48" s="65">
        <v>783000</v>
      </c>
      <c r="J48" s="65">
        <v>-413000</v>
      </c>
      <c r="K48" s="65">
        <v>-6600000</v>
      </c>
      <c r="L48" s="70"/>
      <c r="M48" s="65">
        <v>131524000</v>
      </c>
      <c r="N48" s="65">
        <v>135720405</v>
      </c>
      <c r="O48" s="65">
        <v>142869000</v>
      </c>
      <c r="P48" s="65">
        <v>139259000</v>
      </c>
      <c r="Q48" s="70"/>
      <c r="R48" s="19">
        <f t="shared" si="4"/>
        <v>3281000</v>
      </c>
      <c r="S48" s="49">
        <f t="shared" si="5"/>
        <v>-1</v>
      </c>
      <c r="T48" s="41"/>
      <c r="U48" s="32"/>
    </row>
    <row r="49" spans="1:21" s="33" customFormat="1" ht="14" customHeight="1">
      <c r="A49" s="54" t="s">
        <v>67</v>
      </c>
      <c r="B49" s="18" t="s">
        <v>48</v>
      </c>
      <c r="C49" s="48">
        <v>6.4094969012030599E-3</v>
      </c>
      <c r="D49" s="48">
        <v>1.50368246446575E-2</v>
      </c>
      <c r="E49" s="48">
        <v>-1.21764923642123E-2</v>
      </c>
      <c r="F49" s="48">
        <v>-3.3375610839102197E-2</v>
      </c>
      <c r="G49" s="48">
        <v>-1.8008016991904699E-2</v>
      </c>
      <c r="H49" s="65">
        <v>2813000</v>
      </c>
      <c r="I49" s="65">
        <v>6613000</v>
      </c>
      <c r="J49" s="65">
        <v>-5197000</v>
      </c>
      <c r="K49" s="65">
        <v>-14131000</v>
      </c>
      <c r="L49" s="65">
        <v>-8046000</v>
      </c>
      <c r="M49" s="65">
        <v>438880000</v>
      </c>
      <c r="N49" s="65">
        <v>439787000</v>
      </c>
      <c r="O49" s="65">
        <v>426806000</v>
      </c>
      <c r="P49" s="65">
        <v>423393000</v>
      </c>
      <c r="Q49" s="65">
        <v>446801000</v>
      </c>
      <c r="R49" s="19">
        <f t="shared" si="4"/>
        <v>-10859000</v>
      </c>
      <c r="S49" s="49">
        <f t="shared" si="5"/>
        <v>-3.8602915037326699</v>
      </c>
      <c r="T49" s="41"/>
      <c r="U49" s="32"/>
    </row>
    <row r="50" spans="1:21" s="33" customFormat="1" ht="14" customHeight="1">
      <c r="A50" s="61" t="s">
        <v>68</v>
      </c>
      <c r="B50" s="18" t="s">
        <v>48</v>
      </c>
      <c r="C50" s="48">
        <v>-1.8608612041074401E-2</v>
      </c>
      <c r="D50" s="48">
        <v>8.9035855926260496E-2</v>
      </c>
      <c r="E50" s="48">
        <v>3.3187858357579203E-2</v>
      </c>
      <c r="F50" s="48">
        <v>5.0392570394109298E-2</v>
      </c>
      <c r="G50" s="48">
        <v>0.103566069789226</v>
      </c>
      <c r="H50" s="65">
        <v>-3736827</v>
      </c>
      <c r="I50" s="65">
        <v>20650841</v>
      </c>
      <c r="J50" s="65">
        <v>7164168</v>
      </c>
      <c r="K50" s="65">
        <v>11001633</v>
      </c>
      <c r="L50" s="65">
        <v>25245963</v>
      </c>
      <c r="M50" s="65">
        <v>200811699</v>
      </c>
      <c r="N50" s="65">
        <v>231938479</v>
      </c>
      <c r="O50" s="65">
        <v>215867138</v>
      </c>
      <c r="P50" s="65">
        <v>218318552</v>
      </c>
      <c r="Q50" s="65">
        <v>243766738</v>
      </c>
      <c r="R50" s="69">
        <f t="shared" si="4"/>
        <v>28982790</v>
      </c>
      <c r="S50" s="49">
        <f t="shared" si="5"/>
        <v>-7.7559892389987546</v>
      </c>
      <c r="T50" s="41">
        <f>R50/T53</f>
        <v>0.15083839259036561</v>
      </c>
      <c r="U50" s="32"/>
    </row>
    <row r="51" spans="1:21" s="33" customFormat="1" ht="14" customHeight="1">
      <c r="A51" s="54" t="s">
        <v>69</v>
      </c>
      <c r="B51" s="18" t="s">
        <v>48</v>
      </c>
      <c r="C51" s="48">
        <v>1.10484564337849E-2</v>
      </c>
      <c r="D51" s="48">
        <v>6.2198724926138997E-3</v>
      </c>
      <c r="E51" s="48">
        <v>1.31834520327744E-2</v>
      </c>
      <c r="F51" s="48">
        <v>2.08024422154383E-2</v>
      </c>
      <c r="G51" s="48">
        <v>7.8482560006629995E-2</v>
      </c>
      <c r="H51" s="65">
        <v>702734</v>
      </c>
      <c r="I51" s="65">
        <v>440000</v>
      </c>
      <c r="J51" s="65">
        <v>1181000</v>
      </c>
      <c r="K51" s="65">
        <v>1908000</v>
      </c>
      <c r="L51" s="65">
        <v>7576000</v>
      </c>
      <c r="M51" s="65">
        <v>63604722</v>
      </c>
      <c r="N51" s="65">
        <v>70741000</v>
      </c>
      <c r="O51" s="65">
        <v>89582000</v>
      </c>
      <c r="P51" s="65">
        <v>91720000</v>
      </c>
      <c r="Q51" s="65">
        <v>96531000</v>
      </c>
      <c r="R51" s="19">
        <f t="shared" si="4"/>
        <v>6873266</v>
      </c>
      <c r="S51" s="49">
        <f t="shared" si="5"/>
        <v>9.7807506111843168</v>
      </c>
      <c r="T51" s="38"/>
      <c r="U51" s="32"/>
    </row>
    <row r="52" spans="1:21" s="33" customFormat="1" ht="14" customHeight="1">
      <c r="A52" s="54" t="s">
        <v>70</v>
      </c>
      <c r="B52" s="18" t="s">
        <v>48</v>
      </c>
      <c r="C52" s="48">
        <v>6.7452059180699894E-2</v>
      </c>
      <c r="D52" s="48">
        <v>-5.2056817830803799E-2</v>
      </c>
      <c r="E52" s="48">
        <v>-6.4075128800058098E-2</v>
      </c>
      <c r="F52" s="48">
        <v>-2.9200438105793002E-2</v>
      </c>
      <c r="G52" s="48">
        <v>8.0068527948784302E-2</v>
      </c>
      <c r="H52" s="65">
        <v>4334579</v>
      </c>
      <c r="I52" s="65">
        <v>-3085733</v>
      </c>
      <c r="J52" s="65">
        <v>-3964510</v>
      </c>
      <c r="K52" s="65">
        <v>-1799619</v>
      </c>
      <c r="L52" s="65">
        <v>5086823</v>
      </c>
      <c r="M52" s="65">
        <v>64261626</v>
      </c>
      <c r="N52" s="65">
        <v>59276251</v>
      </c>
      <c r="O52" s="65">
        <v>61872837</v>
      </c>
      <c r="P52" s="65">
        <v>61629863</v>
      </c>
      <c r="Q52" s="65">
        <v>63530867</v>
      </c>
      <c r="R52" s="19">
        <f t="shared" si="4"/>
        <v>752244</v>
      </c>
      <c r="S52" s="49">
        <f t="shared" si="5"/>
        <v>0.17354488175206864</v>
      </c>
      <c r="T52" s="38"/>
      <c r="U52" s="32"/>
    </row>
    <row r="53" spans="1:21" s="33" customFormat="1" ht="14" customHeight="1" thickBot="1">
      <c r="A53" s="55" t="s">
        <v>71</v>
      </c>
      <c r="B53" s="62" t="s">
        <v>48</v>
      </c>
      <c r="C53" s="57">
        <v>-5.4690876341891501E-3</v>
      </c>
      <c r="D53" s="57">
        <v>-1.5199553389743299E-2</v>
      </c>
      <c r="E53" s="57">
        <v>-3.6853676204341303E-2</v>
      </c>
      <c r="F53" s="57">
        <v>-3.1831266693840302E-2</v>
      </c>
      <c r="G53" s="57">
        <v>2.36777628096436E-2</v>
      </c>
      <c r="H53" s="66">
        <v>-294163</v>
      </c>
      <c r="I53" s="66">
        <v>-844131</v>
      </c>
      <c r="J53" s="66">
        <v>-1977562</v>
      </c>
      <c r="K53" s="66">
        <v>-1696272</v>
      </c>
      <c r="L53" s="66">
        <v>1386147</v>
      </c>
      <c r="M53" s="66">
        <v>53786485</v>
      </c>
      <c r="N53" s="66">
        <v>55536566</v>
      </c>
      <c r="O53" s="66">
        <v>53659830</v>
      </c>
      <c r="P53" s="66">
        <v>53289491</v>
      </c>
      <c r="Q53" s="66">
        <v>58542144</v>
      </c>
      <c r="R53" s="67">
        <f t="shared" si="4"/>
        <v>1680310</v>
      </c>
      <c r="S53" s="58">
        <f t="shared" si="5"/>
        <v>-5.7121731828951976</v>
      </c>
      <c r="T53" s="44">
        <f>SUM(R30:R53)</f>
        <v>192144649</v>
      </c>
      <c r="U53" s="32"/>
    </row>
    <row r="54" spans="1:21" s="33" customFormat="1" ht="14" customHeight="1">
      <c r="A54" s="59" t="s">
        <v>77</v>
      </c>
      <c r="B54" s="51" t="s">
        <v>78</v>
      </c>
      <c r="C54" s="52">
        <v>-5.5136562941776199E-2</v>
      </c>
      <c r="D54" s="52">
        <v>-6.9619198232028903E-2</v>
      </c>
      <c r="E54" s="52">
        <v>-4.0347395846960198E-2</v>
      </c>
      <c r="F54" s="52">
        <v>-7.4410565268503898E-2</v>
      </c>
      <c r="G54" s="52">
        <v>-5.3618021362059301E-2</v>
      </c>
      <c r="H54" s="63">
        <v>-29448181</v>
      </c>
      <c r="I54" s="63">
        <v>-36959136</v>
      </c>
      <c r="J54" s="63">
        <v>-20089183</v>
      </c>
      <c r="K54" s="63">
        <v>-36884920</v>
      </c>
      <c r="L54" s="63">
        <v>-28533985</v>
      </c>
      <c r="M54" s="63">
        <v>534095334</v>
      </c>
      <c r="N54" s="63">
        <v>530875634</v>
      </c>
      <c r="O54" s="63">
        <v>497905319</v>
      </c>
      <c r="P54" s="63">
        <v>495694662</v>
      </c>
      <c r="Q54" s="63">
        <v>532171540</v>
      </c>
      <c r="R54" s="68">
        <f t="shared" si="4"/>
        <v>914196</v>
      </c>
      <c r="S54" s="53">
        <f t="shared" si="5"/>
        <v>-3.1044226466823196E-2</v>
      </c>
      <c r="T54" s="39"/>
    </row>
    <row r="55" spans="1:21" s="33" customFormat="1" ht="14" customHeight="1">
      <c r="A55" s="54" t="s">
        <v>79</v>
      </c>
      <c r="B55" s="47" t="s">
        <v>78</v>
      </c>
      <c r="C55" s="48">
        <v>7.4232202228350197E-2</v>
      </c>
      <c r="D55" s="48">
        <v>8.4067838926329602E-2</v>
      </c>
      <c r="E55" s="48">
        <v>9.0056428172377398E-2</v>
      </c>
      <c r="F55" s="48">
        <v>6.9075821846541194E-2</v>
      </c>
      <c r="G55" s="48">
        <v>9.8942325696220398E-2</v>
      </c>
      <c r="H55" s="65">
        <v>22196757</v>
      </c>
      <c r="I55" s="65">
        <v>26792304</v>
      </c>
      <c r="J55" s="65">
        <v>30416662</v>
      </c>
      <c r="K55" s="65">
        <v>22678822</v>
      </c>
      <c r="L55" s="65">
        <v>34708421</v>
      </c>
      <c r="M55" s="65">
        <v>299017897</v>
      </c>
      <c r="N55" s="65">
        <v>318698617</v>
      </c>
      <c r="O55" s="65">
        <v>337751148</v>
      </c>
      <c r="P55" s="65">
        <v>328317802</v>
      </c>
      <c r="Q55" s="65">
        <v>350794473</v>
      </c>
      <c r="R55" s="19">
        <f t="shared" ref="R55:R62" si="6">L55-H55</f>
        <v>12511664</v>
      </c>
      <c r="S55" s="49">
        <f t="shared" ref="S55:S62" si="7">(L55-H55)/H55</f>
        <v>0.56367081010978315</v>
      </c>
      <c r="T55" s="38"/>
    </row>
    <row r="56" spans="1:21" s="33" customFormat="1" ht="14" customHeight="1">
      <c r="A56" s="54" t="s">
        <v>80</v>
      </c>
      <c r="B56" s="47" t="s">
        <v>78</v>
      </c>
      <c r="C56" s="48">
        <v>1.14438584667386E-2</v>
      </c>
      <c r="D56" s="48">
        <v>4.74887486004733E-2</v>
      </c>
      <c r="E56" s="48">
        <v>2.1955588392595801E-2</v>
      </c>
      <c r="F56" s="48">
        <v>-1.1579113174432901E-2</v>
      </c>
      <c r="G56" s="48">
        <v>-9.1406285705580306E-2</v>
      </c>
      <c r="H56" s="65">
        <v>1334649</v>
      </c>
      <c r="I56" s="65">
        <v>5701001</v>
      </c>
      <c r="J56" s="65">
        <v>2611432</v>
      </c>
      <c r="K56" s="65">
        <v>-1281000</v>
      </c>
      <c r="L56" s="65">
        <v>-10026000</v>
      </c>
      <c r="M56" s="65">
        <v>116625787</v>
      </c>
      <c r="N56" s="65">
        <v>120049510</v>
      </c>
      <c r="O56" s="65">
        <v>118941563</v>
      </c>
      <c r="P56" s="65">
        <v>110630234</v>
      </c>
      <c r="Q56" s="65">
        <v>109686111</v>
      </c>
      <c r="R56" s="19">
        <f t="shared" si="6"/>
        <v>-11360649</v>
      </c>
      <c r="S56" s="49">
        <f t="shared" si="7"/>
        <v>-8.5120874477109716</v>
      </c>
      <c r="T56" s="38"/>
    </row>
    <row r="57" spans="1:21" s="33" customFormat="1" ht="14" customHeight="1">
      <c r="A57" s="54" t="s">
        <v>81</v>
      </c>
      <c r="B57" s="47" t="s">
        <v>78</v>
      </c>
      <c r="C57" s="48">
        <v>2.73857907865129E-3</v>
      </c>
      <c r="D57" s="48">
        <v>1.7822693305541398E-2</v>
      </c>
      <c r="E57" s="48">
        <v>1.06141926607007E-2</v>
      </c>
      <c r="F57" s="48">
        <v>-2.2851944758386901E-2</v>
      </c>
      <c r="G57" s="48">
        <v>2.1963726572781301E-2</v>
      </c>
      <c r="H57" s="65">
        <v>471000</v>
      </c>
      <c r="I57" s="65">
        <v>3215000</v>
      </c>
      <c r="J57" s="65">
        <v>1944000</v>
      </c>
      <c r="K57" s="65">
        <v>-4145000</v>
      </c>
      <c r="L57" s="65">
        <v>4356000</v>
      </c>
      <c r="M57" s="65">
        <v>171987000</v>
      </c>
      <c r="N57" s="65">
        <v>180388000</v>
      </c>
      <c r="O57" s="65">
        <v>183151000</v>
      </c>
      <c r="P57" s="65">
        <v>181385000</v>
      </c>
      <c r="Q57" s="65">
        <v>198327000</v>
      </c>
      <c r="R57" s="19">
        <f t="shared" si="6"/>
        <v>3885000</v>
      </c>
      <c r="S57" s="49">
        <f t="shared" si="7"/>
        <v>8.2484076433121025</v>
      </c>
      <c r="T57" s="38"/>
    </row>
    <row r="58" spans="1:21" s="33" customFormat="1" ht="14" customHeight="1">
      <c r="A58" s="61" t="s">
        <v>82</v>
      </c>
      <c r="B58" s="47" t="s">
        <v>78</v>
      </c>
      <c r="C58" s="48">
        <v>3.6764821226638801E-2</v>
      </c>
      <c r="D58" s="48">
        <v>-3.77931550788045E-3</v>
      </c>
      <c r="E58" s="48">
        <v>2.6153960196522202E-2</v>
      </c>
      <c r="F58" s="48">
        <v>6.2039156189404303E-2</v>
      </c>
      <c r="G58" s="48">
        <v>0.118088798489886</v>
      </c>
      <c r="H58" s="65">
        <v>11957432</v>
      </c>
      <c r="I58" s="65">
        <v>-1242388</v>
      </c>
      <c r="J58" s="65">
        <v>8261347</v>
      </c>
      <c r="K58" s="65">
        <v>21016770</v>
      </c>
      <c r="L58" s="65">
        <v>43433179</v>
      </c>
      <c r="M58" s="65">
        <v>325241130</v>
      </c>
      <c r="N58" s="65">
        <v>328733602</v>
      </c>
      <c r="O58" s="65">
        <v>315873655</v>
      </c>
      <c r="P58" s="65">
        <v>338766213</v>
      </c>
      <c r="Q58" s="65">
        <v>367801007</v>
      </c>
      <c r="R58" s="69">
        <f t="shared" si="6"/>
        <v>31475747</v>
      </c>
      <c r="S58" s="49">
        <f t="shared" si="7"/>
        <v>2.6323166211607978</v>
      </c>
      <c r="T58" s="41">
        <f>R58/T62</f>
        <v>0.22490956795615116</v>
      </c>
    </row>
    <row r="59" spans="1:21" s="33" customFormat="1" ht="14" customHeight="1">
      <c r="A59" s="61" t="s">
        <v>83</v>
      </c>
      <c r="B59" s="47" t="s">
        <v>78</v>
      </c>
      <c r="C59" s="48">
        <v>6.3362285575795596E-2</v>
      </c>
      <c r="D59" s="48">
        <v>6.8641258747706504E-2</v>
      </c>
      <c r="E59" s="48">
        <v>8.2344044862614901E-2</v>
      </c>
      <c r="F59" s="48">
        <v>3.4755287422520501E-2</v>
      </c>
      <c r="G59" s="48">
        <v>9.9411453242098394E-2</v>
      </c>
      <c r="H59" s="65">
        <v>53334000</v>
      </c>
      <c r="I59" s="65">
        <v>59557000</v>
      </c>
      <c r="J59" s="65">
        <v>73830000</v>
      </c>
      <c r="K59" s="65">
        <v>30475000</v>
      </c>
      <c r="L59" s="65">
        <v>97630000</v>
      </c>
      <c r="M59" s="65">
        <v>841731000</v>
      </c>
      <c r="N59" s="65">
        <v>867656000</v>
      </c>
      <c r="O59" s="65">
        <v>896604000</v>
      </c>
      <c r="P59" s="65">
        <v>876845000</v>
      </c>
      <c r="Q59" s="65">
        <v>982080000</v>
      </c>
      <c r="R59" s="69">
        <f t="shared" si="6"/>
        <v>44296000</v>
      </c>
      <c r="S59" s="49">
        <f t="shared" si="7"/>
        <v>0.83053961825477185</v>
      </c>
      <c r="T59" s="41">
        <f>R59/T62</f>
        <v>0.31651653008221448</v>
      </c>
      <c r="U59" s="72">
        <f>L59/L69</f>
        <v>7.715010267554169E-2</v>
      </c>
    </row>
    <row r="60" spans="1:21" s="33" customFormat="1" ht="14" customHeight="1">
      <c r="A60" s="61" t="s">
        <v>84</v>
      </c>
      <c r="B60" s="47" t="s">
        <v>78</v>
      </c>
      <c r="C60" s="48">
        <v>3.76450466315464E-2</v>
      </c>
      <c r="D60" s="48">
        <v>5.6294027854501501E-2</v>
      </c>
      <c r="E60" s="48">
        <v>5.2505600603452399E-2</v>
      </c>
      <c r="F60" s="48">
        <v>8.5691254973386699E-2</v>
      </c>
      <c r="G60" s="48">
        <v>8.3607928840427198E-2</v>
      </c>
      <c r="H60" s="65">
        <v>30111095</v>
      </c>
      <c r="I60" s="65">
        <v>49315126</v>
      </c>
      <c r="J60" s="65">
        <v>47926331</v>
      </c>
      <c r="K60" s="65">
        <v>65091473</v>
      </c>
      <c r="L60" s="65">
        <v>68274278</v>
      </c>
      <c r="M60" s="65">
        <v>799868713</v>
      </c>
      <c r="N60" s="65">
        <v>876027669</v>
      </c>
      <c r="O60" s="65">
        <v>912785121</v>
      </c>
      <c r="P60" s="65">
        <v>759604618</v>
      </c>
      <c r="Q60" s="65">
        <v>816600518</v>
      </c>
      <c r="R60" s="69">
        <f t="shared" si="6"/>
        <v>38163183</v>
      </c>
      <c r="S60" s="49">
        <f t="shared" si="7"/>
        <v>1.2674126596857405</v>
      </c>
      <c r="T60" s="41">
        <f>R60/T62</f>
        <v>0.2726945606838666</v>
      </c>
    </row>
    <row r="61" spans="1:21" s="33" customFormat="1" ht="14" customHeight="1">
      <c r="A61" s="54" t="s">
        <v>85</v>
      </c>
      <c r="B61" s="47" t="s">
        <v>78</v>
      </c>
      <c r="C61" s="48">
        <v>-4.0986336310785999E-3</v>
      </c>
      <c r="D61" s="48">
        <v>5.8495002987175797E-2</v>
      </c>
      <c r="E61" s="48">
        <v>5.9899049621553201E-2</v>
      </c>
      <c r="F61" s="48">
        <v>-7.9260187755380296E-2</v>
      </c>
      <c r="G61" s="48">
        <v>-4.2911244231035898E-3</v>
      </c>
      <c r="H61" s="65">
        <v>-1483929</v>
      </c>
      <c r="I61" s="65">
        <v>22335669</v>
      </c>
      <c r="J61" s="65">
        <v>24836005</v>
      </c>
      <c r="K61" s="65">
        <v>-20930000</v>
      </c>
      <c r="L61" s="65">
        <v>-1313649</v>
      </c>
      <c r="M61" s="65">
        <v>362054561</v>
      </c>
      <c r="N61" s="65">
        <v>381838924</v>
      </c>
      <c r="O61" s="65">
        <v>414631036</v>
      </c>
      <c r="P61" s="65">
        <v>264067000</v>
      </c>
      <c r="Q61" s="65">
        <v>306131650</v>
      </c>
      <c r="R61" s="19">
        <f t="shared" si="6"/>
        <v>170280</v>
      </c>
      <c r="S61" s="49">
        <f t="shared" si="7"/>
        <v>-0.11474942534312625</v>
      </c>
      <c r="T61" s="38"/>
    </row>
    <row r="62" spans="1:21" s="33" customFormat="1" ht="14" customHeight="1" thickBot="1">
      <c r="A62" s="55" t="s">
        <v>86</v>
      </c>
      <c r="B62" s="56" t="s">
        <v>78</v>
      </c>
      <c r="C62" s="57">
        <v>3.8935010441733101E-2</v>
      </c>
      <c r="D62" s="57">
        <v>6.6830645958035395E-2</v>
      </c>
      <c r="E62" s="57">
        <v>8.7292174808118295E-2</v>
      </c>
      <c r="F62" s="57">
        <v>7.94374387621362E-2</v>
      </c>
      <c r="G62" s="57">
        <v>9.2973247441285697E-2</v>
      </c>
      <c r="H62" s="66">
        <v>10501964</v>
      </c>
      <c r="I62" s="66">
        <v>19617000</v>
      </c>
      <c r="J62" s="66">
        <v>27307000</v>
      </c>
      <c r="K62" s="66">
        <v>24971000</v>
      </c>
      <c r="L62" s="66">
        <v>30395000</v>
      </c>
      <c r="M62" s="66">
        <v>269730607</v>
      </c>
      <c r="N62" s="66">
        <v>293533000</v>
      </c>
      <c r="O62" s="66">
        <v>312823000</v>
      </c>
      <c r="P62" s="66">
        <v>314348000</v>
      </c>
      <c r="Q62" s="66">
        <v>326922000</v>
      </c>
      <c r="R62" s="67">
        <f t="shared" si="6"/>
        <v>19893036</v>
      </c>
      <c r="S62" s="58">
        <f t="shared" si="7"/>
        <v>1.8942205476994589</v>
      </c>
      <c r="T62" s="44">
        <f>SUM(R54:R62)</f>
        <v>139948457</v>
      </c>
    </row>
    <row r="63" spans="1:21" s="33" customFormat="1" ht="14" customHeight="1">
      <c r="A63" s="59" t="s">
        <v>72</v>
      </c>
      <c r="B63" s="51" t="s">
        <v>73</v>
      </c>
      <c r="C63" s="52">
        <v>3.6770123925421498E-2</v>
      </c>
      <c r="D63" s="52">
        <v>3.2235866468937703E-2</v>
      </c>
      <c r="E63" s="52">
        <v>4.1613646003756902E-2</v>
      </c>
      <c r="F63" s="52">
        <v>4.27085900152777E-2</v>
      </c>
      <c r="G63" s="52">
        <v>5.3350346903027202E-2</v>
      </c>
      <c r="H63" s="63">
        <v>6587000</v>
      </c>
      <c r="I63" s="63">
        <v>6043000</v>
      </c>
      <c r="J63" s="63">
        <v>8241000</v>
      </c>
      <c r="K63" s="63">
        <v>8666000</v>
      </c>
      <c r="L63" s="63">
        <v>11665000</v>
      </c>
      <c r="M63" s="63">
        <v>179140000</v>
      </c>
      <c r="N63" s="63">
        <v>187462000</v>
      </c>
      <c r="O63" s="63">
        <v>198036000</v>
      </c>
      <c r="P63" s="63">
        <v>202910000</v>
      </c>
      <c r="Q63" s="63">
        <v>218649000</v>
      </c>
      <c r="R63" s="68">
        <f t="shared" ref="R63:R68" si="8">L63-H63</f>
        <v>5078000</v>
      </c>
      <c r="S63" s="53">
        <f>(L63-H63)/H63</f>
        <v>0.77091240321846055</v>
      </c>
      <c r="T63" s="39"/>
    </row>
    <row r="64" spans="1:21" s="33" customFormat="1" ht="14" customHeight="1">
      <c r="A64" s="54" t="s">
        <v>74</v>
      </c>
      <c r="B64" s="47" t="s">
        <v>73</v>
      </c>
      <c r="C64" s="48">
        <v>5.3251454981889899E-2</v>
      </c>
      <c r="D64" s="48">
        <v>6.7772645577617904E-2</v>
      </c>
      <c r="E64" s="48">
        <v>5.6092639930884702E-2</v>
      </c>
      <c r="F64" s="48">
        <v>6.0848604738757403E-2</v>
      </c>
      <c r="G64" s="48">
        <v>4.4325970711897103E-2</v>
      </c>
      <c r="H64" s="65">
        <v>63381000</v>
      </c>
      <c r="I64" s="65">
        <v>88388000</v>
      </c>
      <c r="J64" s="65">
        <v>74146000</v>
      </c>
      <c r="K64" s="65">
        <v>82067000</v>
      </c>
      <c r="L64" s="65">
        <v>58416000</v>
      </c>
      <c r="M64" s="65">
        <v>1190221000</v>
      </c>
      <c r="N64" s="65">
        <v>1304184000</v>
      </c>
      <c r="O64" s="65">
        <v>1321849000</v>
      </c>
      <c r="P64" s="65">
        <v>1348708000</v>
      </c>
      <c r="Q64" s="65">
        <v>1317873000</v>
      </c>
      <c r="R64" s="19">
        <f t="shared" si="8"/>
        <v>-4965000</v>
      </c>
      <c r="S64" s="49">
        <f>(L64-H64)/H64</f>
        <v>-7.8335778861172906E-2</v>
      </c>
      <c r="T64" s="38"/>
      <c r="U64" s="72"/>
    </row>
    <row r="65" spans="1:21" s="33" customFormat="1" ht="14" customHeight="1">
      <c r="A65" s="54" t="s">
        <v>75</v>
      </c>
      <c r="B65" s="47" t="s">
        <v>73</v>
      </c>
      <c r="C65" s="48">
        <v>-2.3726664557954701E-2</v>
      </c>
      <c r="D65" s="48">
        <v>2.9827846164167601E-2</v>
      </c>
      <c r="E65" s="48">
        <v>-1.0796600771744901E-2</v>
      </c>
      <c r="F65" s="48">
        <v>7.2605148529907404E-2</v>
      </c>
      <c r="G65" s="48">
        <v>0.135880728359836</v>
      </c>
      <c r="H65" s="65">
        <v>-3589528</v>
      </c>
      <c r="I65" s="65">
        <v>6622712</v>
      </c>
      <c r="J65" s="65">
        <v>-2079360</v>
      </c>
      <c r="K65" s="65">
        <v>15782997</v>
      </c>
      <c r="L65" s="65">
        <v>31842513</v>
      </c>
      <c r="M65" s="65">
        <v>151286667</v>
      </c>
      <c r="N65" s="65">
        <v>222031184</v>
      </c>
      <c r="O65" s="65">
        <v>192593951</v>
      </c>
      <c r="P65" s="65">
        <v>217381237</v>
      </c>
      <c r="Q65" s="65">
        <v>234341642</v>
      </c>
      <c r="R65" s="19">
        <f t="shared" si="8"/>
        <v>35432041</v>
      </c>
      <c r="S65" s="49">
        <f>(L65-H65)/H65</f>
        <v>-9.8709470994515165</v>
      </c>
      <c r="T65" s="38"/>
    </row>
    <row r="66" spans="1:21" s="33" customFormat="1" ht="14" customHeight="1" thickBot="1">
      <c r="A66" s="55" t="s">
        <v>76</v>
      </c>
      <c r="B66" s="56" t="s">
        <v>73</v>
      </c>
      <c r="C66" s="57">
        <v>-7.2743345513061303E-2</v>
      </c>
      <c r="D66" s="57">
        <v>9.2204477218121199E-4</v>
      </c>
      <c r="E66" s="57">
        <v>2.1557744531585699E-2</v>
      </c>
      <c r="F66" s="57">
        <v>-8.8176951394478807E-3</v>
      </c>
      <c r="G66" s="57">
        <v>2.3210955417831799E-2</v>
      </c>
      <c r="H66" s="66">
        <v>-49469327</v>
      </c>
      <c r="I66" s="66">
        <v>734917</v>
      </c>
      <c r="J66" s="66">
        <v>19166731</v>
      </c>
      <c r="K66" s="66">
        <v>-8451823</v>
      </c>
      <c r="L66" s="66">
        <v>23406578</v>
      </c>
      <c r="M66" s="66">
        <v>680052954</v>
      </c>
      <c r="N66" s="66">
        <v>797051317</v>
      </c>
      <c r="O66" s="66">
        <v>889087955</v>
      </c>
      <c r="P66" s="66">
        <v>958507055</v>
      </c>
      <c r="Q66" s="66">
        <v>1008428028</v>
      </c>
      <c r="R66" s="67">
        <f t="shared" si="8"/>
        <v>72875905</v>
      </c>
      <c r="S66" s="58">
        <f>(L66-H66)/H66</f>
        <v>-1.4731533541986532</v>
      </c>
      <c r="T66" s="44">
        <f>SUM(R63:R66)</f>
        <v>108420946</v>
      </c>
    </row>
    <row r="67" spans="1:21" s="33" customFormat="1" ht="14" customHeight="1" thickBot="1">
      <c r="A67" s="6" t="s">
        <v>109</v>
      </c>
      <c r="B67" s="56" t="s">
        <v>73</v>
      </c>
      <c r="C67" s="48"/>
      <c r="D67" s="48"/>
      <c r="E67" s="48"/>
      <c r="F67" s="48"/>
      <c r="G67" s="48"/>
      <c r="H67" s="76">
        <v>-2884641</v>
      </c>
      <c r="I67" s="74">
        <v>-1855681</v>
      </c>
      <c r="J67" s="74">
        <v>-1533301</v>
      </c>
      <c r="K67" s="74">
        <v>-482609</v>
      </c>
      <c r="L67" s="74">
        <v>-321507</v>
      </c>
      <c r="M67" s="65"/>
      <c r="N67" s="65"/>
      <c r="O67" s="65"/>
      <c r="P67" s="65"/>
      <c r="Q67" s="65"/>
      <c r="R67" s="67">
        <f t="shared" si="8"/>
        <v>2563134</v>
      </c>
      <c r="S67" s="72"/>
      <c r="T67" s="77"/>
    </row>
    <row r="68" spans="1:21" s="33" customFormat="1" ht="14" customHeight="1" thickBot="1">
      <c r="A68" s="6" t="s">
        <v>110</v>
      </c>
      <c r="B68" s="56" t="s">
        <v>73</v>
      </c>
      <c r="C68" s="48"/>
      <c r="D68" s="48"/>
      <c r="E68" s="48"/>
      <c r="F68" s="48"/>
      <c r="G68" s="48"/>
      <c r="H68" s="75">
        <v>-4705</v>
      </c>
      <c r="I68" s="74">
        <v>-1545500</v>
      </c>
      <c r="J68" s="74">
        <v>-1912887</v>
      </c>
      <c r="K68" s="74">
        <v>-2116885</v>
      </c>
      <c r="L68" s="74">
        <v>-2043443</v>
      </c>
      <c r="M68" s="65"/>
      <c r="N68" s="65"/>
      <c r="O68" s="65"/>
      <c r="P68" s="65"/>
      <c r="Q68" s="65"/>
      <c r="R68" s="67">
        <f t="shared" si="8"/>
        <v>-2038738</v>
      </c>
      <c r="S68" s="72"/>
      <c r="T68" s="77"/>
    </row>
    <row r="69" spans="1:21">
      <c r="H69" s="71">
        <f>SUM(H2:H68)</f>
        <v>485245830</v>
      </c>
      <c r="I69" s="71">
        <f t="shared" ref="I69:Q69" si="9">SUM(I2:I68)</f>
        <v>722684502</v>
      </c>
      <c r="J69" s="71">
        <f t="shared" si="9"/>
        <v>912293757</v>
      </c>
      <c r="K69" s="71">
        <f t="shared" si="9"/>
        <v>823197287</v>
      </c>
      <c r="L69" s="71">
        <f>SUM(L2:L68)</f>
        <v>1265455218</v>
      </c>
      <c r="M69" s="71">
        <f t="shared" si="9"/>
        <v>21521337253</v>
      </c>
      <c r="N69" s="71">
        <f t="shared" si="9"/>
        <v>22800767587</v>
      </c>
      <c r="O69" s="71">
        <f t="shared" si="9"/>
        <v>23801942483</v>
      </c>
      <c r="P69" s="71">
        <f t="shared" si="9"/>
        <v>23977933944</v>
      </c>
      <c r="Q69" s="71">
        <f t="shared" si="9"/>
        <v>25273543543</v>
      </c>
      <c r="R69" s="71">
        <f>SUM(R2:R68)</f>
        <v>780209388</v>
      </c>
      <c r="S69" s="49">
        <f>(L69-H69)/H69</f>
        <v>1.6078641788637318</v>
      </c>
      <c r="U69" s="73">
        <f>SUM(U2:U66)</f>
        <v>0.39781099547372523</v>
      </c>
    </row>
    <row r="70" spans="1:21" hidden="1">
      <c r="B70" s="7" t="s">
        <v>91</v>
      </c>
      <c r="C70" t="s">
        <v>90</v>
      </c>
    </row>
    <row r="71" spans="1:21" hidden="1">
      <c r="A71" s="5" t="s">
        <v>89</v>
      </c>
      <c r="B71" s="7"/>
    </row>
    <row r="72" spans="1:21" hidden="1">
      <c r="A72" s="5" t="s">
        <v>18</v>
      </c>
      <c r="B72" s="7">
        <f>COUNTIF(C2:C7,"&lt;&gt;0")</f>
        <v>6</v>
      </c>
      <c r="C72">
        <f>COUNTIF(H2:H7,"&gt;0")</f>
        <v>5</v>
      </c>
      <c r="D72">
        <f>COUNTIF(I2:I7,"&gt;0")</f>
        <v>4</v>
      </c>
      <c r="E72">
        <f>COUNTIF(J2:J7,"&gt;0")</f>
        <v>5</v>
      </c>
      <c r="F72">
        <f>COUNTIF(K2:K7,"&gt;0")</f>
        <v>5</v>
      </c>
      <c r="G72">
        <f>COUNTIF(L2:L7,"&gt;0")</f>
        <v>6</v>
      </c>
      <c r="H72" s="9">
        <f t="shared" ref="H72:Q72" si="10">SUM(H2:H7)</f>
        <v>335140602</v>
      </c>
      <c r="I72" s="10">
        <f t="shared" si="10"/>
        <v>309493377</v>
      </c>
      <c r="J72" s="10">
        <f t="shared" si="10"/>
        <v>414399820</v>
      </c>
      <c r="K72" s="10">
        <f t="shared" si="10"/>
        <v>433077124</v>
      </c>
      <c r="L72" s="11">
        <f t="shared" si="10"/>
        <v>526443878</v>
      </c>
      <c r="M72" s="8">
        <f t="shared" si="10"/>
        <v>8483643115</v>
      </c>
      <c r="N72" s="8">
        <f t="shared" si="10"/>
        <v>8939299803</v>
      </c>
      <c r="O72" s="8">
        <f t="shared" si="10"/>
        <v>9482990977</v>
      </c>
      <c r="P72" s="8">
        <f t="shared" si="10"/>
        <v>9798777260</v>
      </c>
      <c r="Q72" s="8">
        <f t="shared" si="10"/>
        <v>10213412972</v>
      </c>
    </row>
    <row r="73" spans="1:21" hidden="1">
      <c r="A73" s="5" t="s">
        <v>78</v>
      </c>
      <c r="B73" s="7">
        <f>COUNTIF(C54:C62,"&lt;&gt;0")</f>
        <v>9</v>
      </c>
      <c r="C73">
        <f>COUNTIF(H54:H62,"&gt;0")</f>
        <v>7</v>
      </c>
      <c r="D73">
        <f>COUNTIF(I54:I62,"&gt;0")</f>
        <v>7</v>
      </c>
      <c r="E73">
        <f>COUNTIF(J54:J62,"&gt;0")</f>
        <v>8</v>
      </c>
      <c r="F73">
        <f>COUNTIF(K54:K62,"&gt;0")</f>
        <v>5</v>
      </c>
      <c r="G73">
        <f>COUNTIF(L54:L62,"&gt;0")</f>
        <v>6</v>
      </c>
      <c r="H73" s="12">
        <f>SUM(H54:H62)</f>
        <v>98974787</v>
      </c>
      <c r="I73" s="13">
        <f t="shared" ref="I73:Q73" si="11">SUM(I54:I62)</f>
        <v>148331576</v>
      </c>
      <c r="J73" s="13">
        <f t="shared" si="11"/>
        <v>197043594</v>
      </c>
      <c r="K73" s="13">
        <f t="shared" si="11"/>
        <v>100992145</v>
      </c>
      <c r="L73" s="14">
        <f t="shared" si="11"/>
        <v>238923244</v>
      </c>
      <c r="M73" s="8">
        <f t="shared" si="11"/>
        <v>3720352029</v>
      </c>
      <c r="N73" s="8">
        <f t="shared" si="11"/>
        <v>3897800956</v>
      </c>
      <c r="O73" s="8">
        <f t="shared" si="11"/>
        <v>3990465842</v>
      </c>
      <c r="P73" s="8">
        <f t="shared" si="11"/>
        <v>3669658529</v>
      </c>
      <c r="Q73" s="8">
        <f t="shared" si="11"/>
        <v>3990514299</v>
      </c>
    </row>
    <row r="74" spans="1:21" hidden="1">
      <c r="A74" s="5" t="s">
        <v>88</v>
      </c>
      <c r="B74" s="7">
        <f>COUNTIF(C8:C29,"&lt;&gt;0")</f>
        <v>22</v>
      </c>
      <c r="C74">
        <f>COUNTIF(H8:H29,"&gt;0")</f>
        <v>14</v>
      </c>
      <c r="D74">
        <f>COUNTIF(I8:I29,"&gt;0")</f>
        <v>18</v>
      </c>
      <c r="E74">
        <f>COUNTIF(J8:J29,"&gt;0")</f>
        <v>17</v>
      </c>
      <c r="F74">
        <f>COUNTIF(K8:K29,"&gt;0")</f>
        <v>15</v>
      </c>
      <c r="G74">
        <f>COUNTIF(L8:L29,"&gt;0")</f>
        <v>18</v>
      </c>
      <c r="H74" s="12">
        <f>SUM(H8:H29)</f>
        <v>30858079</v>
      </c>
      <c r="I74" s="13">
        <f t="shared" ref="I74:Q74" si="12">SUM(I8:I29)</f>
        <v>62546215</v>
      </c>
      <c r="J74" s="13">
        <f t="shared" si="12"/>
        <v>104327193</v>
      </c>
      <c r="K74" s="13">
        <f t="shared" si="12"/>
        <v>111018517</v>
      </c>
      <c r="L74" s="14">
        <f t="shared" si="12"/>
        <v>178725743</v>
      </c>
      <c r="M74" s="8">
        <f t="shared" si="12"/>
        <v>3416621037</v>
      </c>
      <c r="N74" s="8">
        <f t="shared" si="12"/>
        <v>3618679141</v>
      </c>
      <c r="O74" s="8">
        <f t="shared" si="12"/>
        <v>3812532986</v>
      </c>
      <c r="P74" s="8">
        <f t="shared" si="12"/>
        <v>3839147186</v>
      </c>
      <c r="Q74" s="8">
        <f t="shared" si="12"/>
        <v>4135662268</v>
      </c>
    </row>
    <row r="75" spans="1:21" hidden="1">
      <c r="A75" s="35" t="s">
        <v>87</v>
      </c>
      <c r="B75" s="7">
        <v>23</v>
      </c>
      <c r="C75">
        <f>COUNTIF(H30:H53,"&gt;0")</f>
        <v>14</v>
      </c>
      <c r="D75">
        <f>COUNTIF(I30:I53,"&gt;0")</f>
        <v>19</v>
      </c>
      <c r="E75">
        <f>COUNTIF(J30:J53,"&gt;0")</f>
        <v>16</v>
      </c>
      <c r="F75">
        <f>COUNTIF(K30:K53,"&gt;0")</f>
        <v>13</v>
      </c>
      <c r="G75">
        <f>COUNTIF(L30:L53,"&gt;0")</f>
        <v>15</v>
      </c>
      <c r="H75" s="12">
        <f>SUM(H30:H53)</f>
        <v>6252563</v>
      </c>
      <c r="I75" s="13">
        <f t="shared" ref="I75:Q75" si="13">SUM(I30:I53)</f>
        <v>103925886</v>
      </c>
      <c r="J75" s="13">
        <f t="shared" si="13"/>
        <v>100494967</v>
      </c>
      <c r="K75" s="13">
        <f t="shared" si="13"/>
        <v>82644821</v>
      </c>
      <c r="L75" s="14">
        <f t="shared" si="13"/>
        <v>198397212</v>
      </c>
      <c r="M75" s="8">
        <f t="shared" si="13"/>
        <v>3700020451</v>
      </c>
      <c r="N75" s="8">
        <f>SUM(N30:N53)</f>
        <v>3834259186</v>
      </c>
      <c r="O75" s="8">
        <f t="shared" si="13"/>
        <v>3914385772</v>
      </c>
      <c r="P75" s="8">
        <f t="shared" si="13"/>
        <v>3942844677</v>
      </c>
      <c r="Q75" s="8">
        <f t="shared" si="13"/>
        <v>4154662334</v>
      </c>
    </row>
    <row r="76" spans="1:21" hidden="1">
      <c r="A76" s="5" t="s">
        <v>73</v>
      </c>
      <c r="B76" s="7">
        <f>COUNTIF(C63:C66,"&lt;&gt;0")</f>
        <v>4</v>
      </c>
      <c r="C76">
        <f>COUNTIF(H63:H66,"&gt;0")</f>
        <v>2</v>
      </c>
      <c r="D76">
        <f>COUNTIF(I63:I66,"&gt;0")</f>
        <v>4</v>
      </c>
      <c r="E76">
        <f>COUNTIF(J63:J66,"&gt;0")</f>
        <v>3</v>
      </c>
      <c r="F76">
        <f>COUNTIF(K63:K66,"&gt;0")</f>
        <v>3</v>
      </c>
      <c r="G76">
        <f>COUNTIF(L63:L66,"&gt;0")</f>
        <v>4</v>
      </c>
      <c r="H76" s="12">
        <f>SUM(H63:H66)</f>
        <v>16909145</v>
      </c>
      <c r="I76" s="13">
        <f t="shared" ref="I76:Q76" si="14">SUM(I63:I66)</f>
        <v>101788629</v>
      </c>
      <c r="J76" s="13">
        <f>SUM(J63:J66)</f>
        <v>99474371</v>
      </c>
      <c r="K76" s="13">
        <f t="shared" si="14"/>
        <v>98064174</v>
      </c>
      <c r="L76" s="14">
        <f t="shared" si="14"/>
        <v>125330091</v>
      </c>
      <c r="M76" s="8">
        <f>SUM(M63:M66)</f>
        <v>2200700621</v>
      </c>
      <c r="N76" s="8">
        <f t="shared" si="14"/>
        <v>2510728501</v>
      </c>
      <c r="O76" s="8">
        <f t="shared" si="14"/>
        <v>2601566906</v>
      </c>
      <c r="P76" s="8">
        <f t="shared" si="14"/>
        <v>2727506292</v>
      </c>
      <c r="Q76" s="8">
        <f t="shared" si="14"/>
        <v>2779291670</v>
      </c>
    </row>
    <row r="77" spans="1:21" hidden="1">
      <c r="B77" s="7">
        <f>SUM(B72:B76)</f>
        <v>64</v>
      </c>
      <c r="C77">
        <f>COUNTIF(H2:H66,"&gt;0")</f>
        <v>42</v>
      </c>
      <c r="D77">
        <f>COUNTIF(I2:I66,"&gt;0")</f>
        <v>52</v>
      </c>
      <c r="E77">
        <f>COUNTIF(J2:J66,"&gt;0")</f>
        <v>49</v>
      </c>
      <c r="F77">
        <f>COUNTIF(K2:K66,"&gt;0")</f>
        <v>41</v>
      </c>
      <c r="G77">
        <f>COUNTIF(L2:L66,"&gt;0")</f>
        <v>49</v>
      </c>
      <c r="H77" s="15">
        <f t="shared" ref="H77:Q77" si="15">SUM(H2:H66)</f>
        <v>488135176</v>
      </c>
      <c r="I77" s="16">
        <f t="shared" si="15"/>
        <v>726085683</v>
      </c>
      <c r="J77" s="16">
        <f t="shared" si="15"/>
        <v>915739945</v>
      </c>
      <c r="K77" s="16">
        <f t="shared" si="15"/>
        <v>825796781</v>
      </c>
      <c r="L77" s="17">
        <f t="shared" si="15"/>
        <v>1267820168</v>
      </c>
      <c r="M77" s="8">
        <f t="shared" si="15"/>
        <v>21521337253</v>
      </c>
      <c r="N77" s="8">
        <f t="shared" si="15"/>
        <v>22800767587</v>
      </c>
      <c r="O77" s="8">
        <f t="shared" si="15"/>
        <v>23801942483</v>
      </c>
      <c r="P77" s="8">
        <f t="shared" si="15"/>
        <v>23977933944</v>
      </c>
      <c r="Q77" s="8">
        <f t="shared" si="15"/>
        <v>25273543543</v>
      </c>
    </row>
    <row r="78" spans="1:21" hidden="1">
      <c r="B78" s="7"/>
      <c r="H78" s="13"/>
      <c r="I78" s="13"/>
      <c r="J78" s="13"/>
      <c r="K78" s="13"/>
      <c r="L78" s="13"/>
      <c r="M78" s="8"/>
      <c r="N78" s="8"/>
      <c r="O78" s="8"/>
      <c r="P78" s="8"/>
      <c r="Q78" s="8"/>
    </row>
    <row r="79" spans="1:21" hidden="1">
      <c r="B79" s="7"/>
      <c r="H79" s="13"/>
      <c r="I79" s="13"/>
      <c r="J79" s="13"/>
      <c r="K79" s="13"/>
      <c r="L79" s="13"/>
      <c r="M79" s="8"/>
      <c r="N79" s="8"/>
      <c r="O79" s="8"/>
      <c r="P79" s="8"/>
      <c r="Q79" s="8"/>
    </row>
    <row r="80" spans="1:21" hidden="1">
      <c r="B80" s="7"/>
      <c r="C80" t="s">
        <v>92</v>
      </c>
      <c r="H80" s="13"/>
      <c r="I80" s="13"/>
      <c r="J80" s="13"/>
      <c r="K80" s="13"/>
      <c r="L80" s="13"/>
      <c r="M80" s="8"/>
      <c r="N80" s="8"/>
      <c r="O80" s="8"/>
      <c r="P80" s="8"/>
      <c r="Q80" s="8"/>
    </row>
    <row r="81" spans="1:19" hidden="1">
      <c r="A81" s="5" t="s">
        <v>89</v>
      </c>
      <c r="B81" s="7"/>
      <c r="C81" s="6" t="s">
        <v>97</v>
      </c>
      <c r="D81" s="6" t="s">
        <v>98</v>
      </c>
      <c r="E81" s="6" t="s">
        <v>99</v>
      </c>
      <c r="F81" s="6" t="s">
        <v>100</v>
      </c>
      <c r="G81" s="6" t="s">
        <v>101</v>
      </c>
      <c r="H81" s="13"/>
      <c r="I81" s="13"/>
      <c r="J81" s="13"/>
      <c r="K81" s="13"/>
      <c r="L81" s="13"/>
      <c r="M81" s="8"/>
      <c r="N81" s="8"/>
      <c r="O81" s="8"/>
      <c r="P81" s="8"/>
      <c r="Q81" s="8"/>
    </row>
    <row r="82" spans="1:19" hidden="1">
      <c r="A82" s="5" t="s">
        <v>18</v>
      </c>
      <c r="B82" s="7">
        <f>COUNTIF(C12:C17,"&lt;&gt;0")</f>
        <v>6</v>
      </c>
      <c r="C82" s="4">
        <f t="shared" ref="C82:C87" si="16">C72/B72</f>
        <v>0.83333333333333337</v>
      </c>
      <c r="D82" s="4">
        <f t="shared" ref="D82:D87" si="17">D72/B72</f>
        <v>0.66666666666666663</v>
      </c>
      <c r="E82" s="4">
        <f t="shared" ref="E82:E87" si="18">E72/B72</f>
        <v>0.83333333333333337</v>
      </c>
      <c r="F82" s="4">
        <f t="shared" ref="F82:F87" si="19">F72/B72</f>
        <v>0.83333333333333337</v>
      </c>
      <c r="G82" s="4">
        <f t="shared" ref="G82:G87" si="20">G72/B72</f>
        <v>1</v>
      </c>
      <c r="H82" s="13"/>
      <c r="I82" s="13"/>
      <c r="J82" s="13"/>
      <c r="K82" s="13"/>
      <c r="L82" s="13"/>
      <c r="M82" s="8"/>
      <c r="N82" s="8"/>
      <c r="O82" s="8"/>
      <c r="P82" s="8"/>
      <c r="Q82" s="8"/>
    </row>
    <row r="83" spans="1:19" hidden="1">
      <c r="A83" s="5" t="s">
        <v>78</v>
      </c>
      <c r="B83" s="7">
        <f>COUNTIF(C54:C62,"&lt;&gt;0")</f>
        <v>9</v>
      </c>
      <c r="C83" s="4">
        <f t="shared" si="16"/>
        <v>0.77777777777777779</v>
      </c>
      <c r="D83" s="4">
        <f t="shared" si="17"/>
        <v>0.77777777777777779</v>
      </c>
      <c r="E83" s="4">
        <f t="shared" si="18"/>
        <v>0.88888888888888884</v>
      </c>
      <c r="F83" s="4">
        <f t="shared" si="19"/>
        <v>0.55555555555555558</v>
      </c>
      <c r="G83" s="4">
        <f t="shared" si="20"/>
        <v>0.66666666666666663</v>
      </c>
      <c r="H83" s="13"/>
      <c r="I83" s="13"/>
      <c r="J83" s="13"/>
      <c r="K83" s="13"/>
      <c r="L83" s="13"/>
      <c r="M83" s="8"/>
      <c r="N83" s="8"/>
      <c r="O83" s="8"/>
      <c r="P83" s="8"/>
      <c r="Q83" s="8"/>
    </row>
    <row r="84" spans="1:19" hidden="1">
      <c r="A84" s="5" t="s">
        <v>88</v>
      </c>
      <c r="B84" s="7">
        <f>COUNTIF(C18:C39,"&lt;&gt;0")</f>
        <v>22</v>
      </c>
      <c r="C84" s="4">
        <f t="shared" si="16"/>
        <v>0.63636363636363635</v>
      </c>
      <c r="D84" s="4">
        <f t="shared" si="17"/>
        <v>0.81818181818181823</v>
      </c>
      <c r="E84" s="4">
        <f t="shared" si="18"/>
        <v>0.77272727272727271</v>
      </c>
      <c r="F84" s="4">
        <f t="shared" si="19"/>
        <v>0.68181818181818177</v>
      </c>
      <c r="G84" s="4">
        <f t="shared" si="20"/>
        <v>0.81818181818181823</v>
      </c>
      <c r="H84" s="13">
        <f>SUM(H8:H29)</f>
        <v>30858079</v>
      </c>
      <c r="I84" s="13">
        <f t="shared" ref="I84:Q84" si="21">SUM(I8:I29)</f>
        <v>62546215</v>
      </c>
      <c r="J84" s="13">
        <f t="shared" si="21"/>
        <v>104327193</v>
      </c>
      <c r="K84" s="13">
        <f t="shared" si="21"/>
        <v>111018517</v>
      </c>
      <c r="L84" s="13">
        <f t="shared" si="21"/>
        <v>178725743</v>
      </c>
      <c r="M84" s="13">
        <f t="shared" si="21"/>
        <v>3416621037</v>
      </c>
      <c r="N84" s="13">
        <f t="shared" si="21"/>
        <v>3618679141</v>
      </c>
      <c r="O84" s="13">
        <f t="shared" si="21"/>
        <v>3812532986</v>
      </c>
      <c r="P84" s="13">
        <f t="shared" si="21"/>
        <v>3839147186</v>
      </c>
      <c r="Q84" s="13">
        <f t="shared" si="21"/>
        <v>4135662268</v>
      </c>
    </row>
    <row r="85" spans="1:19" hidden="1">
      <c r="A85" s="35" t="s">
        <v>87</v>
      </c>
      <c r="B85" s="7">
        <v>23</v>
      </c>
      <c r="C85" s="4">
        <f t="shared" si="16"/>
        <v>0.60869565217391308</v>
      </c>
      <c r="D85" s="4">
        <f t="shared" si="17"/>
        <v>0.82608695652173914</v>
      </c>
      <c r="E85" s="4">
        <f t="shared" si="18"/>
        <v>0.69565217391304346</v>
      </c>
      <c r="F85" s="4">
        <f t="shared" si="19"/>
        <v>0.56521739130434778</v>
      </c>
      <c r="G85" s="4">
        <f t="shared" si="20"/>
        <v>0.65217391304347827</v>
      </c>
      <c r="H85" s="13">
        <f>SUM(H30:H53)</f>
        <v>6252563</v>
      </c>
      <c r="I85" s="13">
        <f t="shared" ref="I85:Q85" si="22">SUM(I30:I53)</f>
        <v>103925886</v>
      </c>
      <c r="J85" s="13">
        <f t="shared" si="22"/>
        <v>100494967</v>
      </c>
      <c r="K85" s="13">
        <f t="shared" si="22"/>
        <v>82644821</v>
      </c>
      <c r="L85" s="13">
        <f t="shared" si="22"/>
        <v>198397212</v>
      </c>
      <c r="M85" s="13">
        <f t="shared" si="22"/>
        <v>3700020451</v>
      </c>
      <c r="N85" s="13">
        <f t="shared" si="22"/>
        <v>3834259186</v>
      </c>
      <c r="O85" s="13">
        <f t="shared" si="22"/>
        <v>3914385772</v>
      </c>
      <c r="P85" s="13">
        <f t="shared" si="22"/>
        <v>3942844677</v>
      </c>
      <c r="Q85" s="13">
        <f t="shared" si="22"/>
        <v>4154662334</v>
      </c>
    </row>
    <row r="86" spans="1:19" hidden="1">
      <c r="A86" s="5" t="s">
        <v>73</v>
      </c>
      <c r="B86" s="36">
        <f>COUNTIF(C63:C66,"&lt;&gt;0")</f>
        <v>4</v>
      </c>
      <c r="C86" s="37">
        <f t="shared" si="16"/>
        <v>0.5</v>
      </c>
      <c r="D86" s="37">
        <f t="shared" si="17"/>
        <v>1</v>
      </c>
      <c r="E86" s="37">
        <f t="shared" si="18"/>
        <v>0.75</v>
      </c>
      <c r="F86" s="37">
        <f t="shared" si="19"/>
        <v>0.75</v>
      </c>
      <c r="G86" s="37">
        <f t="shared" si="20"/>
        <v>1</v>
      </c>
      <c r="H86" s="13"/>
      <c r="I86" s="13"/>
      <c r="J86" s="13"/>
      <c r="K86" s="13"/>
      <c r="L86" s="13"/>
      <c r="M86" s="8"/>
      <c r="N86" s="8"/>
      <c r="O86" s="8"/>
      <c r="P86" s="8"/>
      <c r="Q86" s="8"/>
    </row>
    <row r="87" spans="1:19" hidden="1">
      <c r="B87" s="7">
        <f>SUM(B82:B86)</f>
        <v>64</v>
      </c>
      <c r="C87" s="4">
        <f t="shared" si="16"/>
        <v>0.65625</v>
      </c>
      <c r="D87" s="4">
        <f t="shared" si="17"/>
        <v>0.8125</v>
      </c>
      <c r="E87" s="4">
        <f t="shared" si="18"/>
        <v>0.765625</v>
      </c>
      <c r="F87" s="4">
        <f t="shared" si="19"/>
        <v>0.640625</v>
      </c>
      <c r="G87" s="4">
        <f t="shared" si="20"/>
        <v>0.765625</v>
      </c>
      <c r="H87" s="34">
        <f>H84/H69</f>
        <v>6.3592672192566813E-2</v>
      </c>
      <c r="I87" s="13"/>
      <c r="J87" s="13"/>
      <c r="K87" s="13"/>
      <c r="L87" s="13"/>
      <c r="M87" s="8"/>
      <c r="N87" s="8"/>
      <c r="O87" s="8"/>
      <c r="P87" s="8"/>
      <c r="Q87" s="8"/>
    </row>
    <row r="88" spans="1:19" hidden="1">
      <c r="B88" s="7"/>
      <c r="H88" s="34">
        <f>H85/H69</f>
        <v>1.2885351328006261E-2</v>
      </c>
      <c r="I88" s="13"/>
      <c r="J88" s="13"/>
      <c r="K88" s="13"/>
      <c r="L88" s="13"/>
      <c r="M88" s="8"/>
      <c r="N88" s="8"/>
      <c r="O88" s="8"/>
      <c r="P88" s="8"/>
      <c r="Q88" s="8"/>
    </row>
    <row r="89" spans="1:19" hidden="1">
      <c r="B89" s="7"/>
      <c r="H89" s="13"/>
      <c r="I89" s="13"/>
      <c r="J89" s="13"/>
      <c r="K89" s="13"/>
      <c r="L89" s="13"/>
      <c r="M89" s="8"/>
      <c r="N89" s="8"/>
      <c r="O89" s="8"/>
      <c r="P89" s="8"/>
      <c r="Q89" s="8"/>
    </row>
    <row r="90" spans="1:19" hidden="1">
      <c r="B90" s="7"/>
    </row>
    <row r="91" spans="1:19">
      <c r="B91" s="7" t="s">
        <v>111</v>
      </c>
      <c r="H91" s="71">
        <f>SUM(H63:H68)</f>
        <v>14019799</v>
      </c>
      <c r="I91" s="71">
        <f t="shared" ref="I91:R91" si="23">SUM(I63:I68)</f>
        <v>98387448</v>
      </c>
      <c r="J91" s="71">
        <f t="shared" si="23"/>
        <v>96028183</v>
      </c>
      <c r="K91" s="71">
        <f t="shared" si="23"/>
        <v>95464680</v>
      </c>
      <c r="L91" s="71">
        <f t="shared" si="23"/>
        <v>122965141</v>
      </c>
      <c r="M91" s="71">
        <f t="shared" si="23"/>
        <v>2200700621</v>
      </c>
      <c r="N91" s="71">
        <f t="shared" si="23"/>
        <v>2510728501</v>
      </c>
      <c r="O91" s="71">
        <f t="shared" si="23"/>
        <v>2601566906</v>
      </c>
      <c r="P91" s="71">
        <f t="shared" si="23"/>
        <v>2727506292</v>
      </c>
      <c r="Q91" s="71">
        <f t="shared" si="23"/>
        <v>2779291670</v>
      </c>
      <c r="R91" s="71">
        <f t="shared" si="23"/>
        <v>108945342</v>
      </c>
      <c r="S91" s="31"/>
    </row>
    <row r="92" spans="1:19" ht="15" thickBot="1">
      <c r="B92" s="7"/>
      <c r="H92" s="71">
        <f>SUM(H2:H7)</f>
        <v>335140602</v>
      </c>
    </row>
    <row r="93" spans="1:19" ht="15" thickBot="1">
      <c r="H93" s="86">
        <f>H92/H69</f>
        <v>0.69066147770914388</v>
      </c>
    </row>
    <row r="94" spans="1:19" ht="15" thickBot="1">
      <c r="H94" s="85" t="s">
        <v>118</v>
      </c>
      <c r="K94" s="19">
        <f>L2+L5</f>
        <v>405782000</v>
      </c>
      <c r="L94">
        <f>K94/L69</f>
        <v>0.32066089279818355</v>
      </c>
    </row>
    <row r="96" spans="1:19" hidden="1"/>
    <row r="97" spans="1:38" hidden="1">
      <c r="S97" s="6" t="s">
        <v>109</v>
      </c>
      <c r="T97" s="76">
        <v>11797350</v>
      </c>
      <c r="U97" s="74">
        <v>14184109</v>
      </c>
      <c r="V97" s="74">
        <v>15752566</v>
      </c>
      <c r="W97" s="74">
        <v>16339736</v>
      </c>
      <c r="X97" s="74">
        <v>16937622</v>
      </c>
      <c r="Y97" s="76">
        <v>14681991</v>
      </c>
      <c r="Z97" s="74">
        <v>16039790</v>
      </c>
      <c r="AA97" s="74">
        <v>17285867</v>
      </c>
      <c r="AB97" s="74">
        <v>16822345</v>
      </c>
      <c r="AC97" s="74">
        <v>17259129</v>
      </c>
      <c r="AD97" s="76">
        <v>-2884641</v>
      </c>
      <c r="AE97" s="74">
        <v>-1855681</v>
      </c>
      <c r="AF97" s="74">
        <v>-1533301</v>
      </c>
      <c r="AG97" s="74">
        <v>-482609</v>
      </c>
      <c r="AH97" s="74">
        <v>-321507</v>
      </c>
      <c r="AI97">
        <v>-0.13082816833965399</v>
      </c>
      <c r="AJ97">
        <v>-9.7336586306002504E-2</v>
      </c>
      <c r="AK97">
        <v>-2.95359117185247E-2</v>
      </c>
      <c r="AL97">
        <v>-1.89818263744462E-2</v>
      </c>
    </row>
    <row r="98" spans="1:38" hidden="1">
      <c r="S98" s="6" t="s">
        <v>110</v>
      </c>
      <c r="T98" s="75">
        <v>20442802</v>
      </c>
      <c r="U98" s="74">
        <v>19075184</v>
      </c>
      <c r="V98" s="74">
        <v>18796170</v>
      </c>
      <c r="W98" s="74">
        <v>17855984</v>
      </c>
      <c r="X98" s="74">
        <v>17511978</v>
      </c>
      <c r="Y98" s="75">
        <v>20447507</v>
      </c>
      <c r="Z98" s="74">
        <v>20620684</v>
      </c>
      <c r="AA98" s="74">
        <v>20709057</v>
      </c>
      <c r="AB98" s="74">
        <v>19972869</v>
      </c>
      <c r="AC98" s="74">
        <v>19555421</v>
      </c>
      <c r="AD98" s="75">
        <v>-4705</v>
      </c>
      <c r="AE98" s="74">
        <v>-1545500</v>
      </c>
      <c r="AF98" s="74">
        <v>-1912887</v>
      </c>
      <c r="AG98" s="74">
        <v>-2116885</v>
      </c>
      <c r="AH98" s="74">
        <v>-2043443</v>
      </c>
      <c r="AI98">
        <v>-8.1021498927611901E-2</v>
      </c>
      <c r="AJ98">
        <v>-0.101770041449934</v>
      </c>
      <c r="AK98">
        <v>-0.11855325363194801</v>
      </c>
      <c r="AL98">
        <v>-0.11668830328590001</v>
      </c>
    </row>
    <row r="99" spans="1:38" hidden="1">
      <c r="T99" t="s">
        <v>105</v>
      </c>
      <c r="Y99" t="s">
        <v>106</v>
      </c>
      <c r="AD99" t="s">
        <v>107</v>
      </c>
      <c r="AI99" t="s">
        <v>108</v>
      </c>
    </row>
    <row r="100" spans="1:38" hidden="1">
      <c r="A100" s="6"/>
      <c r="T100" t="s">
        <v>97</v>
      </c>
      <c r="U100" t="s">
        <v>98</v>
      </c>
      <c r="V100" t="s">
        <v>99</v>
      </c>
      <c r="W100" t="s">
        <v>100</v>
      </c>
      <c r="X100" t="s">
        <v>101</v>
      </c>
      <c r="Y100" t="s">
        <v>97</v>
      </c>
      <c r="Z100" t="s">
        <v>98</v>
      </c>
      <c r="AA100" t="s">
        <v>99</v>
      </c>
      <c r="AB100" t="s">
        <v>100</v>
      </c>
      <c r="AC100" t="s">
        <v>101</v>
      </c>
      <c r="AD100" t="s">
        <v>97</v>
      </c>
      <c r="AE100" t="s">
        <v>98</v>
      </c>
      <c r="AF100" t="s">
        <v>99</v>
      </c>
      <c r="AG100" t="s">
        <v>100</v>
      </c>
      <c r="AH100" t="s">
        <v>101</v>
      </c>
      <c r="AI100" t="s">
        <v>98</v>
      </c>
      <c r="AJ100" t="s">
        <v>99</v>
      </c>
      <c r="AK100" t="s">
        <v>100</v>
      </c>
      <c r="AL100" t="s">
        <v>101</v>
      </c>
    </row>
    <row r="101" spans="1:38" hidden="1"/>
    <row r="102" spans="1:38">
      <c r="AD102">
        <f>AD97/T97</f>
        <v>-0.24451601418962735</v>
      </c>
      <c r="AE102">
        <f>AE97/U97</f>
        <v>-0.13082816833965391</v>
      </c>
    </row>
    <row r="103" spans="1:38">
      <c r="AD103">
        <f>AD98/T98</f>
        <v>-2.3015435946598711E-4</v>
      </c>
    </row>
  </sheetData>
  <pageMargins left="0" right="0" top="0.25" bottom="0.25" header="0.3" footer="0.3"/>
  <pageSetup scale="80" orientation="portrait"/>
  <ignoredErrors>
    <ignoredError sqref="H77 H72 H73 H74 H75 H76 C72:G76 B72" formulaRange="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workbookViewId="0">
      <selection activeCell="G32" sqref="G32"/>
    </sheetView>
  </sheetViews>
  <sheetFormatPr baseColWidth="10" defaultColWidth="9.1640625" defaultRowHeight="13" x14ac:dyDescent="0"/>
  <cols>
    <col min="1" max="1" width="9.1640625" style="136"/>
    <col min="2" max="2" width="2" style="144" customWidth="1"/>
    <col min="3" max="3" width="16.6640625" style="144" customWidth="1"/>
    <col min="4" max="7" width="7.6640625" style="144" customWidth="1"/>
    <col min="8" max="8" width="14.5" style="144" customWidth="1"/>
    <col min="9" max="9" width="1" style="136" customWidth="1"/>
    <col min="10" max="10" width="16.83203125" style="136" customWidth="1"/>
    <col min="11" max="11" width="7.5" style="137" customWidth="1"/>
    <col min="12" max="15" width="9.1640625" style="138"/>
    <col min="16" max="16" width="9.1640625" style="159"/>
    <col min="17" max="16384" width="9.1640625" style="144"/>
  </cols>
  <sheetData>
    <row r="1" spans="3:16">
      <c r="C1" s="139" t="s">
        <v>134</v>
      </c>
    </row>
    <row r="3" spans="3:16">
      <c r="C3" s="335" t="s">
        <v>195</v>
      </c>
      <c r="D3" s="335"/>
      <c r="E3" s="335"/>
      <c r="F3" s="335"/>
      <c r="G3" s="335"/>
      <c r="H3" s="335"/>
    </row>
    <row r="4" spans="3:16" ht="12" customHeight="1">
      <c r="C4" s="335"/>
      <c r="D4" s="335"/>
      <c r="E4" s="335"/>
      <c r="F4" s="335"/>
      <c r="G4" s="335"/>
      <c r="H4" s="335"/>
      <c r="M4" s="239"/>
    </row>
    <row r="5" spans="3:16">
      <c r="C5" s="241"/>
      <c r="D5" s="242" t="s">
        <v>99</v>
      </c>
      <c r="E5" s="242" t="s">
        <v>100</v>
      </c>
      <c r="F5" s="242" t="s">
        <v>101</v>
      </c>
      <c r="G5" s="242" t="s">
        <v>122</v>
      </c>
      <c r="H5" s="243" t="s">
        <v>148</v>
      </c>
      <c r="L5" s="198"/>
    </row>
    <row r="6" spans="3:16" ht="23.25" customHeight="1">
      <c r="C6" s="244" t="s">
        <v>196</v>
      </c>
      <c r="D6" s="264">
        <v>0.39200000000000002</v>
      </c>
      <c r="E6" s="264">
        <v>0.39600000000000002</v>
      </c>
      <c r="F6" s="264">
        <v>0.42</v>
      </c>
      <c r="G6" s="264">
        <v>0.48599999999999999</v>
      </c>
      <c r="H6" s="265">
        <v>0.51100000000000001</v>
      </c>
      <c r="J6" s="152"/>
    </row>
    <row r="7" spans="3:16" ht="24">
      <c r="C7" s="245" t="s">
        <v>142</v>
      </c>
      <c r="D7" s="266">
        <v>0.36099999999999999</v>
      </c>
      <c r="E7" s="266">
        <v>0.33100000000000002</v>
      </c>
      <c r="F7" s="266">
        <v>0.28299999999999997</v>
      </c>
      <c r="G7" s="266">
        <v>0.40200000000000002</v>
      </c>
      <c r="H7" s="267">
        <v>0.41099999999999998</v>
      </c>
      <c r="J7" s="166"/>
    </row>
    <row r="8" spans="3:16" ht="24">
      <c r="C8" s="244" t="s">
        <v>143</v>
      </c>
      <c r="D8" s="264">
        <v>0.44700000000000001</v>
      </c>
      <c r="E8" s="264">
        <v>0.40100000000000002</v>
      </c>
      <c r="F8" s="264">
        <v>0.40600000000000003</v>
      </c>
      <c r="G8" s="264">
        <v>0.495</v>
      </c>
      <c r="H8" s="265">
        <v>0.51300000000000001</v>
      </c>
      <c r="J8" s="166"/>
    </row>
    <row r="9" spans="3:16" ht="24">
      <c r="C9" s="245" t="s">
        <v>144</v>
      </c>
      <c r="D9" s="266">
        <v>0.35199999999999998</v>
      </c>
      <c r="E9" s="266">
        <v>0.33900000000000002</v>
      </c>
      <c r="F9" s="266">
        <v>0.36199999999999999</v>
      </c>
      <c r="G9" s="266">
        <v>0.44800000000000001</v>
      </c>
      <c r="H9" s="267">
        <v>0.44600000000000001</v>
      </c>
      <c r="J9" s="166"/>
    </row>
    <row r="10" spans="3:16" ht="24">
      <c r="C10" s="244" t="s">
        <v>147</v>
      </c>
      <c r="D10" s="264">
        <v>0.437</v>
      </c>
      <c r="E10" s="264">
        <v>0.22500000000000001</v>
      </c>
      <c r="F10" s="264">
        <v>0.42299999999999999</v>
      </c>
      <c r="G10" s="264">
        <v>0.47699999999999998</v>
      </c>
      <c r="H10" s="265">
        <v>0.53900000000000003</v>
      </c>
      <c r="J10" s="166"/>
      <c r="O10" s="159"/>
      <c r="P10" s="144"/>
    </row>
    <row r="11" spans="3:16">
      <c r="C11" s="138" t="s">
        <v>146</v>
      </c>
      <c r="O11" s="159"/>
      <c r="P11" s="144"/>
    </row>
    <row r="12" spans="3:16">
      <c r="C12" s="138" t="s">
        <v>150</v>
      </c>
      <c r="D12" s="138"/>
      <c r="E12" s="138"/>
      <c r="F12" s="138"/>
      <c r="G12" s="138"/>
    </row>
    <row r="13" spans="3:16" ht="15" customHeight="1">
      <c r="C13" s="138" t="s">
        <v>149</v>
      </c>
      <c r="D13" s="138"/>
      <c r="E13" s="138"/>
      <c r="F13" s="138"/>
      <c r="G13" s="138"/>
      <c r="H13" s="136"/>
      <c r="L13" s="153"/>
      <c r="M13" s="136"/>
    </row>
    <row r="14" spans="3:16">
      <c r="C14" s="138"/>
      <c r="D14" s="138"/>
      <c r="E14" s="138"/>
      <c r="F14" s="138"/>
      <c r="G14" s="138"/>
      <c r="H14" s="136"/>
      <c r="L14" s="153"/>
      <c r="M14" s="136"/>
    </row>
    <row r="15" spans="3:16">
      <c r="C15" s="136"/>
      <c r="D15" s="136"/>
      <c r="E15" s="136"/>
      <c r="F15" s="136"/>
      <c r="G15" s="136"/>
      <c r="H15" s="136"/>
      <c r="L15" s="153"/>
      <c r="M15" s="136"/>
    </row>
    <row r="16" spans="3:16">
      <c r="C16" s="136"/>
      <c r="D16" s="136"/>
      <c r="E16" s="136"/>
      <c r="F16" s="136"/>
      <c r="G16" s="136"/>
      <c r="H16" s="136"/>
      <c r="L16" s="153"/>
      <c r="M16" s="136"/>
    </row>
    <row r="17" spans="3:19">
      <c r="C17" s="136"/>
      <c r="D17" s="136"/>
      <c r="E17" s="136"/>
      <c r="F17" s="136"/>
      <c r="G17" s="136"/>
      <c r="H17" s="136"/>
      <c r="L17" s="153"/>
      <c r="M17" s="136"/>
    </row>
    <row r="18" spans="3:19">
      <c r="C18" s="136"/>
      <c r="D18" s="136"/>
      <c r="E18" s="136"/>
      <c r="F18" s="136"/>
      <c r="G18" s="136"/>
      <c r="H18" s="136"/>
      <c r="L18" s="161"/>
      <c r="M18" s="235"/>
      <c r="N18" s="234"/>
      <c r="O18" s="234"/>
      <c r="P18" s="238"/>
      <c r="Q18" s="236"/>
      <c r="R18" s="236"/>
    </row>
    <row r="19" spans="3:19">
      <c r="S19" s="236"/>
    </row>
    <row r="20" spans="3:19">
      <c r="O20" s="237"/>
    </row>
    <row r="21" spans="3:19">
      <c r="P21" s="238"/>
    </row>
    <row r="24" spans="3:19">
      <c r="N24" s="237"/>
    </row>
  </sheetData>
  <mergeCells count="1">
    <mergeCell ref="C3:H4"/>
  </mergeCells>
  <pageMargins left="0.7" right="0.7" top="0.75" bottom="0.75" header="0.3" footer="0.3"/>
  <pageSetup paperSize="5" scale="90" orientation="landscape"/>
  <extLst>
    <ext xmlns:x14="http://schemas.microsoft.com/office/spreadsheetml/2009/9/main" uri="{05C60535-1F16-4fd2-B633-F4F36F0B64E0}">
      <x14:sparklineGroups xmlns:xm="http://schemas.microsoft.com/office/excel/2006/main">
        <x14:sparklineGroup lineWeight="1.5" displayEmptyCellsAs="span" first="1" last="1" minAxisType="group" maxAxisType="group">
          <x14:colorSeries theme="4" tint="-0.499984740745262"/>
          <x14:colorNegative theme="5"/>
          <x14:colorAxis rgb="FF000000"/>
          <x14:colorMarkers theme="4" tint="-0.499984740745262"/>
          <x14:colorFirst theme="5" tint="-0.249977111117893"/>
          <x14:colorLast theme="5" tint="-0.249977111117893"/>
          <x14:colorHigh theme="4"/>
          <x14:colorLow theme="4"/>
          <x14:sparklines>
            <x14:sparkline>
              <xm:f>'Chart B_Equity'!D6:H6</xm:f>
              <xm:sqref>J6</xm:sqref>
            </x14:sparkline>
            <x14:sparkline>
              <xm:f>'Chart B_Equity'!D7:H7</xm:f>
              <xm:sqref>J7</xm:sqref>
            </x14:sparkline>
            <x14:sparkline>
              <xm:f>'Chart B_Equity'!D8:H8</xm:f>
              <xm:sqref>J8</xm:sqref>
            </x14:sparkline>
            <x14:sparkline>
              <xm:f>'Chart B_Equity'!D9:H9</xm:f>
              <xm:sqref>J9</xm:sqref>
            </x14:sparkline>
            <x14:sparkline>
              <xm:f>'Chart B_Equity'!D10:H10</xm:f>
              <xm:sqref>J10</xm:sqref>
            </x14:sparkline>
          </x14:sparklines>
        </x14:sparklineGroup>
      </x14:sparklineGroup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90"/>
  <sheetViews>
    <sheetView tabSelected="1" workbookViewId="0">
      <pane xSplit="2" ySplit="4" topLeftCell="C65" activePane="bottomRight" state="frozen"/>
      <selection pane="topRight" activeCell="C1" sqref="C1"/>
      <selection pane="bottomLeft" activeCell="A2" sqref="A2"/>
      <selection pane="bottomRight" activeCell="J89" sqref="J89"/>
    </sheetView>
  </sheetViews>
  <sheetFormatPr baseColWidth="10" defaultColWidth="8.83203125" defaultRowHeight="14" x14ac:dyDescent="0"/>
  <cols>
    <col min="1" max="1" width="30" style="33" customWidth="1"/>
    <col min="2" max="2" width="6" style="33" customWidth="1"/>
    <col min="3" max="3" width="8.33203125" style="33" customWidth="1"/>
    <col min="4" max="4" width="10.6640625" style="33" customWidth="1"/>
    <col min="5" max="5" width="8.33203125" style="126" customWidth="1"/>
    <col min="6" max="7" width="7.1640625" style="33" customWidth="1"/>
    <col min="8" max="8" width="11.33203125" style="33" customWidth="1"/>
    <col min="9" max="9" width="8.83203125" style="33" hidden="1" customWidth="1"/>
    <col min="10" max="10" width="4" style="33" customWidth="1"/>
    <col min="11" max="163" width="8.83203125" style="33"/>
    <col min="164" max="164" width="4" style="33" customWidth="1"/>
    <col min="165" max="165" width="13" style="33" customWidth="1"/>
    <col min="166" max="166" width="52" style="33" customWidth="1"/>
    <col min="167" max="167" width="23.6640625" style="33" customWidth="1"/>
    <col min="168" max="168" width="7" style="33" customWidth="1"/>
    <col min="169" max="169" width="20" style="33" customWidth="1"/>
    <col min="170" max="170" width="26" style="33" customWidth="1"/>
    <col min="171" max="171" width="23" style="33" customWidth="1"/>
    <col min="172" max="172" width="32" style="33" customWidth="1"/>
    <col min="173" max="173" width="30" style="33" customWidth="1"/>
    <col min="174" max="174" width="29" style="33" customWidth="1"/>
    <col min="175" max="175" width="32" style="33" customWidth="1"/>
    <col min="176" max="176" width="31" style="33" customWidth="1"/>
    <col min="177" max="177" width="20" style="33" customWidth="1"/>
    <col min="178" max="178" width="36" style="33" customWidth="1"/>
    <col min="179" max="179" width="25" style="33" customWidth="1"/>
    <col min="180" max="180" width="22" style="33" customWidth="1"/>
    <col min="181" max="181" width="23" style="33" customWidth="1"/>
    <col min="182" max="182" width="16" style="33" customWidth="1"/>
    <col min="183" max="183" width="27" style="33" customWidth="1"/>
    <col min="184" max="184" width="16" style="33" customWidth="1"/>
    <col min="185" max="185" width="25" style="33" customWidth="1"/>
    <col min="186" max="186" width="24" style="33" customWidth="1"/>
    <col min="187" max="187" width="16" style="33" customWidth="1"/>
    <col min="188" max="188" width="22" style="33" customWidth="1"/>
    <col min="189" max="189" width="32" style="33" customWidth="1"/>
    <col min="190" max="190" width="30" style="33" customWidth="1"/>
    <col min="191" max="191" width="23" style="33" customWidth="1"/>
    <col min="192" max="192" width="22" style="33" customWidth="1"/>
    <col min="193" max="194" width="33" style="33" customWidth="1"/>
    <col min="195" max="195" width="26" style="33" customWidth="1"/>
    <col min="196" max="196" width="25" style="33" customWidth="1"/>
    <col min="197" max="197" width="16" style="33" customWidth="1"/>
    <col min="198" max="198" width="23" style="33" customWidth="1"/>
    <col min="199" max="199" width="31" style="33" customWidth="1"/>
    <col min="200" max="200" width="32" style="33" customWidth="1"/>
    <col min="201" max="201" width="17" style="33" customWidth="1"/>
    <col min="202" max="202" width="28" style="33" customWidth="1"/>
    <col min="203" max="203" width="49" style="33" customWidth="1"/>
    <col min="204" max="204" width="24" style="33" customWidth="1"/>
    <col min="205" max="205" width="50" style="33" customWidth="1"/>
    <col min="206" max="206" width="25" style="33" customWidth="1"/>
    <col min="207" max="207" width="20" style="33" customWidth="1"/>
    <col min="208" max="208" width="26" style="33" customWidth="1"/>
    <col min="209" max="209" width="33" style="33" customWidth="1"/>
    <col min="210" max="210" width="26" style="33" customWidth="1"/>
    <col min="211" max="211" width="38" style="33" customWidth="1"/>
    <col min="212" max="212" width="28" style="33" customWidth="1"/>
    <col min="213" max="213" width="45" style="33" customWidth="1"/>
    <col min="214" max="214" width="27" style="33" customWidth="1"/>
    <col min="215" max="215" width="37" style="33" customWidth="1"/>
    <col min="216" max="216" width="18" style="33" customWidth="1"/>
    <col min="217" max="217" width="22" style="33" customWidth="1"/>
    <col min="218" max="218" width="23" style="33" customWidth="1"/>
    <col min="219" max="219" width="26" style="33" customWidth="1"/>
    <col min="220" max="220" width="17" style="33" customWidth="1"/>
    <col min="221" max="221" width="40" style="33" customWidth="1"/>
    <col min="222" max="222" width="23" style="33" customWidth="1"/>
    <col min="223" max="223" width="38" style="33" customWidth="1"/>
    <col min="224" max="224" width="51" style="33" customWidth="1"/>
    <col min="225" max="225" width="26" style="33" customWidth="1"/>
    <col min="226" max="226" width="32" style="33" customWidth="1"/>
    <col min="227" max="227" width="44" style="33" customWidth="1"/>
    <col min="228" max="228" width="22" style="33" customWidth="1"/>
    <col min="229" max="229" width="52" style="33" customWidth="1"/>
    <col min="230" max="230" width="33" style="33" customWidth="1"/>
    <col min="231" max="231" width="40" style="33" customWidth="1"/>
    <col min="232" max="232" width="41" style="33" customWidth="1"/>
    <col min="233" max="233" width="23" style="33" customWidth="1"/>
    <col min="234" max="235" width="37" style="33" customWidth="1"/>
    <col min="236" max="236" width="39" style="33" customWidth="1"/>
    <col min="237" max="237" width="51" style="33" customWidth="1"/>
    <col min="238" max="238" width="33" style="33" customWidth="1"/>
    <col min="239" max="239" width="37" style="33" customWidth="1"/>
    <col min="240" max="240" width="38" style="33" customWidth="1"/>
    <col min="241" max="241" width="43" style="33" customWidth="1"/>
    <col min="242" max="243" width="41" style="33" customWidth="1"/>
    <col min="244" max="244" width="12" style="33" customWidth="1"/>
    <col min="245" max="245" width="18" style="33" customWidth="1"/>
    <col min="246" max="246" width="22" style="33" customWidth="1"/>
    <col min="247" max="247" width="13" style="33" customWidth="1"/>
    <col min="248" max="248" width="14" style="33" customWidth="1"/>
    <col min="249" max="249" width="45" style="33" customWidth="1"/>
    <col min="250" max="250" width="13" style="33" customWidth="1"/>
    <col min="251" max="251" width="27" style="33" customWidth="1"/>
    <col min="252" max="252" width="39" style="33" customWidth="1"/>
    <col min="253" max="253" width="24" style="33" customWidth="1"/>
    <col min="254" max="254" width="40" style="33" customWidth="1"/>
    <col min="255" max="255" width="17" style="33" customWidth="1"/>
    <col min="256" max="256" width="35" style="33" customWidth="1"/>
    <col min="257" max="258" width="24" style="33" customWidth="1"/>
    <col min="259" max="259" width="25" style="33" customWidth="1"/>
    <col min="260" max="260" width="33" style="33" customWidth="1"/>
    <col min="261" max="261" width="25" style="33" customWidth="1"/>
    <col min="262" max="262" width="26" style="33" customWidth="1"/>
    <col min="263" max="263" width="20" style="33" customWidth="1"/>
    <col min="264" max="419" width="8.83203125" style="33"/>
    <col min="420" max="420" width="4" style="33" customWidth="1"/>
    <col min="421" max="421" width="13" style="33" customWidth="1"/>
    <col min="422" max="422" width="52" style="33" customWidth="1"/>
    <col min="423" max="423" width="23.6640625" style="33" customWidth="1"/>
    <col min="424" max="424" width="7" style="33" customWidth="1"/>
    <col min="425" max="425" width="20" style="33" customWidth="1"/>
    <col min="426" max="426" width="26" style="33" customWidth="1"/>
    <col min="427" max="427" width="23" style="33" customWidth="1"/>
    <col min="428" max="428" width="32" style="33" customWidth="1"/>
    <col min="429" max="429" width="30" style="33" customWidth="1"/>
    <col min="430" max="430" width="29" style="33" customWidth="1"/>
    <col min="431" max="431" width="32" style="33" customWidth="1"/>
    <col min="432" max="432" width="31" style="33" customWidth="1"/>
    <col min="433" max="433" width="20" style="33" customWidth="1"/>
    <col min="434" max="434" width="36" style="33" customWidth="1"/>
    <col min="435" max="435" width="25" style="33" customWidth="1"/>
    <col min="436" max="436" width="22" style="33" customWidth="1"/>
    <col min="437" max="437" width="23" style="33" customWidth="1"/>
    <col min="438" max="438" width="16" style="33" customWidth="1"/>
    <col min="439" max="439" width="27" style="33" customWidth="1"/>
    <col min="440" max="440" width="16" style="33" customWidth="1"/>
    <col min="441" max="441" width="25" style="33" customWidth="1"/>
    <col min="442" max="442" width="24" style="33" customWidth="1"/>
    <col min="443" max="443" width="16" style="33" customWidth="1"/>
    <col min="444" max="444" width="22" style="33" customWidth="1"/>
    <col min="445" max="445" width="32" style="33" customWidth="1"/>
    <col min="446" max="446" width="30" style="33" customWidth="1"/>
    <col min="447" max="447" width="23" style="33" customWidth="1"/>
    <col min="448" max="448" width="22" style="33" customWidth="1"/>
    <col min="449" max="450" width="33" style="33" customWidth="1"/>
    <col min="451" max="451" width="26" style="33" customWidth="1"/>
    <col min="452" max="452" width="25" style="33" customWidth="1"/>
    <col min="453" max="453" width="16" style="33" customWidth="1"/>
    <col min="454" max="454" width="23" style="33" customWidth="1"/>
    <col min="455" max="455" width="31" style="33" customWidth="1"/>
    <col min="456" max="456" width="32" style="33" customWidth="1"/>
    <col min="457" max="457" width="17" style="33" customWidth="1"/>
    <col min="458" max="458" width="28" style="33" customWidth="1"/>
    <col min="459" max="459" width="49" style="33" customWidth="1"/>
    <col min="460" max="460" width="24" style="33" customWidth="1"/>
    <col min="461" max="461" width="50" style="33" customWidth="1"/>
    <col min="462" max="462" width="25" style="33" customWidth="1"/>
    <col min="463" max="463" width="20" style="33" customWidth="1"/>
    <col min="464" max="464" width="26" style="33" customWidth="1"/>
    <col min="465" max="465" width="33" style="33" customWidth="1"/>
    <col min="466" max="466" width="26" style="33" customWidth="1"/>
    <col min="467" max="467" width="38" style="33" customWidth="1"/>
    <col min="468" max="468" width="28" style="33" customWidth="1"/>
    <col min="469" max="469" width="45" style="33" customWidth="1"/>
    <col min="470" max="470" width="27" style="33" customWidth="1"/>
    <col min="471" max="471" width="37" style="33" customWidth="1"/>
    <col min="472" max="472" width="18" style="33" customWidth="1"/>
    <col min="473" max="473" width="22" style="33" customWidth="1"/>
    <col min="474" max="474" width="23" style="33" customWidth="1"/>
    <col min="475" max="475" width="26" style="33" customWidth="1"/>
    <col min="476" max="476" width="17" style="33" customWidth="1"/>
    <col min="477" max="477" width="40" style="33" customWidth="1"/>
    <col min="478" max="478" width="23" style="33" customWidth="1"/>
    <col min="479" max="479" width="38" style="33" customWidth="1"/>
    <col min="480" max="480" width="51" style="33" customWidth="1"/>
    <col min="481" max="481" width="26" style="33" customWidth="1"/>
    <col min="482" max="482" width="32" style="33" customWidth="1"/>
    <col min="483" max="483" width="44" style="33" customWidth="1"/>
    <col min="484" max="484" width="22" style="33" customWidth="1"/>
    <col min="485" max="485" width="52" style="33" customWidth="1"/>
    <col min="486" max="486" width="33" style="33" customWidth="1"/>
    <col min="487" max="487" width="40" style="33" customWidth="1"/>
    <col min="488" max="488" width="41" style="33" customWidth="1"/>
    <col min="489" max="489" width="23" style="33" customWidth="1"/>
    <col min="490" max="491" width="37" style="33" customWidth="1"/>
    <col min="492" max="492" width="39" style="33" customWidth="1"/>
    <col min="493" max="493" width="51" style="33" customWidth="1"/>
    <col min="494" max="494" width="33" style="33" customWidth="1"/>
    <col min="495" max="495" width="37" style="33" customWidth="1"/>
    <col min="496" max="496" width="38" style="33" customWidth="1"/>
    <col min="497" max="497" width="43" style="33" customWidth="1"/>
    <col min="498" max="499" width="41" style="33" customWidth="1"/>
    <col min="500" max="500" width="12" style="33" customWidth="1"/>
    <col min="501" max="501" width="18" style="33" customWidth="1"/>
    <col min="502" max="502" width="22" style="33" customWidth="1"/>
    <col min="503" max="503" width="13" style="33" customWidth="1"/>
    <col min="504" max="504" width="14" style="33" customWidth="1"/>
    <col min="505" max="505" width="45" style="33" customWidth="1"/>
    <col min="506" max="506" width="13" style="33" customWidth="1"/>
    <col min="507" max="507" width="27" style="33" customWidth="1"/>
    <col min="508" max="508" width="39" style="33" customWidth="1"/>
    <col min="509" max="509" width="24" style="33" customWidth="1"/>
    <col min="510" max="510" width="40" style="33" customWidth="1"/>
    <col min="511" max="511" width="17" style="33" customWidth="1"/>
    <col min="512" max="512" width="35" style="33" customWidth="1"/>
    <col min="513" max="514" width="24" style="33" customWidth="1"/>
    <col min="515" max="515" width="25" style="33" customWidth="1"/>
    <col min="516" max="516" width="33" style="33" customWidth="1"/>
    <col min="517" max="517" width="25" style="33" customWidth="1"/>
    <col min="518" max="518" width="26" style="33" customWidth="1"/>
    <col min="519" max="519" width="20" style="33" customWidth="1"/>
    <col min="520" max="675" width="8.83203125" style="33"/>
    <col min="676" max="676" width="4" style="33" customWidth="1"/>
    <col min="677" max="677" width="13" style="33" customWidth="1"/>
    <col min="678" max="678" width="52" style="33" customWidth="1"/>
    <col min="679" max="679" width="23.6640625" style="33" customWidth="1"/>
    <col min="680" max="680" width="7" style="33" customWidth="1"/>
    <col min="681" max="681" width="20" style="33" customWidth="1"/>
    <col min="682" max="682" width="26" style="33" customWidth="1"/>
    <col min="683" max="683" width="23" style="33" customWidth="1"/>
    <col min="684" max="684" width="32" style="33" customWidth="1"/>
    <col min="685" max="685" width="30" style="33" customWidth="1"/>
    <col min="686" max="686" width="29" style="33" customWidth="1"/>
    <col min="687" max="687" width="32" style="33" customWidth="1"/>
    <col min="688" max="688" width="31" style="33" customWidth="1"/>
    <col min="689" max="689" width="20" style="33" customWidth="1"/>
    <col min="690" max="690" width="36" style="33" customWidth="1"/>
    <col min="691" max="691" width="25" style="33" customWidth="1"/>
    <col min="692" max="692" width="22" style="33" customWidth="1"/>
    <col min="693" max="693" width="23" style="33" customWidth="1"/>
    <col min="694" max="694" width="16" style="33" customWidth="1"/>
    <col min="695" max="695" width="27" style="33" customWidth="1"/>
    <col min="696" max="696" width="16" style="33" customWidth="1"/>
    <col min="697" max="697" width="25" style="33" customWidth="1"/>
    <col min="698" max="698" width="24" style="33" customWidth="1"/>
    <col min="699" max="699" width="16" style="33" customWidth="1"/>
    <col min="700" max="700" width="22" style="33" customWidth="1"/>
    <col min="701" max="701" width="32" style="33" customWidth="1"/>
    <col min="702" max="702" width="30" style="33" customWidth="1"/>
    <col min="703" max="703" width="23" style="33" customWidth="1"/>
    <col min="704" max="704" width="22" style="33" customWidth="1"/>
    <col min="705" max="706" width="33" style="33" customWidth="1"/>
    <col min="707" max="707" width="26" style="33" customWidth="1"/>
    <col min="708" max="708" width="25" style="33" customWidth="1"/>
    <col min="709" max="709" width="16" style="33" customWidth="1"/>
    <col min="710" max="710" width="23" style="33" customWidth="1"/>
    <col min="711" max="711" width="31" style="33" customWidth="1"/>
    <col min="712" max="712" width="32" style="33" customWidth="1"/>
    <col min="713" max="713" width="17" style="33" customWidth="1"/>
    <col min="714" max="714" width="28" style="33" customWidth="1"/>
    <col min="715" max="715" width="49" style="33" customWidth="1"/>
    <col min="716" max="716" width="24" style="33" customWidth="1"/>
    <col min="717" max="717" width="50" style="33" customWidth="1"/>
    <col min="718" max="718" width="25" style="33" customWidth="1"/>
    <col min="719" max="719" width="20" style="33" customWidth="1"/>
    <col min="720" max="720" width="26" style="33" customWidth="1"/>
    <col min="721" max="721" width="33" style="33" customWidth="1"/>
    <col min="722" max="722" width="26" style="33" customWidth="1"/>
    <col min="723" max="723" width="38" style="33" customWidth="1"/>
    <col min="724" max="724" width="28" style="33" customWidth="1"/>
    <col min="725" max="725" width="45" style="33" customWidth="1"/>
    <col min="726" max="726" width="27" style="33" customWidth="1"/>
    <col min="727" max="727" width="37" style="33" customWidth="1"/>
    <col min="728" max="728" width="18" style="33" customWidth="1"/>
    <col min="729" max="729" width="22" style="33" customWidth="1"/>
    <col min="730" max="730" width="23" style="33" customWidth="1"/>
    <col min="731" max="731" width="26" style="33" customWidth="1"/>
    <col min="732" max="732" width="17" style="33" customWidth="1"/>
    <col min="733" max="733" width="40" style="33" customWidth="1"/>
    <col min="734" max="734" width="23" style="33" customWidth="1"/>
    <col min="735" max="735" width="38" style="33" customWidth="1"/>
    <col min="736" max="736" width="51" style="33" customWidth="1"/>
    <col min="737" max="737" width="26" style="33" customWidth="1"/>
    <col min="738" max="738" width="32" style="33" customWidth="1"/>
    <col min="739" max="739" width="44" style="33" customWidth="1"/>
    <col min="740" max="740" width="22" style="33" customWidth="1"/>
    <col min="741" max="741" width="52" style="33" customWidth="1"/>
    <col min="742" max="742" width="33" style="33" customWidth="1"/>
    <col min="743" max="743" width="40" style="33" customWidth="1"/>
    <col min="744" max="744" width="41" style="33" customWidth="1"/>
    <col min="745" max="745" width="23" style="33" customWidth="1"/>
    <col min="746" max="747" width="37" style="33" customWidth="1"/>
    <col min="748" max="748" width="39" style="33" customWidth="1"/>
    <col min="749" max="749" width="51" style="33" customWidth="1"/>
    <col min="750" max="750" width="33" style="33" customWidth="1"/>
    <col min="751" max="751" width="37" style="33" customWidth="1"/>
    <col min="752" max="752" width="38" style="33" customWidth="1"/>
    <col min="753" max="753" width="43" style="33" customWidth="1"/>
    <col min="754" max="755" width="41" style="33" customWidth="1"/>
    <col min="756" max="756" width="12" style="33" customWidth="1"/>
    <col min="757" max="757" width="18" style="33" customWidth="1"/>
    <col min="758" max="758" width="22" style="33" customWidth="1"/>
    <col min="759" max="759" width="13" style="33" customWidth="1"/>
    <col min="760" max="760" width="14" style="33" customWidth="1"/>
    <col min="761" max="761" width="45" style="33" customWidth="1"/>
    <col min="762" max="762" width="13" style="33" customWidth="1"/>
    <col min="763" max="763" width="27" style="33" customWidth="1"/>
    <col min="764" max="764" width="39" style="33" customWidth="1"/>
    <col min="765" max="765" width="24" style="33" customWidth="1"/>
    <col min="766" max="766" width="40" style="33" customWidth="1"/>
    <col min="767" max="767" width="17" style="33" customWidth="1"/>
    <col min="768" max="768" width="35" style="33" customWidth="1"/>
    <col min="769" max="770" width="24" style="33" customWidth="1"/>
    <col min="771" max="771" width="25" style="33" customWidth="1"/>
    <col min="772" max="772" width="33" style="33" customWidth="1"/>
    <col min="773" max="773" width="25" style="33" customWidth="1"/>
    <col min="774" max="774" width="26" style="33" customWidth="1"/>
    <col min="775" max="775" width="20" style="33" customWidth="1"/>
    <col min="776" max="931" width="8.83203125" style="33"/>
    <col min="932" max="932" width="4" style="33" customWidth="1"/>
    <col min="933" max="933" width="13" style="33" customWidth="1"/>
    <col min="934" max="934" width="52" style="33" customWidth="1"/>
    <col min="935" max="935" width="23.6640625" style="33" customWidth="1"/>
    <col min="936" max="936" width="7" style="33" customWidth="1"/>
    <col min="937" max="937" width="20" style="33" customWidth="1"/>
    <col min="938" max="938" width="26" style="33" customWidth="1"/>
    <col min="939" max="939" width="23" style="33" customWidth="1"/>
    <col min="940" max="940" width="32" style="33" customWidth="1"/>
    <col min="941" max="941" width="30" style="33" customWidth="1"/>
    <col min="942" max="942" width="29" style="33" customWidth="1"/>
    <col min="943" max="943" width="32" style="33" customWidth="1"/>
    <col min="944" max="944" width="31" style="33" customWidth="1"/>
    <col min="945" max="945" width="20" style="33" customWidth="1"/>
    <col min="946" max="946" width="36" style="33" customWidth="1"/>
    <col min="947" max="947" width="25" style="33" customWidth="1"/>
    <col min="948" max="948" width="22" style="33" customWidth="1"/>
    <col min="949" max="949" width="23" style="33" customWidth="1"/>
    <col min="950" max="950" width="16" style="33" customWidth="1"/>
    <col min="951" max="951" width="27" style="33" customWidth="1"/>
    <col min="952" max="952" width="16" style="33" customWidth="1"/>
    <col min="953" max="953" width="25" style="33" customWidth="1"/>
    <col min="954" max="954" width="24" style="33" customWidth="1"/>
    <col min="955" max="955" width="16" style="33" customWidth="1"/>
    <col min="956" max="956" width="22" style="33" customWidth="1"/>
    <col min="957" max="957" width="32" style="33" customWidth="1"/>
    <col min="958" max="958" width="30" style="33" customWidth="1"/>
    <col min="959" max="959" width="23" style="33" customWidth="1"/>
    <col min="960" max="960" width="22" style="33" customWidth="1"/>
    <col min="961" max="962" width="33" style="33" customWidth="1"/>
    <col min="963" max="963" width="26" style="33" customWidth="1"/>
    <col min="964" max="964" width="25" style="33" customWidth="1"/>
    <col min="965" max="965" width="16" style="33" customWidth="1"/>
    <col min="966" max="966" width="23" style="33" customWidth="1"/>
    <col min="967" max="967" width="31" style="33" customWidth="1"/>
    <col min="968" max="968" width="32" style="33" customWidth="1"/>
    <col min="969" max="969" width="17" style="33" customWidth="1"/>
    <col min="970" max="970" width="28" style="33" customWidth="1"/>
    <col min="971" max="971" width="49" style="33" customWidth="1"/>
    <col min="972" max="972" width="24" style="33" customWidth="1"/>
    <col min="973" max="973" width="50" style="33" customWidth="1"/>
    <col min="974" max="974" width="25" style="33" customWidth="1"/>
    <col min="975" max="975" width="20" style="33" customWidth="1"/>
    <col min="976" max="976" width="26" style="33" customWidth="1"/>
    <col min="977" max="977" width="33" style="33" customWidth="1"/>
    <col min="978" max="978" width="26" style="33" customWidth="1"/>
    <col min="979" max="979" width="38" style="33" customWidth="1"/>
    <col min="980" max="980" width="28" style="33" customWidth="1"/>
    <col min="981" max="981" width="45" style="33" customWidth="1"/>
    <col min="982" max="982" width="27" style="33" customWidth="1"/>
    <col min="983" max="983" width="37" style="33" customWidth="1"/>
    <col min="984" max="984" width="18" style="33" customWidth="1"/>
    <col min="985" max="985" width="22" style="33" customWidth="1"/>
    <col min="986" max="986" width="23" style="33" customWidth="1"/>
    <col min="987" max="987" width="26" style="33" customWidth="1"/>
    <col min="988" max="988" width="17" style="33" customWidth="1"/>
    <col min="989" max="989" width="40" style="33" customWidth="1"/>
    <col min="990" max="990" width="23" style="33" customWidth="1"/>
    <col min="991" max="991" width="38" style="33" customWidth="1"/>
    <col min="992" max="992" width="51" style="33" customWidth="1"/>
    <col min="993" max="993" width="26" style="33" customWidth="1"/>
    <col min="994" max="994" width="32" style="33" customWidth="1"/>
    <col min="995" max="995" width="44" style="33" customWidth="1"/>
    <col min="996" max="996" width="22" style="33" customWidth="1"/>
    <col min="997" max="997" width="52" style="33" customWidth="1"/>
    <col min="998" max="998" width="33" style="33" customWidth="1"/>
    <col min="999" max="999" width="40" style="33" customWidth="1"/>
    <col min="1000" max="1000" width="41" style="33" customWidth="1"/>
    <col min="1001" max="1001" width="23" style="33" customWidth="1"/>
    <col min="1002" max="1003" width="37" style="33" customWidth="1"/>
    <col min="1004" max="1004" width="39" style="33" customWidth="1"/>
    <col min="1005" max="1005" width="51" style="33" customWidth="1"/>
    <col min="1006" max="1006" width="33" style="33" customWidth="1"/>
    <col min="1007" max="1007" width="37" style="33" customWidth="1"/>
    <col min="1008" max="1008" width="38" style="33" customWidth="1"/>
    <col min="1009" max="1009" width="43" style="33" customWidth="1"/>
    <col min="1010" max="1011" width="41" style="33" customWidth="1"/>
    <col min="1012" max="1012" width="12" style="33" customWidth="1"/>
    <col min="1013" max="1013" width="18" style="33" customWidth="1"/>
    <col min="1014" max="1014" width="22" style="33" customWidth="1"/>
    <col min="1015" max="1015" width="13" style="33" customWidth="1"/>
    <col min="1016" max="1016" width="14" style="33" customWidth="1"/>
    <col min="1017" max="1017" width="45" style="33" customWidth="1"/>
    <col min="1018" max="1018" width="13" style="33" customWidth="1"/>
    <col min="1019" max="1019" width="27" style="33" customWidth="1"/>
    <col min="1020" max="1020" width="39" style="33" customWidth="1"/>
    <col min="1021" max="1021" width="24" style="33" customWidth="1"/>
    <col min="1022" max="1022" width="40" style="33" customWidth="1"/>
    <col min="1023" max="1023" width="17" style="33" customWidth="1"/>
    <col min="1024" max="1024" width="35" style="33" customWidth="1"/>
    <col min="1025" max="1026" width="24" style="33" customWidth="1"/>
    <col min="1027" max="1027" width="25" style="33" customWidth="1"/>
    <col min="1028" max="1028" width="33" style="33" customWidth="1"/>
    <col min="1029" max="1029" width="25" style="33" customWidth="1"/>
    <col min="1030" max="1030" width="26" style="33" customWidth="1"/>
    <col min="1031" max="1031" width="20" style="33" customWidth="1"/>
    <col min="1032" max="1187" width="8.83203125" style="33"/>
    <col min="1188" max="1188" width="4" style="33" customWidth="1"/>
    <col min="1189" max="1189" width="13" style="33" customWidth="1"/>
    <col min="1190" max="1190" width="52" style="33" customWidth="1"/>
    <col min="1191" max="1191" width="23.6640625" style="33" customWidth="1"/>
    <col min="1192" max="1192" width="7" style="33" customWidth="1"/>
    <col min="1193" max="1193" width="20" style="33" customWidth="1"/>
    <col min="1194" max="1194" width="26" style="33" customWidth="1"/>
    <col min="1195" max="1195" width="23" style="33" customWidth="1"/>
    <col min="1196" max="1196" width="32" style="33" customWidth="1"/>
    <col min="1197" max="1197" width="30" style="33" customWidth="1"/>
    <col min="1198" max="1198" width="29" style="33" customWidth="1"/>
    <col min="1199" max="1199" width="32" style="33" customWidth="1"/>
    <col min="1200" max="1200" width="31" style="33" customWidth="1"/>
    <col min="1201" max="1201" width="20" style="33" customWidth="1"/>
    <col min="1202" max="1202" width="36" style="33" customWidth="1"/>
    <col min="1203" max="1203" width="25" style="33" customWidth="1"/>
    <col min="1204" max="1204" width="22" style="33" customWidth="1"/>
    <col min="1205" max="1205" width="23" style="33" customWidth="1"/>
    <col min="1206" max="1206" width="16" style="33" customWidth="1"/>
    <col min="1207" max="1207" width="27" style="33" customWidth="1"/>
    <col min="1208" max="1208" width="16" style="33" customWidth="1"/>
    <col min="1209" max="1209" width="25" style="33" customWidth="1"/>
    <col min="1210" max="1210" width="24" style="33" customWidth="1"/>
    <col min="1211" max="1211" width="16" style="33" customWidth="1"/>
    <col min="1212" max="1212" width="22" style="33" customWidth="1"/>
    <col min="1213" max="1213" width="32" style="33" customWidth="1"/>
    <col min="1214" max="1214" width="30" style="33" customWidth="1"/>
    <col min="1215" max="1215" width="23" style="33" customWidth="1"/>
    <col min="1216" max="1216" width="22" style="33" customWidth="1"/>
    <col min="1217" max="1218" width="33" style="33" customWidth="1"/>
    <col min="1219" max="1219" width="26" style="33" customWidth="1"/>
    <col min="1220" max="1220" width="25" style="33" customWidth="1"/>
    <col min="1221" max="1221" width="16" style="33" customWidth="1"/>
    <col min="1222" max="1222" width="23" style="33" customWidth="1"/>
    <col min="1223" max="1223" width="31" style="33" customWidth="1"/>
    <col min="1224" max="1224" width="32" style="33" customWidth="1"/>
    <col min="1225" max="1225" width="17" style="33" customWidth="1"/>
    <col min="1226" max="1226" width="28" style="33" customWidth="1"/>
    <col min="1227" max="1227" width="49" style="33" customWidth="1"/>
    <col min="1228" max="1228" width="24" style="33" customWidth="1"/>
    <col min="1229" max="1229" width="50" style="33" customWidth="1"/>
    <col min="1230" max="1230" width="25" style="33" customWidth="1"/>
    <col min="1231" max="1231" width="20" style="33" customWidth="1"/>
    <col min="1232" max="1232" width="26" style="33" customWidth="1"/>
    <col min="1233" max="1233" width="33" style="33" customWidth="1"/>
    <col min="1234" max="1234" width="26" style="33" customWidth="1"/>
    <col min="1235" max="1235" width="38" style="33" customWidth="1"/>
    <col min="1236" max="1236" width="28" style="33" customWidth="1"/>
    <col min="1237" max="1237" width="45" style="33" customWidth="1"/>
    <col min="1238" max="1238" width="27" style="33" customWidth="1"/>
    <col min="1239" max="1239" width="37" style="33" customWidth="1"/>
    <col min="1240" max="1240" width="18" style="33" customWidth="1"/>
    <col min="1241" max="1241" width="22" style="33" customWidth="1"/>
    <col min="1242" max="1242" width="23" style="33" customWidth="1"/>
    <col min="1243" max="1243" width="26" style="33" customWidth="1"/>
    <col min="1244" max="1244" width="17" style="33" customWidth="1"/>
    <col min="1245" max="1245" width="40" style="33" customWidth="1"/>
    <col min="1246" max="1246" width="23" style="33" customWidth="1"/>
    <col min="1247" max="1247" width="38" style="33" customWidth="1"/>
    <col min="1248" max="1248" width="51" style="33" customWidth="1"/>
    <col min="1249" max="1249" width="26" style="33" customWidth="1"/>
    <col min="1250" max="1250" width="32" style="33" customWidth="1"/>
    <col min="1251" max="1251" width="44" style="33" customWidth="1"/>
    <col min="1252" max="1252" width="22" style="33" customWidth="1"/>
    <col min="1253" max="1253" width="52" style="33" customWidth="1"/>
    <col min="1254" max="1254" width="33" style="33" customWidth="1"/>
    <col min="1255" max="1255" width="40" style="33" customWidth="1"/>
    <col min="1256" max="1256" width="41" style="33" customWidth="1"/>
    <col min="1257" max="1257" width="23" style="33" customWidth="1"/>
    <col min="1258" max="1259" width="37" style="33" customWidth="1"/>
    <col min="1260" max="1260" width="39" style="33" customWidth="1"/>
    <col min="1261" max="1261" width="51" style="33" customWidth="1"/>
    <col min="1262" max="1262" width="33" style="33" customWidth="1"/>
    <col min="1263" max="1263" width="37" style="33" customWidth="1"/>
    <col min="1264" max="1264" width="38" style="33" customWidth="1"/>
    <col min="1265" max="1265" width="43" style="33" customWidth="1"/>
    <col min="1266" max="1267" width="41" style="33" customWidth="1"/>
    <col min="1268" max="1268" width="12" style="33" customWidth="1"/>
    <col min="1269" max="1269" width="18" style="33" customWidth="1"/>
    <col min="1270" max="1270" width="22" style="33" customWidth="1"/>
    <col min="1271" max="1271" width="13" style="33" customWidth="1"/>
    <col min="1272" max="1272" width="14" style="33" customWidth="1"/>
    <col min="1273" max="1273" width="45" style="33" customWidth="1"/>
    <col min="1274" max="1274" width="13" style="33" customWidth="1"/>
    <col min="1275" max="1275" width="27" style="33" customWidth="1"/>
    <col min="1276" max="1276" width="39" style="33" customWidth="1"/>
    <col min="1277" max="1277" width="24" style="33" customWidth="1"/>
    <col min="1278" max="1278" width="40" style="33" customWidth="1"/>
    <col min="1279" max="1279" width="17" style="33" customWidth="1"/>
    <col min="1280" max="1280" width="35" style="33" customWidth="1"/>
    <col min="1281" max="1282" width="24" style="33" customWidth="1"/>
    <col min="1283" max="1283" width="25" style="33" customWidth="1"/>
    <col min="1284" max="1284" width="33" style="33" customWidth="1"/>
    <col min="1285" max="1285" width="25" style="33" customWidth="1"/>
    <col min="1286" max="1286" width="26" style="33" customWidth="1"/>
    <col min="1287" max="1287" width="20" style="33" customWidth="1"/>
    <col min="1288" max="1443" width="8.83203125" style="33"/>
    <col min="1444" max="1444" width="4" style="33" customWidth="1"/>
    <col min="1445" max="1445" width="13" style="33" customWidth="1"/>
    <col min="1446" max="1446" width="52" style="33" customWidth="1"/>
    <col min="1447" max="1447" width="23.6640625" style="33" customWidth="1"/>
    <col min="1448" max="1448" width="7" style="33" customWidth="1"/>
    <col min="1449" max="1449" width="20" style="33" customWidth="1"/>
    <col min="1450" max="1450" width="26" style="33" customWidth="1"/>
    <col min="1451" max="1451" width="23" style="33" customWidth="1"/>
    <col min="1452" max="1452" width="32" style="33" customWidth="1"/>
    <col min="1453" max="1453" width="30" style="33" customWidth="1"/>
    <col min="1454" max="1454" width="29" style="33" customWidth="1"/>
    <col min="1455" max="1455" width="32" style="33" customWidth="1"/>
    <col min="1456" max="1456" width="31" style="33" customWidth="1"/>
    <col min="1457" max="1457" width="20" style="33" customWidth="1"/>
    <col min="1458" max="1458" width="36" style="33" customWidth="1"/>
    <col min="1459" max="1459" width="25" style="33" customWidth="1"/>
    <col min="1460" max="1460" width="22" style="33" customWidth="1"/>
    <col min="1461" max="1461" width="23" style="33" customWidth="1"/>
    <col min="1462" max="1462" width="16" style="33" customWidth="1"/>
    <col min="1463" max="1463" width="27" style="33" customWidth="1"/>
    <col min="1464" max="1464" width="16" style="33" customWidth="1"/>
    <col min="1465" max="1465" width="25" style="33" customWidth="1"/>
    <col min="1466" max="1466" width="24" style="33" customWidth="1"/>
    <col min="1467" max="1467" width="16" style="33" customWidth="1"/>
    <col min="1468" max="1468" width="22" style="33" customWidth="1"/>
    <col min="1469" max="1469" width="32" style="33" customWidth="1"/>
    <col min="1470" max="1470" width="30" style="33" customWidth="1"/>
    <col min="1471" max="1471" width="23" style="33" customWidth="1"/>
    <col min="1472" max="1472" width="22" style="33" customWidth="1"/>
    <col min="1473" max="1474" width="33" style="33" customWidth="1"/>
    <col min="1475" max="1475" width="26" style="33" customWidth="1"/>
    <col min="1476" max="1476" width="25" style="33" customWidth="1"/>
    <col min="1477" max="1477" width="16" style="33" customWidth="1"/>
    <col min="1478" max="1478" width="23" style="33" customWidth="1"/>
    <col min="1479" max="1479" width="31" style="33" customWidth="1"/>
    <col min="1480" max="1480" width="32" style="33" customWidth="1"/>
    <col min="1481" max="1481" width="17" style="33" customWidth="1"/>
    <col min="1482" max="1482" width="28" style="33" customWidth="1"/>
    <col min="1483" max="1483" width="49" style="33" customWidth="1"/>
    <col min="1484" max="1484" width="24" style="33" customWidth="1"/>
    <col min="1485" max="1485" width="50" style="33" customWidth="1"/>
    <col min="1486" max="1486" width="25" style="33" customWidth="1"/>
    <col min="1487" max="1487" width="20" style="33" customWidth="1"/>
    <col min="1488" max="1488" width="26" style="33" customWidth="1"/>
    <col min="1489" max="1489" width="33" style="33" customWidth="1"/>
    <col min="1490" max="1490" width="26" style="33" customWidth="1"/>
    <col min="1491" max="1491" width="38" style="33" customWidth="1"/>
    <col min="1492" max="1492" width="28" style="33" customWidth="1"/>
    <col min="1493" max="1493" width="45" style="33" customWidth="1"/>
    <col min="1494" max="1494" width="27" style="33" customWidth="1"/>
    <col min="1495" max="1495" width="37" style="33" customWidth="1"/>
    <col min="1496" max="1496" width="18" style="33" customWidth="1"/>
    <col min="1497" max="1497" width="22" style="33" customWidth="1"/>
    <col min="1498" max="1498" width="23" style="33" customWidth="1"/>
    <col min="1499" max="1499" width="26" style="33" customWidth="1"/>
    <col min="1500" max="1500" width="17" style="33" customWidth="1"/>
    <col min="1501" max="1501" width="40" style="33" customWidth="1"/>
    <col min="1502" max="1502" width="23" style="33" customWidth="1"/>
    <col min="1503" max="1503" width="38" style="33" customWidth="1"/>
    <col min="1504" max="1504" width="51" style="33" customWidth="1"/>
    <col min="1505" max="1505" width="26" style="33" customWidth="1"/>
    <col min="1506" max="1506" width="32" style="33" customWidth="1"/>
    <col min="1507" max="1507" width="44" style="33" customWidth="1"/>
    <col min="1508" max="1508" width="22" style="33" customWidth="1"/>
    <col min="1509" max="1509" width="52" style="33" customWidth="1"/>
    <col min="1510" max="1510" width="33" style="33" customWidth="1"/>
    <col min="1511" max="1511" width="40" style="33" customWidth="1"/>
    <col min="1512" max="1512" width="41" style="33" customWidth="1"/>
    <col min="1513" max="1513" width="23" style="33" customWidth="1"/>
    <col min="1514" max="1515" width="37" style="33" customWidth="1"/>
    <col min="1516" max="1516" width="39" style="33" customWidth="1"/>
    <col min="1517" max="1517" width="51" style="33" customWidth="1"/>
    <col min="1518" max="1518" width="33" style="33" customWidth="1"/>
    <col min="1519" max="1519" width="37" style="33" customWidth="1"/>
    <col min="1520" max="1520" width="38" style="33" customWidth="1"/>
    <col min="1521" max="1521" width="43" style="33" customWidth="1"/>
    <col min="1522" max="1523" width="41" style="33" customWidth="1"/>
    <col min="1524" max="1524" width="12" style="33" customWidth="1"/>
    <col min="1525" max="1525" width="18" style="33" customWidth="1"/>
    <col min="1526" max="1526" width="22" style="33" customWidth="1"/>
    <col min="1527" max="1527" width="13" style="33" customWidth="1"/>
    <col min="1528" max="1528" width="14" style="33" customWidth="1"/>
    <col min="1529" max="1529" width="45" style="33" customWidth="1"/>
    <col min="1530" max="1530" width="13" style="33" customWidth="1"/>
    <col min="1531" max="1531" width="27" style="33" customWidth="1"/>
    <col min="1532" max="1532" width="39" style="33" customWidth="1"/>
    <col min="1533" max="1533" width="24" style="33" customWidth="1"/>
    <col min="1534" max="1534" width="40" style="33" customWidth="1"/>
    <col min="1535" max="1535" width="17" style="33" customWidth="1"/>
    <col min="1536" max="1536" width="35" style="33" customWidth="1"/>
    <col min="1537" max="1538" width="24" style="33" customWidth="1"/>
    <col min="1539" max="1539" width="25" style="33" customWidth="1"/>
    <col min="1540" max="1540" width="33" style="33" customWidth="1"/>
    <col min="1541" max="1541" width="25" style="33" customWidth="1"/>
    <col min="1542" max="1542" width="26" style="33" customWidth="1"/>
    <col min="1543" max="1543" width="20" style="33" customWidth="1"/>
    <col min="1544" max="1699" width="8.83203125" style="33"/>
    <col min="1700" max="1700" width="4" style="33" customWidth="1"/>
    <col min="1701" max="1701" width="13" style="33" customWidth="1"/>
    <col min="1702" max="1702" width="52" style="33" customWidth="1"/>
    <col min="1703" max="1703" width="23.6640625" style="33" customWidth="1"/>
    <col min="1704" max="1704" width="7" style="33" customWidth="1"/>
    <col min="1705" max="1705" width="20" style="33" customWidth="1"/>
    <col min="1706" max="1706" width="26" style="33" customWidth="1"/>
    <col min="1707" max="1707" width="23" style="33" customWidth="1"/>
    <col min="1708" max="1708" width="32" style="33" customWidth="1"/>
    <col min="1709" max="1709" width="30" style="33" customWidth="1"/>
    <col min="1710" max="1710" width="29" style="33" customWidth="1"/>
    <col min="1711" max="1711" width="32" style="33" customWidth="1"/>
    <col min="1712" max="1712" width="31" style="33" customWidth="1"/>
    <col min="1713" max="1713" width="20" style="33" customWidth="1"/>
    <col min="1714" max="1714" width="36" style="33" customWidth="1"/>
    <col min="1715" max="1715" width="25" style="33" customWidth="1"/>
    <col min="1716" max="1716" width="22" style="33" customWidth="1"/>
    <col min="1717" max="1717" width="23" style="33" customWidth="1"/>
    <col min="1718" max="1718" width="16" style="33" customWidth="1"/>
    <col min="1719" max="1719" width="27" style="33" customWidth="1"/>
    <col min="1720" max="1720" width="16" style="33" customWidth="1"/>
    <col min="1721" max="1721" width="25" style="33" customWidth="1"/>
    <col min="1722" max="1722" width="24" style="33" customWidth="1"/>
    <col min="1723" max="1723" width="16" style="33" customWidth="1"/>
    <col min="1724" max="1724" width="22" style="33" customWidth="1"/>
    <col min="1725" max="1725" width="32" style="33" customWidth="1"/>
    <col min="1726" max="1726" width="30" style="33" customWidth="1"/>
    <col min="1727" max="1727" width="23" style="33" customWidth="1"/>
    <col min="1728" max="1728" width="22" style="33" customWidth="1"/>
    <col min="1729" max="1730" width="33" style="33" customWidth="1"/>
    <col min="1731" max="1731" width="26" style="33" customWidth="1"/>
    <col min="1732" max="1732" width="25" style="33" customWidth="1"/>
    <col min="1733" max="1733" width="16" style="33" customWidth="1"/>
    <col min="1734" max="1734" width="23" style="33" customWidth="1"/>
    <col min="1735" max="1735" width="31" style="33" customWidth="1"/>
    <col min="1736" max="1736" width="32" style="33" customWidth="1"/>
    <col min="1737" max="1737" width="17" style="33" customWidth="1"/>
    <col min="1738" max="1738" width="28" style="33" customWidth="1"/>
    <col min="1739" max="1739" width="49" style="33" customWidth="1"/>
    <col min="1740" max="1740" width="24" style="33" customWidth="1"/>
    <col min="1741" max="1741" width="50" style="33" customWidth="1"/>
    <col min="1742" max="1742" width="25" style="33" customWidth="1"/>
    <col min="1743" max="1743" width="20" style="33" customWidth="1"/>
    <col min="1744" max="1744" width="26" style="33" customWidth="1"/>
    <col min="1745" max="1745" width="33" style="33" customWidth="1"/>
    <col min="1746" max="1746" width="26" style="33" customWidth="1"/>
    <col min="1747" max="1747" width="38" style="33" customWidth="1"/>
    <col min="1748" max="1748" width="28" style="33" customWidth="1"/>
    <col min="1749" max="1749" width="45" style="33" customWidth="1"/>
    <col min="1750" max="1750" width="27" style="33" customWidth="1"/>
    <col min="1751" max="1751" width="37" style="33" customWidth="1"/>
    <col min="1752" max="1752" width="18" style="33" customWidth="1"/>
    <col min="1753" max="1753" width="22" style="33" customWidth="1"/>
    <col min="1754" max="1754" width="23" style="33" customWidth="1"/>
    <col min="1755" max="1755" width="26" style="33" customWidth="1"/>
    <col min="1756" max="1756" width="17" style="33" customWidth="1"/>
    <col min="1757" max="1757" width="40" style="33" customWidth="1"/>
    <col min="1758" max="1758" width="23" style="33" customWidth="1"/>
    <col min="1759" max="1759" width="38" style="33" customWidth="1"/>
    <col min="1760" max="1760" width="51" style="33" customWidth="1"/>
    <col min="1761" max="1761" width="26" style="33" customWidth="1"/>
    <col min="1762" max="1762" width="32" style="33" customWidth="1"/>
    <col min="1763" max="1763" width="44" style="33" customWidth="1"/>
    <col min="1764" max="1764" width="22" style="33" customWidth="1"/>
    <col min="1765" max="1765" width="52" style="33" customWidth="1"/>
    <col min="1766" max="1766" width="33" style="33" customWidth="1"/>
    <col min="1767" max="1767" width="40" style="33" customWidth="1"/>
    <col min="1768" max="1768" width="41" style="33" customWidth="1"/>
    <col min="1769" max="1769" width="23" style="33" customWidth="1"/>
    <col min="1770" max="1771" width="37" style="33" customWidth="1"/>
    <col min="1772" max="1772" width="39" style="33" customWidth="1"/>
    <col min="1773" max="1773" width="51" style="33" customWidth="1"/>
    <col min="1774" max="1774" width="33" style="33" customWidth="1"/>
    <col min="1775" max="1775" width="37" style="33" customWidth="1"/>
    <col min="1776" max="1776" width="38" style="33" customWidth="1"/>
    <col min="1777" max="1777" width="43" style="33" customWidth="1"/>
    <col min="1778" max="1779" width="41" style="33" customWidth="1"/>
    <col min="1780" max="1780" width="12" style="33" customWidth="1"/>
    <col min="1781" max="1781" width="18" style="33" customWidth="1"/>
    <col min="1782" max="1782" width="22" style="33" customWidth="1"/>
    <col min="1783" max="1783" width="13" style="33" customWidth="1"/>
    <col min="1784" max="1784" width="14" style="33" customWidth="1"/>
    <col min="1785" max="1785" width="45" style="33" customWidth="1"/>
    <col min="1786" max="1786" width="13" style="33" customWidth="1"/>
    <col min="1787" max="1787" width="27" style="33" customWidth="1"/>
    <col min="1788" max="1788" width="39" style="33" customWidth="1"/>
    <col min="1789" max="1789" width="24" style="33" customWidth="1"/>
    <col min="1790" max="1790" width="40" style="33" customWidth="1"/>
    <col min="1791" max="1791" width="17" style="33" customWidth="1"/>
    <col min="1792" max="1792" width="35" style="33" customWidth="1"/>
    <col min="1793" max="1794" width="24" style="33" customWidth="1"/>
    <col min="1795" max="1795" width="25" style="33" customWidth="1"/>
    <col min="1796" max="1796" width="33" style="33" customWidth="1"/>
    <col min="1797" max="1797" width="25" style="33" customWidth="1"/>
    <col min="1798" max="1798" width="26" style="33" customWidth="1"/>
    <col min="1799" max="1799" width="20" style="33" customWidth="1"/>
    <col min="1800" max="1955" width="8.83203125" style="33"/>
    <col min="1956" max="1956" width="4" style="33" customWidth="1"/>
    <col min="1957" max="1957" width="13" style="33" customWidth="1"/>
    <col min="1958" max="1958" width="52" style="33" customWidth="1"/>
    <col min="1959" max="1959" width="23.6640625" style="33" customWidth="1"/>
    <col min="1960" max="1960" width="7" style="33" customWidth="1"/>
    <col min="1961" max="1961" width="20" style="33" customWidth="1"/>
    <col min="1962" max="1962" width="26" style="33" customWidth="1"/>
    <col min="1963" max="1963" width="23" style="33" customWidth="1"/>
    <col min="1964" max="1964" width="32" style="33" customWidth="1"/>
    <col min="1965" max="1965" width="30" style="33" customWidth="1"/>
    <col min="1966" max="1966" width="29" style="33" customWidth="1"/>
    <col min="1967" max="1967" width="32" style="33" customWidth="1"/>
    <col min="1968" max="1968" width="31" style="33" customWidth="1"/>
    <col min="1969" max="1969" width="20" style="33" customWidth="1"/>
    <col min="1970" max="1970" width="36" style="33" customWidth="1"/>
    <col min="1971" max="1971" width="25" style="33" customWidth="1"/>
    <col min="1972" max="1972" width="22" style="33" customWidth="1"/>
    <col min="1973" max="1973" width="23" style="33" customWidth="1"/>
    <col min="1974" max="1974" width="16" style="33" customWidth="1"/>
    <col min="1975" max="1975" width="27" style="33" customWidth="1"/>
    <col min="1976" max="1976" width="16" style="33" customWidth="1"/>
    <col min="1977" max="1977" width="25" style="33" customWidth="1"/>
    <col min="1978" max="1978" width="24" style="33" customWidth="1"/>
    <col min="1979" max="1979" width="16" style="33" customWidth="1"/>
    <col min="1980" max="1980" width="22" style="33" customWidth="1"/>
    <col min="1981" max="1981" width="32" style="33" customWidth="1"/>
    <col min="1982" max="1982" width="30" style="33" customWidth="1"/>
    <col min="1983" max="1983" width="23" style="33" customWidth="1"/>
    <col min="1984" max="1984" width="22" style="33" customWidth="1"/>
    <col min="1985" max="1986" width="33" style="33" customWidth="1"/>
    <col min="1987" max="1987" width="26" style="33" customWidth="1"/>
    <col min="1988" max="1988" width="25" style="33" customWidth="1"/>
    <col min="1989" max="1989" width="16" style="33" customWidth="1"/>
    <col min="1990" max="1990" width="23" style="33" customWidth="1"/>
    <col min="1991" max="1991" width="31" style="33" customWidth="1"/>
    <col min="1992" max="1992" width="32" style="33" customWidth="1"/>
    <col min="1993" max="1993" width="17" style="33" customWidth="1"/>
    <col min="1994" max="1994" width="28" style="33" customWidth="1"/>
    <col min="1995" max="1995" width="49" style="33" customWidth="1"/>
    <col min="1996" max="1996" width="24" style="33" customWidth="1"/>
    <col min="1997" max="1997" width="50" style="33" customWidth="1"/>
    <col min="1998" max="1998" width="25" style="33" customWidth="1"/>
    <col min="1999" max="1999" width="20" style="33" customWidth="1"/>
    <col min="2000" max="2000" width="26" style="33" customWidth="1"/>
    <col min="2001" max="2001" width="33" style="33" customWidth="1"/>
    <col min="2002" max="2002" width="26" style="33" customWidth="1"/>
    <col min="2003" max="2003" width="38" style="33" customWidth="1"/>
    <col min="2004" max="2004" width="28" style="33" customWidth="1"/>
    <col min="2005" max="2005" width="45" style="33" customWidth="1"/>
    <col min="2006" max="2006" width="27" style="33" customWidth="1"/>
    <col min="2007" max="2007" width="37" style="33" customWidth="1"/>
    <col min="2008" max="2008" width="18" style="33" customWidth="1"/>
    <col min="2009" max="2009" width="22" style="33" customWidth="1"/>
    <col min="2010" max="2010" width="23" style="33" customWidth="1"/>
    <col min="2011" max="2011" width="26" style="33" customWidth="1"/>
    <col min="2012" max="2012" width="17" style="33" customWidth="1"/>
    <col min="2013" max="2013" width="40" style="33" customWidth="1"/>
    <col min="2014" max="2014" width="23" style="33" customWidth="1"/>
    <col min="2015" max="2015" width="38" style="33" customWidth="1"/>
    <col min="2016" max="2016" width="51" style="33" customWidth="1"/>
    <col min="2017" max="2017" width="26" style="33" customWidth="1"/>
    <col min="2018" max="2018" width="32" style="33" customWidth="1"/>
    <col min="2019" max="2019" width="44" style="33" customWidth="1"/>
    <col min="2020" max="2020" width="22" style="33" customWidth="1"/>
    <col min="2021" max="2021" width="52" style="33" customWidth="1"/>
    <col min="2022" max="2022" width="33" style="33" customWidth="1"/>
    <col min="2023" max="2023" width="40" style="33" customWidth="1"/>
    <col min="2024" max="2024" width="41" style="33" customWidth="1"/>
    <col min="2025" max="2025" width="23" style="33" customWidth="1"/>
    <col min="2026" max="2027" width="37" style="33" customWidth="1"/>
    <col min="2028" max="2028" width="39" style="33" customWidth="1"/>
    <col min="2029" max="2029" width="51" style="33" customWidth="1"/>
    <col min="2030" max="2030" width="33" style="33" customWidth="1"/>
    <col min="2031" max="2031" width="37" style="33" customWidth="1"/>
    <col min="2032" max="2032" width="38" style="33" customWidth="1"/>
    <col min="2033" max="2033" width="43" style="33" customWidth="1"/>
    <col min="2034" max="2035" width="41" style="33" customWidth="1"/>
    <col min="2036" max="2036" width="12" style="33" customWidth="1"/>
    <col min="2037" max="2037" width="18" style="33" customWidth="1"/>
    <col min="2038" max="2038" width="22" style="33" customWidth="1"/>
    <col min="2039" max="2039" width="13" style="33" customWidth="1"/>
    <col min="2040" max="2040" width="14" style="33" customWidth="1"/>
    <col min="2041" max="2041" width="45" style="33" customWidth="1"/>
    <col min="2042" max="2042" width="13" style="33" customWidth="1"/>
    <col min="2043" max="2043" width="27" style="33" customWidth="1"/>
    <col min="2044" max="2044" width="39" style="33" customWidth="1"/>
    <col min="2045" max="2045" width="24" style="33" customWidth="1"/>
    <col min="2046" max="2046" width="40" style="33" customWidth="1"/>
    <col min="2047" max="2047" width="17" style="33" customWidth="1"/>
    <col min="2048" max="2048" width="35" style="33" customWidth="1"/>
    <col min="2049" max="2050" width="24" style="33" customWidth="1"/>
    <col min="2051" max="2051" width="25" style="33" customWidth="1"/>
    <col min="2052" max="2052" width="33" style="33" customWidth="1"/>
    <col min="2053" max="2053" width="25" style="33" customWidth="1"/>
    <col min="2054" max="2054" width="26" style="33" customWidth="1"/>
    <col min="2055" max="2055" width="20" style="33" customWidth="1"/>
    <col min="2056" max="2211" width="8.83203125" style="33"/>
    <col min="2212" max="2212" width="4" style="33" customWidth="1"/>
    <col min="2213" max="2213" width="13" style="33" customWidth="1"/>
    <col min="2214" max="2214" width="52" style="33" customWidth="1"/>
    <col min="2215" max="2215" width="23.6640625" style="33" customWidth="1"/>
    <col min="2216" max="2216" width="7" style="33" customWidth="1"/>
    <col min="2217" max="2217" width="20" style="33" customWidth="1"/>
    <col min="2218" max="2218" width="26" style="33" customWidth="1"/>
    <col min="2219" max="2219" width="23" style="33" customWidth="1"/>
    <col min="2220" max="2220" width="32" style="33" customWidth="1"/>
    <col min="2221" max="2221" width="30" style="33" customWidth="1"/>
    <col min="2222" max="2222" width="29" style="33" customWidth="1"/>
    <col min="2223" max="2223" width="32" style="33" customWidth="1"/>
    <col min="2224" max="2224" width="31" style="33" customWidth="1"/>
    <col min="2225" max="2225" width="20" style="33" customWidth="1"/>
    <col min="2226" max="2226" width="36" style="33" customWidth="1"/>
    <col min="2227" max="2227" width="25" style="33" customWidth="1"/>
    <col min="2228" max="2228" width="22" style="33" customWidth="1"/>
    <col min="2229" max="2229" width="23" style="33" customWidth="1"/>
    <col min="2230" max="2230" width="16" style="33" customWidth="1"/>
    <col min="2231" max="2231" width="27" style="33" customWidth="1"/>
    <col min="2232" max="2232" width="16" style="33" customWidth="1"/>
    <col min="2233" max="2233" width="25" style="33" customWidth="1"/>
    <col min="2234" max="2234" width="24" style="33" customWidth="1"/>
    <col min="2235" max="2235" width="16" style="33" customWidth="1"/>
    <col min="2236" max="2236" width="22" style="33" customWidth="1"/>
    <col min="2237" max="2237" width="32" style="33" customWidth="1"/>
    <col min="2238" max="2238" width="30" style="33" customWidth="1"/>
    <col min="2239" max="2239" width="23" style="33" customWidth="1"/>
    <col min="2240" max="2240" width="22" style="33" customWidth="1"/>
    <col min="2241" max="2242" width="33" style="33" customWidth="1"/>
    <col min="2243" max="2243" width="26" style="33" customWidth="1"/>
    <col min="2244" max="2244" width="25" style="33" customWidth="1"/>
    <col min="2245" max="2245" width="16" style="33" customWidth="1"/>
    <col min="2246" max="2246" width="23" style="33" customWidth="1"/>
    <col min="2247" max="2247" width="31" style="33" customWidth="1"/>
    <col min="2248" max="2248" width="32" style="33" customWidth="1"/>
    <col min="2249" max="2249" width="17" style="33" customWidth="1"/>
    <col min="2250" max="2250" width="28" style="33" customWidth="1"/>
    <col min="2251" max="2251" width="49" style="33" customWidth="1"/>
    <col min="2252" max="2252" width="24" style="33" customWidth="1"/>
    <col min="2253" max="2253" width="50" style="33" customWidth="1"/>
    <col min="2254" max="2254" width="25" style="33" customWidth="1"/>
    <col min="2255" max="2255" width="20" style="33" customWidth="1"/>
    <col min="2256" max="2256" width="26" style="33" customWidth="1"/>
    <col min="2257" max="2257" width="33" style="33" customWidth="1"/>
    <col min="2258" max="2258" width="26" style="33" customWidth="1"/>
    <col min="2259" max="2259" width="38" style="33" customWidth="1"/>
    <col min="2260" max="2260" width="28" style="33" customWidth="1"/>
    <col min="2261" max="2261" width="45" style="33" customWidth="1"/>
    <col min="2262" max="2262" width="27" style="33" customWidth="1"/>
    <col min="2263" max="2263" width="37" style="33" customWidth="1"/>
    <col min="2264" max="2264" width="18" style="33" customWidth="1"/>
    <col min="2265" max="2265" width="22" style="33" customWidth="1"/>
    <col min="2266" max="2266" width="23" style="33" customWidth="1"/>
    <col min="2267" max="2267" width="26" style="33" customWidth="1"/>
    <col min="2268" max="2268" width="17" style="33" customWidth="1"/>
    <col min="2269" max="2269" width="40" style="33" customWidth="1"/>
    <col min="2270" max="2270" width="23" style="33" customWidth="1"/>
    <col min="2271" max="2271" width="38" style="33" customWidth="1"/>
    <col min="2272" max="2272" width="51" style="33" customWidth="1"/>
    <col min="2273" max="2273" width="26" style="33" customWidth="1"/>
    <col min="2274" max="2274" width="32" style="33" customWidth="1"/>
    <col min="2275" max="2275" width="44" style="33" customWidth="1"/>
    <col min="2276" max="2276" width="22" style="33" customWidth="1"/>
    <col min="2277" max="2277" width="52" style="33" customWidth="1"/>
    <col min="2278" max="2278" width="33" style="33" customWidth="1"/>
    <col min="2279" max="2279" width="40" style="33" customWidth="1"/>
    <col min="2280" max="2280" width="41" style="33" customWidth="1"/>
    <col min="2281" max="2281" width="23" style="33" customWidth="1"/>
    <col min="2282" max="2283" width="37" style="33" customWidth="1"/>
    <col min="2284" max="2284" width="39" style="33" customWidth="1"/>
    <col min="2285" max="2285" width="51" style="33" customWidth="1"/>
    <col min="2286" max="2286" width="33" style="33" customWidth="1"/>
    <col min="2287" max="2287" width="37" style="33" customWidth="1"/>
    <col min="2288" max="2288" width="38" style="33" customWidth="1"/>
    <col min="2289" max="2289" width="43" style="33" customWidth="1"/>
    <col min="2290" max="2291" width="41" style="33" customWidth="1"/>
    <col min="2292" max="2292" width="12" style="33" customWidth="1"/>
    <col min="2293" max="2293" width="18" style="33" customWidth="1"/>
    <col min="2294" max="2294" width="22" style="33" customWidth="1"/>
    <col min="2295" max="2295" width="13" style="33" customWidth="1"/>
    <col min="2296" max="2296" width="14" style="33" customWidth="1"/>
    <col min="2297" max="2297" width="45" style="33" customWidth="1"/>
    <col min="2298" max="2298" width="13" style="33" customWidth="1"/>
    <col min="2299" max="2299" width="27" style="33" customWidth="1"/>
    <col min="2300" max="2300" width="39" style="33" customWidth="1"/>
    <col min="2301" max="2301" width="24" style="33" customWidth="1"/>
    <col min="2302" max="2302" width="40" style="33" customWidth="1"/>
    <col min="2303" max="2303" width="17" style="33" customWidth="1"/>
    <col min="2304" max="2304" width="35" style="33" customWidth="1"/>
    <col min="2305" max="2306" width="24" style="33" customWidth="1"/>
    <col min="2307" max="2307" width="25" style="33" customWidth="1"/>
    <col min="2308" max="2308" width="33" style="33" customWidth="1"/>
    <col min="2309" max="2309" width="25" style="33" customWidth="1"/>
    <col min="2310" max="2310" width="26" style="33" customWidth="1"/>
    <col min="2311" max="2311" width="20" style="33" customWidth="1"/>
    <col min="2312" max="2467" width="8.83203125" style="33"/>
    <col min="2468" max="2468" width="4" style="33" customWidth="1"/>
    <col min="2469" max="2469" width="13" style="33" customWidth="1"/>
    <col min="2470" max="2470" width="52" style="33" customWidth="1"/>
    <col min="2471" max="2471" width="23.6640625" style="33" customWidth="1"/>
    <col min="2472" max="2472" width="7" style="33" customWidth="1"/>
    <col min="2473" max="2473" width="20" style="33" customWidth="1"/>
    <col min="2474" max="2474" width="26" style="33" customWidth="1"/>
    <col min="2475" max="2475" width="23" style="33" customWidth="1"/>
    <col min="2476" max="2476" width="32" style="33" customWidth="1"/>
    <col min="2477" max="2477" width="30" style="33" customWidth="1"/>
    <col min="2478" max="2478" width="29" style="33" customWidth="1"/>
    <col min="2479" max="2479" width="32" style="33" customWidth="1"/>
    <col min="2480" max="2480" width="31" style="33" customWidth="1"/>
    <col min="2481" max="2481" width="20" style="33" customWidth="1"/>
    <col min="2482" max="2482" width="36" style="33" customWidth="1"/>
    <col min="2483" max="2483" width="25" style="33" customWidth="1"/>
    <col min="2484" max="2484" width="22" style="33" customWidth="1"/>
    <col min="2485" max="2485" width="23" style="33" customWidth="1"/>
    <col min="2486" max="2486" width="16" style="33" customWidth="1"/>
    <col min="2487" max="2487" width="27" style="33" customWidth="1"/>
    <col min="2488" max="2488" width="16" style="33" customWidth="1"/>
    <col min="2489" max="2489" width="25" style="33" customWidth="1"/>
    <col min="2490" max="2490" width="24" style="33" customWidth="1"/>
    <col min="2491" max="2491" width="16" style="33" customWidth="1"/>
    <col min="2492" max="2492" width="22" style="33" customWidth="1"/>
    <col min="2493" max="2493" width="32" style="33" customWidth="1"/>
    <col min="2494" max="2494" width="30" style="33" customWidth="1"/>
    <col min="2495" max="2495" width="23" style="33" customWidth="1"/>
    <col min="2496" max="2496" width="22" style="33" customWidth="1"/>
    <col min="2497" max="2498" width="33" style="33" customWidth="1"/>
    <col min="2499" max="2499" width="26" style="33" customWidth="1"/>
    <col min="2500" max="2500" width="25" style="33" customWidth="1"/>
    <col min="2501" max="2501" width="16" style="33" customWidth="1"/>
    <col min="2502" max="2502" width="23" style="33" customWidth="1"/>
    <col min="2503" max="2503" width="31" style="33" customWidth="1"/>
    <col min="2504" max="2504" width="32" style="33" customWidth="1"/>
    <col min="2505" max="2505" width="17" style="33" customWidth="1"/>
    <col min="2506" max="2506" width="28" style="33" customWidth="1"/>
    <col min="2507" max="2507" width="49" style="33" customWidth="1"/>
    <col min="2508" max="2508" width="24" style="33" customWidth="1"/>
    <col min="2509" max="2509" width="50" style="33" customWidth="1"/>
    <col min="2510" max="2510" width="25" style="33" customWidth="1"/>
    <col min="2511" max="2511" width="20" style="33" customWidth="1"/>
    <col min="2512" max="2512" width="26" style="33" customWidth="1"/>
    <col min="2513" max="2513" width="33" style="33" customWidth="1"/>
    <col min="2514" max="2514" width="26" style="33" customWidth="1"/>
    <col min="2515" max="2515" width="38" style="33" customWidth="1"/>
    <col min="2516" max="2516" width="28" style="33" customWidth="1"/>
    <col min="2517" max="2517" width="45" style="33" customWidth="1"/>
    <col min="2518" max="2518" width="27" style="33" customWidth="1"/>
    <col min="2519" max="2519" width="37" style="33" customWidth="1"/>
    <col min="2520" max="2520" width="18" style="33" customWidth="1"/>
    <col min="2521" max="2521" width="22" style="33" customWidth="1"/>
    <col min="2522" max="2522" width="23" style="33" customWidth="1"/>
    <col min="2523" max="2523" width="26" style="33" customWidth="1"/>
    <col min="2524" max="2524" width="17" style="33" customWidth="1"/>
    <col min="2525" max="2525" width="40" style="33" customWidth="1"/>
    <col min="2526" max="2526" width="23" style="33" customWidth="1"/>
    <col min="2527" max="2527" width="38" style="33" customWidth="1"/>
    <col min="2528" max="2528" width="51" style="33" customWidth="1"/>
    <col min="2529" max="2529" width="26" style="33" customWidth="1"/>
    <col min="2530" max="2530" width="32" style="33" customWidth="1"/>
    <col min="2531" max="2531" width="44" style="33" customWidth="1"/>
    <col min="2532" max="2532" width="22" style="33" customWidth="1"/>
    <col min="2533" max="2533" width="52" style="33" customWidth="1"/>
    <col min="2534" max="2534" width="33" style="33" customWidth="1"/>
    <col min="2535" max="2535" width="40" style="33" customWidth="1"/>
    <col min="2536" max="2536" width="41" style="33" customWidth="1"/>
    <col min="2537" max="2537" width="23" style="33" customWidth="1"/>
    <col min="2538" max="2539" width="37" style="33" customWidth="1"/>
    <col min="2540" max="2540" width="39" style="33" customWidth="1"/>
    <col min="2541" max="2541" width="51" style="33" customWidth="1"/>
    <col min="2542" max="2542" width="33" style="33" customWidth="1"/>
    <col min="2543" max="2543" width="37" style="33" customWidth="1"/>
    <col min="2544" max="2544" width="38" style="33" customWidth="1"/>
    <col min="2545" max="2545" width="43" style="33" customWidth="1"/>
    <col min="2546" max="2547" width="41" style="33" customWidth="1"/>
    <col min="2548" max="2548" width="12" style="33" customWidth="1"/>
    <col min="2549" max="2549" width="18" style="33" customWidth="1"/>
    <col min="2550" max="2550" width="22" style="33" customWidth="1"/>
    <col min="2551" max="2551" width="13" style="33" customWidth="1"/>
    <col min="2552" max="2552" width="14" style="33" customWidth="1"/>
    <col min="2553" max="2553" width="45" style="33" customWidth="1"/>
    <col min="2554" max="2554" width="13" style="33" customWidth="1"/>
    <col min="2555" max="2555" width="27" style="33" customWidth="1"/>
    <col min="2556" max="2556" width="39" style="33" customWidth="1"/>
    <col min="2557" max="2557" width="24" style="33" customWidth="1"/>
    <col min="2558" max="2558" width="40" style="33" customWidth="1"/>
    <col min="2559" max="2559" width="17" style="33" customWidth="1"/>
    <col min="2560" max="2560" width="35" style="33" customWidth="1"/>
    <col min="2561" max="2562" width="24" style="33" customWidth="1"/>
    <col min="2563" max="2563" width="25" style="33" customWidth="1"/>
    <col min="2564" max="2564" width="33" style="33" customWidth="1"/>
    <col min="2565" max="2565" width="25" style="33" customWidth="1"/>
    <col min="2566" max="2566" width="26" style="33" customWidth="1"/>
    <col min="2567" max="2567" width="20" style="33" customWidth="1"/>
    <col min="2568" max="2723" width="8.83203125" style="33"/>
    <col min="2724" max="2724" width="4" style="33" customWidth="1"/>
    <col min="2725" max="2725" width="13" style="33" customWidth="1"/>
    <col min="2726" max="2726" width="52" style="33" customWidth="1"/>
    <col min="2727" max="2727" width="23.6640625" style="33" customWidth="1"/>
    <col min="2728" max="2728" width="7" style="33" customWidth="1"/>
    <col min="2729" max="2729" width="20" style="33" customWidth="1"/>
    <col min="2730" max="2730" width="26" style="33" customWidth="1"/>
    <col min="2731" max="2731" width="23" style="33" customWidth="1"/>
    <col min="2732" max="2732" width="32" style="33" customWidth="1"/>
    <col min="2733" max="2733" width="30" style="33" customWidth="1"/>
    <col min="2734" max="2734" width="29" style="33" customWidth="1"/>
    <col min="2735" max="2735" width="32" style="33" customWidth="1"/>
    <col min="2736" max="2736" width="31" style="33" customWidth="1"/>
    <col min="2737" max="2737" width="20" style="33" customWidth="1"/>
    <col min="2738" max="2738" width="36" style="33" customWidth="1"/>
    <col min="2739" max="2739" width="25" style="33" customWidth="1"/>
    <col min="2740" max="2740" width="22" style="33" customWidth="1"/>
    <col min="2741" max="2741" width="23" style="33" customWidth="1"/>
    <col min="2742" max="2742" width="16" style="33" customWidth="1"/>
    <col min="2743" max="2743" width="27" style="33" customWidth="1"/>
    <col min="2744" max="2744" width="16" style="33" customWidth="1"/>
    <col min="2745" max="2745" width="25" style="33" customWidth="1"/>
    <col min="2746" max="2746" width="24" style="33" customWidth="1"/>
    <col min="2747" max="2747" width="16" style="33" customWidth="1"/>
    <col min="2748" max="2748" width="22" style="33" customWidth="1"/>
    <col min="2749" max="2749" width="32" style="33" customWidth="1"/>
    <col min="2750" max="2750" width="30" style="33" customWidth="1"/>
    <col min="2751" max="2751" width="23" style="33" customWidth="1"/>
    <col min="2752" max="2752" width="22" style="33" customWidth="1"/>
    <col min="2753" max="2754" width="33" style="33" customWidth="1"/>
    <col min="2755" max="2755" width="26" style="33" customWidth="1"/>
    <col min="2756" max="2756" width="25" style="33" customWidth="1"/>
    <col min="2757" max="2757" width="16" style="33" customWidth="1"/>
    <col min="2758" max="2758" width="23" style="33" customWidth="1"/>
    <col min="2759" max="2759" width="31" style="33" customWidth="1"/>
    <col min="2760" max="2760" width="32" style="33" customWidth="1"/>
    <col min="2761" max="2761" width="17" style="33" customWidth="1"/>
    <col min="2762" max="2762" width="28" style="33" customWidth="1"/>
    <col min="2763" max="2763" width="49" style="33" customWidth="1"/>
    <col min="2764" max="2764" width="24" style="33" customWidth="1"/>
    <col min="2765" max="2765" width="50" style="33" customWidth="1"/>
    <col min="2766" max="2766" width="25" style="33" customWidth="1"/>
    <col min="2767" max="2767" width="20" style="33" customWidth="1"/>
    <col min="2768" max="2768" width="26" style="33" customWidth="1"/>
    <col min="2769" max="2769" width="33" style="33" customWidth="1"/>
    <col min="2770" max="2770" width="26" style="33" customWidth="1"/>
    <col min="2771" max="2771" width="38" style="33" customWidth="1"/>
    <col min="2772" max="2772" width="28" style="33" customWidth="1"/>
    <col min="2773" max="2773" width="45" style="33" customWidth="1"/>
    <col min="2774" max="2774" width="27" style="33" customWidth="1"/>
    <col min="2775" max="2775" width="37" style="33" customWidth="1"/>
    <col min="2776" max="2776" width="18" style="33" customWidth="1"/>
    <col min="2777" max="2777" width="22" style="33" customWidth="1"/>
    <col min="2778" max="2778" width="23" style="33" customWidth="1"/>
    <col min="2779" max="2779" width="26" style="33" customWidth="1"/>
    <col min="2780" max="2780" width="17" style="33" customWidth="1"/>
    <col min="2781" max="2781" width="40" style="33" customWidth="1"/>
    <col min="2782" max="2782" width="23" style="33" customWidth="1"/>
    <col min="2783" max="2783" width="38" style="33" customWidth="1"/>
    <col min="2784" max="2784" width="51" style="33" customWidth="1"/>
    <col min="2785" max="2785" width="26" style="33" customWidth="1"/>
    <col min="2786" max="2786" width="32" style="33" customWidth="1"/>
    <col min="2787" max="2787" width="44" style="33" customWidth="1"/>
    <col min="2788" max="2788" width="22" style="33" customWidth="1"/>
    <col min="2789" max="2789" width="52" style="33" customWidth="1"/>
    <col min="2790" max="2790" width="33" style="33" customWidth="1"/>
    <col min="2791" max="2791" width="40" style="33" customWidth="1"/>
    <col min="2792" max="2792" width="41" style="33" customWidth="1"/>
    <col min="2793" max="2793" width="23" style="33" customWidth="1"/>
    <col min="2794" max="2795" width="37" style="33" customWidth="1"/>
    <col min="2796" max="2796" width="39" style="33" customWidth="1"/>
    <col min="2797" max="2797" width="51" style="33" customWidth="1"/>
    <col min="2798" max="2798" width="33" style="33" customWidth="1"/>
    <col min="2799" max="2799" width="37" style="33" customWidth="1"/>
    <col min="2800" max="2800" width="38" style="33" customWidth="1"/>
    <col min="2801" max="2801" width="43" style="33" customWidth="1"/>
    <col min="2802" max="2803" width="41" style="33" customWidth="1"/>
    <col min="2804" max="2804" width="12" style="33" customWidth="1"/>
    <col min="2805" max="2805" width="18" style="33" customWidth="1"/>
    <col min="2806" max="2806" width="22" style="33" customWidth="1"/>
    <col min="2807" max="2807" width="13" style="33" customWidth="1"/>
    <col min="2808" max="2808" width="14" style="33" customWidth="1"/>
    <col min="2809" max="2809" width="45" style="33" customWidth="1"/>
    <col min="2810" max="2810" width="13" style="33" customWidth="1"/>
    <col min="2811" max="2811" width="27" style="33" customWidth="1"/>
    <col min="2812" max="2812" width="39" style="33" customWidth="1"/>
    <col min="2813" max="2813" width="24" style="33" customWidth="1"/>
    <col min="2814" max="2814" width="40" style="33" customWidth="1"/>
    <col min="2815" max="2815" width="17" style="33" customWidth="1"/>
    <col min="2816" max="2816" width="35" style="33" customWidth="1"/>
    <col min="2817" max="2818" width="24" style="33" customWidth="1"/>
    <col min="2819" max="2819" width="25" style="33" customWidth="1"/>
    <col min="2820" max="2820" width="33" style="33" customWidth="1"/>
    <col min="2821" max="2821" width="25" style="33" customWidth="1"/>
    <col min="2822" max="2822" width="26" style="33" customWidth="1"/>
    <col min="2823" max="2823" width="20" style="33" customWidth="1"/>
    <col min="2824" max="2979" width="8.83203125" style="33"/>
    <col min="2980" max="2980" width="4" style="33" customWidth="1"/>
    <col min="2981" max="2981" width="13" style="33" customWidth="1"/>
    <col min="2982" max="2982" width="52" style="33" customWidth="1"/>
    <col min="2983" max="2983" width="23.6640625" style="33" customWidth="1"/>
    <col min="2984" max="2984" width="7" style="33" customWidth="1"/>
    <col min="2985" max="2985" width="20" style="33" customWidth="1"/>
    <col min="2986" max="2986" width="26" style="33" customWidth="1"/>
    <col min="2987" max="2987" width="23" style="33" customWidth="1"/>
    <col min="2988" max="2988" width="32" style="33" customWidth="1"/>
    <col min="2989" max="2989" width="30" style="33" customWidth="1"/>
    <col min="2990" max="2990" width="29" style="33" customWidth="1"/>
    <col min="2991" max="2991" width="32" style="33" customWidth="1"/>
    <col min="2992" max="2992" width="31" style="33" customWidth="1"/>
    <col min="2993" max="2993" width="20" style="33" customWidth="1"/>
    <col min="2994" max="2994" width="36" style="33" customWidth="1"/>
    <col min="2995" max="2995" width="25" style="33" customWidth="1"/>
    <col min="2996" max="2996" width="22" style="33" customWidth="1"/>
    <col min="2997" max="2997" width="23" style="33" customWidth="1"/>
    <col min="2998" max="2998" width="16" style="33" customWidth="1"/>
    <col min="2999" max="2999" width="27" style="33" customWidth="1"/>
    <col min="3000" max="3000" width="16" style="33" customWidth="1"/>
    <col min="3001" max="3001" width="25" style="33" customWidth="1"/>
    <col min="3002" max="3002" width="24" style="33" customWidth="1"/>
    <col min="3003" max="3003" width="16" style="33" customWidth="1"/>
    <col min="3004" max="3004" width="22" style="33" customWidth="1"/>
    <col min="3005" max="3005" width="32" style="33" customWidth="1"/>
    <col min="3006" max="3006" width="30" style="33" customWidth="1"/>
    <col min="3007" max="3007" width="23" style="33" customWidth="1"/>
    <col min="3008" max="3008" width="22" style="33" customWidth="1"/>
    <col min="3009" max="3010" width="33" style="33" customWidth="1"/>
    <col min="3011" max="3011" width="26" style="33" customWidth="1"/>
    <col min="3012" max="3012" width="25" style="33" customWidth="1"/>
    <col min="3013" max="3013" width="16" style="33" customWidth="1"/>
    <col min="3014" max="3014" width="23" style="33" customWidth="1"/>
    <col min="3015" max="3015" width="31" style="33" customWidth="1"/>
    <col min="3016" max="3016" width="32" style="33" customWidth="1"/>
    <col min="3017" max="3017" width="17" style="33" customWidth="1"/>
    <col min="3018" max="3018" width="28" style="33" customWidth="1"/>
    <col min="3019" max="3019" width="49" style="33" customWidth="1"/>
    <col min="3020" max="3020" width="24" style="33" customWidth="1"/>
    <col min="3021" max="3021" width="50" style="33" customWidth="1"/>
    <col min="3022" max="3022" width="25" style="33" customWidth="1"/>
    <col min="3023" max="3023" width="20" style="33" customWidth="1"/>
    <col min="3024" max="3024" width="26" style="33" customWidth="1"/>
    <col min="3025" max="3025" width="33" style="33" customWidth="1"/>
    <col min="3026" max="3026" width="26" style="33" customWidth="1"/>
    <col min="3027" max="3027" width="38" style="33" customWidth="1"/>
    <col min="3028" max="3028" width="28" style="33" customWidth="1"/>
    <col min="3029" max="3029" width="45" style="33" customWidth="1"/>
    <col min="3030" max="3030" width="27" style="33" customWidth="1"/>
    <col min="3031" max="3031" width="37" style="33" customWidth="1"/>
    <col min="3032" max="3032" width="18" style="33" customWidth="1"/>
    <col min="3033" max="3033" width="22" style="33" customWidth="1"/>
    <col min="3034" max="3034" width="23" style="33" customWidth="1"/>
    <col min="3035" max="3035" width="26" style="33" customWidth="1"/>
    <col min="3036" max="3036" width="17" style="33" customWidth="1"/>
    <col min="3037" max="3037" width="40" style="33" customWidth="1"/>
    <col min="3038" max="3038" width="23" style="33" customWidth="1"/>
    <col min="3039" max="3039" width="38" style="33" customWidth="1"/>
    <col min="3040" max="3040" width="51" style="33" customWidth="1"/>
    <col min="3041" max="3041" width="26" style="33" customWidth="1"/>
    <col min="3042" max="3042" width="32" style="33" customWidth="1"/>
    <col min="3043" max="3043" width="44" style="33" customWidth="1"/>
    <col min="3044" max="3044" width="22" style="33" customWidth="1"/>
    <col min="3045" max="3045" width="52" style="33" customWidth="1"/>
    <col min="3046" max="3046" width="33" style="33" customWidth="1"/>
    <col min="3047" max="3047" width="40" style="33" customWidth="1"/>
    <col min="3048" max="3048" width="41" style="33" customWidth="1"/>
    <col min="3049" max="3049" width="23" style="33" customWidth="1"/>
    <col min="3050" max="3051" width="37" style="33" customWidth="1"/>
    <col min="3052" max="3052" width="39" style="33" customWidth="1"/>
    <col min="3053" max="3053" width="51" style="33" customWidth="1"/>
    <col min="3054" max="3054" width="33" style="33" customWidth="1"/>
    <col min="3055" max="3055" width="37" style="33" customWidth="1"/>
    <col min="3056" max="3056" width="38" style="33" customWidth="1"/>
    <col min="3057" max="3057" width="43" style="33" customWidth="1"/>
    <col min="3058" max="3059" width="41" style="33" customWidth="1"/>
    <col min="3060" max="3060" width="12" style="33" customWidth="1"/>
    <col min="3061" max="3061" width="18" style="33" customWidth="1"/>
    <col min="3062" max="3062" width="22" style="33" customWidth="1"/>
    <col min="3063" max="3063" width="13" style="33" customWidth="1"/>
    <col min="3064" max="3064" width="14" style="33" customWidth="1"/>
    <col min="3065" max="3065" width="45" style="33" customWidth="1"/>
    <col min="3066" max="3066" width="13" style="33" customWidth="1"/>
    <col min="3067" max="3067" width="27" style="33" customWidth="1"/>
    <col min="3068" max="3068" width="39" style="33" customWidth="1"/>
    <col min="3069" max="3069" width="24" style="33" customWidth="1"/>
    <col min="3070" max="3070" width="40" style="33" customWidth="1"/>
    <col min="3071" max="3071" width="17" style="33" customWidth="1"/>
    <col min="3072" max="3072" width="35" style="33" customWidth="1"/>
    <col min="3073" max="3074" width="24" style="33" customWidth="1"/>
    <col min="3075" max="3075" width="25" style="33" customWidth="1"/>
    <col min="3076" max="3076" width="33" style="33" customWidth="1"/>
    <col min="3077" max="3077" width="25" style="33" customWidth="1"/>
    <col min="3078" max="3078" width="26" style="33" customWidth="1"/>
    <col min="3079" max="3079" width="20" style="33" customWidth="1"/>
    <col min="3080" max="3235" width="8.83203125" style="33"/>
    <col min="3236" max="3236" width="4" style="33" customWidth="1"/>
    <col min="3237" max="3237" width="13" style="33" customWidth="1"/>
    <col min="3238" max="3238" width="52" style="33" customWidth="1"/>
    <col min="3239" max="3239" width="23.6640625" style="33" customWidth="1"/>
    <col min="3240" max="3240" width="7" style="33" customWidth="1"/>
    <col min="3241" max="3241" width="20" style="33" customWidth="1"/>
    <col min="3242" max="3242" width="26" style="33" customWidth="1"/>
    <col min="3243" max="3243" width="23" style="33" customWidth="1"/>
    <col min="3244" max="3244" width="32" style="33" customWidth="1"/>
    <col min="3245" max="3245" width="30" style="33" customWidth="1"/>
    <col min="3246" max="3246" width="29" style="33" customWidth="1"/>
    <col min="3247" max="3247" width="32" style="33" customWidth="1"/>
    <col min="3248" max="3248" width="31" style="33" customWidth="1"/>
    <col min="3249" max="3249" width="20" style="33" customWidth="1"/>
    <col min="3250" max="3250" width="36" style="33" customWidth="1"/>
    <col min="3251" max="3251" width="25" style="33" customWidth="1"/>
    <col min="3252" max="3252" width="22" style="33" customWidth="1"/>
    <col min="3253" max="3253" width="23" style="33" customWidth="1"/>
    <col min="3254" max="3254" width="16" style="33" customWidth="1"/>
    <col min="3255" max="3255" width="27" style="33" customWidth="1"/>
    <col min="3256" max="3256" width="16" style="33" customWidth="1"/>
    <col min="3257" max="3257" width="25" style="33" customWidth="1"/>
    <col min="3258" max="3258" width="24" style="33" customWidth="1"/>
    <col min="3259" max="3259" width="16" style="33" customWidth="1"/>
    <col min="3260" max="3260" width="22" style="33" customWidth="1"/>
    <col min="3261" max="3261" width="32" style="33" customWidth="1"/>
    <col min="3262" max="3262" width="30" style="33" customWidth="1"/>
    <col min="3263" max="3263" width="23" style="33" customWidth="1"/>
    <col min="3264" max="3264" width="22" style="33" customWidth="1"/>
    <col min="3265" max="3266" width="33" style="33" customWidth="1"/>
    <col min="3267" max="3267" width="26" style="33" customWidth="1"/>
    <col min="3268" max="3268" width="25" style="33" customWidth="1"/>
    <col min="3269" max="3269" width="16" style="33" customWidth="1"/>
    <col min="3270" max="3270" width="23" style="33" customWidth="1"/>
    <col min="3271" max="3271" width="31" style="33" customWidth="1"/>
    <col min="3272" max="3272" width="32" style="33" customWidth="1"/>
    <col min="3273" max="3273" width="17" style="33" customWidth="1"/>
    <col min="3274" max="3274" width="28" style="33" customWidth="1"/>
    <col min="3275" max="3275" width="49" style="33" customWidth="1"/>
    <col min="3276" max="3276" width="24" style="33" customWidth="1"/>
    <col min="3277" max="3277" width="50" style="33" customWidth="1"/>
    <col min="3278" max="3278" width="25" style="33" customWidth="1"/>
    <col min="3279" max="3279" width="20" style="33" customWidth="1"/>
    <col min="3280" max="3280" width="26" style="33" customWidth="1"/>
    <col min="3281" max="3281" width="33" style="33" customWidth="1"/>
    <col min="3282" max="3282" width="26" style="33" customWidth="1"/>
    <col min="3283" max="3283" width="38" style="33" customWidth="1"/>
    <col min="3284" max="3284" width="28" style="33" customWidth="1"/>
    <col min="3285" max="3285" width="45" style="33" customWidth="1"/>
    <col min="3286" max="3286" width="27" style="33" customWidth="1"/>
    <col min="3287" max="3287" width="37" style="33" customWidth="1"/>
    <col min="3288" max="3288" width="18" style="33" customWidth="1"/>
    <col min="3289" max="3289" width="22" style="33" customWidth="1"/>
    <col min="3290" max="3290" width="23" style="33" customWidth="1"/>
    <col min="3291" max="3291" width="26" style="33" customWidth="1"/>
    <col min="3292" max="3292" width="17" style="33" customWidth="1"/>
    <col min="3293" max="3293" width="40" style="33" customWidth="1"/>
    <col min="3294" max="3294" width="23" style="33" customWidth="1"/>
    <col min="3295" max="3295" width="38" style="33" customWidth="1"/>
    <col min="3296" max="3296" width="51" style="33" customWidth="1"/>
    <col min="3297" max="3297" width="26" style="33" customWidth="1"/>
    <col min="3298" max="3298" width="32" style="33" customWidth="1"/>
    <col min="3299" max="3299" width="44" style="33" customWidth="1"/>
    <col min="3300" max="3300" width="22" style="33" customWidth="1"/>
    <col min="3301" max="3301" width="52" style="33" customWidth="1"/>
    <col min="3302" max="3302" width="33" style="33" customWidth="1"/>
    <col min="3303" max="3303" width="40" style="33" customWidth="1"/>
    <col min="3304" max="3304" width="41" style="33" customWidth="1"/>
    <col min="3305" max="3305" width="23" style="33" customWidth="1"/>
    <col min="3306" max="3307" width="37" style="33" customWidth="1"/>
    <col min="3308" max="3308" width="39" style="33" customWidth="1"/>
    <col min="3309" max="3309" width="51" style="33" customWidth="1"/>
    <col min="3310" max="3310" width="33" style="33" customWidth="1"/>
    <col min="3311" max="3311" width="37" style="33" customWidth="1"/>
    <col min="3312" max="3312" width="38" style="33" customWidth="1"/>
    <col min="3313" max="3313" width="43" style="33" customWidth="1"/>
    <col min="3314" max="3315" width="41" style="33" customWidth="1"/>
    <col min="3316" max="3316" width="12" style="33" customWidth="1"/>
    <col min="3317" max="3317" width="18" style="33" customWidth="1"/>
    <col min="3318" max="3318" width="22" style="33" customWidth="1"/>
    <col min="3319" max="3319" width="13" style="33" customWidth="1"/>
    <col min="3320" max="3320" width="14" style="33" customWidth="1"/>
    <col min="3321" max="3321" width="45" style="33" customWidth="1"/>
    <col min="3322" max="3322" width="13" style="33" customWidth="1"/>
    <col min="3323" max="3323" width="27" style="33" customWidth="1"/>
    <col min="3324" max="3324" width="39" style="33" customWidth="1"/>
    <col min="3325" max="3325" width="24" style="33" customWidth="1"/>
    <col min="3326" max="3326" width="40" style="33" customWidth="1"/>
    <col min="3327" max="3327" width="17" style="33" customWidth="1"/>
    <col min="3328" max="3328" width="35" style="33" customWidth="1"/>
    <col min="3329" max="3330" width="24" style="33" customWidth="1"/>
    <col min="3331" max="3331" width="25" style="33" customWidth="1"/>
    <col min="3332" max="3332" width="33" style="33" customWidth="1"/>
    <col min="3333" max="3333" width="25" style="33" customWidth="1"/>
    <col min="3334" max="3334" width="26" style="33" customWidth="1"/>
    <col min="3335" max="3335" width="20" style="33" customWidth="1"/>
    <col min="3336" max="3491" width="8.83203125" style="33"/>
    <col min="3492" max="3492" width="4" style="33" customWidth="1"/>
    <col min="3493" max="3493" width="13" style="33" customWidth="1"/>
    <col min="3494" max="3494" width="52" style="33" customWidth="1"/>
    <col min="3495" max="3495" width="23.6640625" style="33" customWidth="1"/>
    <col min="3496" max="3496" width="7" style="33" customWidth="1"/>
    <col min="3497" max="3497" width="20" style="33" customWidth="1"/>
    <col min="3498" max="3498" width="26" style="33" customWidth="1"/>
    <col min="3499" max="3499" width="23" style="33" customWidth="1"/>
    <col min="3500" max="3500" width="32" style="33" customWidth="1"/>
    <col min="3501" max="3501" width="30" style="33" customWidth="1"/>
    <col min="3502" max="3502" width="29" style="33" customWidth="1"/>
    <col min="3503" max="3503" width="32" style="33" customWidth="1"/>
    <col min="3504" max="3504" width="31" style="33" customWidth="1"/>
    <col min="3505" max="3505" width="20" style="33" customWidth="1"/>
    <col min="3506" max="3506" width="36" style="33" customWidth="1"/>
    <col min="3507" max="3507" width="25" style="33" customWidth="1"/>
    <col min="3508" max="3508" width="22" style="33" customWidth="1"/>
    <col min="3509" max="3509" width="23" style="33" customWidth="1"/>
    <col min="3510" max="3510" width="16" style="33" customWidth="1"/>
    <col min="3511" max="3511" width="27" style="33" customWidth="1"/>
    <col min="3512" max="3512" width="16" style="33" customWidth="1"/>
    <col min="3513" max="3513" width="25" style="33" customWidth="1"/>
    <col min="3514" max="3514" width="24" style="33" customWidth="1"/>
    <col min="3515" max="3515" width="16" style="33" customWidth="1"/>
    <col min="3516" max="3516" width="22" style="33" customWidth="1"/>
    <col min="3517" max="3517" width="32" style="33" customWidth="1"/>
    <col min="3518" max="3518" width="30" style="33" customWidth="1"/>
    <col min="3519" max="3519" width="23" style="33" customWidth="1"/>
    <col min="3520" max="3520" width="22" style="33" customWidth="1"/>
    <col min="3521" max="3522" width="33" style="33" customWidth="1"/>
    <col min="3523" max="3523" width="26" style="33" customWidth="1"/>
    <col min="3524" max="3524" width="25" style="33" customWidth="1"/>
    <col min="3525" max="3525" width="16" style="33" customWidth="1"/>
    <col min="3526" max="3526" width="23" style="33" customWidth="1"/>
    <col min="3527" max="3527" width="31" style="33" customWidth="1"/>
    <col min="3528" max="3528" width="32" style="33" customWidth="1"/>
    <col min="3529" max="3529" width="17" style="33" customWidth="1"/>
    <col min="3530" max="3530" width="28" style="33" customWidth="1"/>
    <col min="3531" max="3531" width="49" style="33" customWidth="1"/>
    <col min="3532" max="3532" width="24" style="33" customWidth="1"/>
    <col min="3533" max="3533" width="50" style="33" customWidth="1"/>
    <col min="3534" max="3534" width="25" style="33" customWidth="1"/>
    <col min="3535" max="3535" width="20" style="33" customWidth="1"/>
    <col min="3536" max="3536" width="26" style="33" customWidth="1"/>
    <col min="3537" max="3537" width="33" style="33" customWidth="1"/>
    <col min="3538" max="3538" width="26" style="33" customWidth="1"/>
    <col min="3539" max="3539" width="38" style="33" customWidth="1"/>
    <col min="3540" max="3540" width="28" style="33" customWidth="1"/>
    <col min="3541" max="3541" width="45" style="33" customWidth="1"/>
    <col min="3542" max="3542" width="27" style="33" customWidth="1"/>
    <col min="3543" max="3543" width="37" style="33" customWidth="1"/>
    <col min="3544" max="3544" width="18" style="33" customWidth="1"/>
    <col min="3545" max="3545" width="22" style="33" customWidth="1"/>
    <col min="3546" max="3546" width="23" style="33" customWidth="1"/>
    <col min="3547" max="3547" width="26" style="33" customWidth="1"/>
    <col min="3548" max="3548" width="17" style="33" customWidth="1"/>
    <col min="3549" max="3549" width="40" style="33" customWidth="1"/>
    <col min="3550" max="3550" width="23" style="33" customWidth="1"/>
    <col min="3551" max="3551" width="38" style="33" customWidth="1"/>
    <col min="3552" max="3552" width="51" style="33" customWidth="1"/>
    <col min="3553" max="3553" width="26" style="33" customWidth="1"/>
    <col min="3554" max="3554" width="32" style="33" customWidth="1"/>
    <col min="3555" max="3555" width="44" style="33" customWidth="1"/>
    <col min="3556" max="3556" width="22" style="33" customWidth="1"/>
    <col min="3557" max="3557" width="52" style="33" customWidth="1"/>
    <col min="3558" max="3558" width="33" style="33" customWidth="1"/>
    <col min="3559" max="3559" width="40" style="33" customWidth="1"/>
    <col min="3560" max="3560" width="41" style="33" customWidth="1"/>
    <col min="3561" max="3561" width="23" style="33" customWidth="1"/>
    <col min="3562" max="3563" width="37" style="33" customWidth="1"/>
    <col min="3564" max="3564" width="39" style="33" customWidth="1"/>
    <col min="3565" max="3565" width="51" style="33" customWidth="1"/>
    <col min="3566" max="3566" width="33" style="33" customWidth="1"/>
    <col min="3567" max="3567" width="37" style="33" customWidth="1"/>
    <col min="3568" max="3568" width="38" style="33" customWidth="1"/>
    <col min="3569" max="3569" width="43" style="33" customWidth="1"/>
    <col min="3570" max="3571" width="41" style="33" customWidth="1"/>
    <col min="3572" max="3572" width="12" style="33" customWidth="1"/>
    <col min="3573" max="3573" width="18" style="33" customWidth="1"/>
    <col min="3574" max="3574" width="22" style="33" customWidth="1"/>
    <col min="3575" max="3575" width="13" style="33" customWidth="1"/>
    <col min="3576" max="3576" width="14" style="33" customWidth="1"/>
    <col min="3577" max="3577" width="45" style="33" customWidth="1"/>
    <col min="3578" max="3578" width="13" style="33" customWidth="1"/>
    <col min="3579" max="3579" width="27" style="33" customWidth="1"/>
    <col min="3580" max="3580" width="39" style="33" customWidth="1"/>
    <col min="3581" max="3581" width="24" style="33" customWidth="1"/>
    <col min="3582" max="3582" width="40" style="33" customWidth="1"/>
    <col min="3583" max="3583" width="17" style="33" customWidth="1"/>
    <col min="3584" max="3584" width="35" style="33" customWidth="1"/>
    <col min="3585" max="3586" width="24" style="33" customWidth="1"/>
    <col min="3587" max="3587" width="25" style="33" customWidth="1"/>
    <col min="3588" max="3588" width="33" style="33" customWidth="1"/>
    <col min="3589" max="3589" width="25" style="33" customWidth="1"/>
    <col min="3590" max="3590" width="26" style="33" customWidth="1"/>
    <col min="3591" max="3591" width="20" style="33" customWidth="1"/>
    <col min="3592" max="3747" width="8.83203125" style="33"/>
    <col min="3748" max="3748" width="4" style="33" customWidth="1"/>
    <col min="3749" max="3749" width="13" style="33" customWidth="1"/>
    <col min="3750" max="3750" width="52" style="33" customWidth="1"/>
    <col min="3751" max="3751" width="23.6640625" style="33" customWidth="1"/>
    <col min="3752" max="3752" width="7" style="33" customWidth="1"/>
    <col min="3753" max="3753" width="20" style="33" customWidth="1"/>
    <col min="3754" max="3754" width="26" style="33" customWidth="1"/>
    <col min="3755" max="3755" width="23" style="33" customWidth="1"/>
    <col min="3756" max="3756" width="32" style="33" customWidth="1"/>
    <col min="3757" max="3757" width="30" style="33" customWidth="1"/>
    <col min="3758" max="3758" width="29" style="33" customWidth="1"/>
    <col min="3759" max="3759" width="32" style="33" customWidth="1"/>
    <col min="3760" max="3760" width="31" style="33" customWidth="1"/>
    <col min="3761" max="3761" width="20" style="33" customWidth="1"/>
    <col min="3762" max="3762" width="36" style="33" customWidth="1"/>
    <col min="3763" max="3763" width="25" style="33" customWidth="1"/>
    <col min="3764" max="3764" width="22" style="33" customWidth="1"/>
    <col min="3765" max="3765" width="23" style="33" customWidth="1"/>
    <col min="3766" max="3766" width="16" style="33" customWidth="1"/>
    <col min="3767" max="3767" width="27" style="33" customWidth="1"/>
    <col min="3768" max="3768" width="16" style="33" customWidth="1"/>
    <col min="3769" max="3769" width="25" style="33" customWidth="1"/>
    <col min="3770" max="3770" width="24" style="33" customWidth="1"/>
    <col min="3771" max="3771" width="16" style="33" customWidth="1"/>
    <col min="3772" max="3772" width="22" style="33" customWidth="1"/>
    <col min="3773" max="3773" width="32" style="33" customWidth="1"/>
    <col min="3774" max="3774" width="30" style="33" customWidth="1"/>
    <col min="3775" max="3775" width="23" style="33" customWidth="1"/>
    <col min="3776" max="3776" width="22" style="33" customWidth="1"/>
    <col min="3777" max="3778" width="33" style="33" customWidth="1"/>
    <col min="3779" max="3779" width="26" style="33" customWidth="1"/>
    <col min="3780" max="3780" width="25" style="33" customWidth="1"/>
    <col min="3781" max="3781" width="16" style="33" customWidth="1"/>
    <col min="3782" max="3782" width="23" style="33" customWidth="1"/>
    <col min="3783" max="3783" width="31" style="33" customWidth="1"/>
    <col min="3784" max="3784" width="32" style="33" customWidth="1"/>
    <col min="3785" max="3785" width="17" style="33" customWidth="1"/>
    <col min="3786" max="3786" width="28" style="33" customWidth="1"/>
    <col min="3787" max="3787" width="49" style="33" customWidth="1"/>
    <col min="3788" max="3788" width="24" style="33" customWidth="1"/>
    <col min="3789" max="3789" width="50" style="33" customWidth="1"/>
    <col min="3790" max="3790" width="25" style="33" customWidth="1"/>
    <col min="3791" max="3791" width="20" style="33" customWidth="1"/>
    <col min="3792" max="3792" width="26" style="33" customWidth="1"/>
    <col min="3793" max="3793" width="33" style="33" customWidth="1"/>
    <col min="3794" max="3794" width="26" style="33" customWidth="1"/>
    <col min="3795" max="3795" width="38" style="33" customWidth="1"/>
    <col min="3796" max="3796" width="28" style="33" customWidth="1"/>
    <col min="3797" max="3797" width="45" style="33" customWidth="1"/>
    <col min="3798" max="3798" width="27" style="33" customWidth="1"/>
    <col min="3799" max="3799" width="37" style="33" customWidth="1"/>
    <col min="3800" max="3800" width="18" style="33" customWidth="1"/>
    <col min="3801" max="3801" width="22" style="33" customWidth="1"/>
    <col min="3802" max="3802" width="23" style="33" customWidth="1"/>
    <col min="3803" max="3803" width="26" style="33" customWidth="1"/>
    <col min="3804" max="3804" width="17" style="33" customWidth="1"/>
    <col min="3805" max="3805" width="40" style="33" customWidth="1"/>
    <col min="3806" max="3806" width="23" style="33" customWidth="1"/>
    <col min="3807" max="3807" width="38" style="33" customWidth="1"/>
    <col min="3808" max="3808" width="51" style="33" customWidth="1"/>
    <col min="3809" max="3809" width="26" style="33" customWidth="1"/>
    <col min="3810" max="3810" width="32" style="33" customWidth="1"/>
    <col min="3811" max="3811" width="44" style="33" customWidth="1"/>
    <col min="3812" max="3812" width="22" style="33" customWidth="1"/>
    <col min="3813" max="3813" width="52" style="33" customWidth="1"/>
    <col min="3814" max="3814" width="33" style="33" customWidth="1"/>
    <col min="3815" max="3815" width="40" style="33" customWidth="1"/>
    <col min="3816" max="3816" width="41" style="33" customWidth="1"/>
    <col min="3817" max="3817" width="23" style="33" customWidth="1"/>
    <col min="3818" max="3819" width="37" style="33" customWidth="1"/>
    <col min="3820" max="3820" width="39" style="33" customWidth="1"/>
    <col min="3821" max="3821" width="51" style="33" customWidth="1"/>
    <col min="3822" max="3822" width="33" style="33" customWidth="1"/>
    <col min="3823" max="3823" width="37" style="33" customWidth="1"/>
    <col min="3824" max="3824" width="38" style="33" customWidth="1"/>
    <col min="3825" max="3825" width="43" style="33" customWidth="1"/>
    <col min="3826" max="3827" width="41" style="33" customWidth="1"/>
    <col min="3828" max="3828" width="12" style="33" customWidth="1"/>
    <col min="3829" max="3829" width="18" style="33" customWidth="1"/>
    <col min="3830" max="3830" width="22" style="33" customWidth="1"/>
    <col min="3831" max="3831" width="13" style="33" customWidth="1"/>
    <col min="3832" max="3832" width="14" style="33" customWidth="1"/>
    <col min="3833" max="3833" width="45" style="33" customWidth="1"/>
    <col min="3834" max="3834" width="13" style="33" customWidth="1"/>
    <col min="3835" max="3835" width="27" style="33" customWidth="1"/>
    <col min="3836" max="3836" width="39" style="33" customWidth="1"/>
    <col min="3837" max="3837" width="24" style="33" customWidth="1"/>
    <col min="3838" max="3838" width="40" style="33" customWidth="1"/>
    <col min="3839" max="3839" width="17" style="33" customWidth="1"/>
    <col min="3840" max="3840" width="35" style="33" customWidth="1"/>
    <col min="3841" max="3842" width="24" style="33" customWidth="1"/>
    <col min="3843" max="3843" width="25" style="33" customWidth="1"/>
    <col min="3844" max="3844" width="33" style="33" customWidth="1"/>
    <col min="3845" max="3845" width="25" style="33" customWidth="1"/>
    <col min="3846" max="3846" width="26" style="33" customWidth="1"/>
    <col min="3847" max="3847" width="20" style="33" customWidth="1"/>
    <col min="3848" max="4003" width="8.83203125" style="33"/>
    <col min="4004" max="4004" width="4" style="33" customWidth="1"/>
    <col min="4005" max="4005" width="13" style="33" customWidth="1"/>
    <col min="4006" max="4006" width="52" style="33" customWidth="1"/>
    <col min="4007" max="4007" width="23.6640625" style="33" customWidth="1"/>
    <col min="4008" max="4008" width="7" style="33" customWidth="1"/>
    <col min="4009" max="4009" width="20" style="33" customWidth="1"/>
    <col min="4010" max="4010" width="26" style="33" customWidth="1"/>
    <col min="4011" max="4011" width="23" style="33" customWidth="1"/>
    <col min="4012" max="4012" width="32" style="33" customWidth="1"/>
    <col min="4013" max="4013" width="30" style="33" customWidth="1"/>
    <col min="4014" max="4014" width="29" style="33" customWidth="1"/>
    <col min="4015" max="4015" width="32" style="33" customWidth="1"/>
    <col min="4016" max="4016" width="31" style="33" customWidth="1"/>
    <col min="4017" max="4017" width="20" style="33" customWidth="1"/>
    <col min="4018" max="4018" width="36" style="33" customWidth="1"/>
    <col min="4019" max="4019" width="25" style="33" customWidth="1"/>
    <col min="4020" max="4020" width="22" style="33" customWidth="1"/>
    <col min="4021" max="4021" width="23" style="33" customWidth="1"/>
    <col min="4022" max="4022" width="16" style="33" customWidth="1"/>
    <col min="4023" max="4023" width="27" style="33" customWidth="1"/>
    <col min="4024" max="4024" width="16" style="33" customWidth="1"/>
    <col min="4025" max="4025" width="25" style="33" customWidth="1"/>
    <col min="4026" max="4026" width="24" style="33" customWidth="1"/>
    <col min="4027" max="4027" width="16" style="33" customWidth="1"/>
    <col min="4028" max="4028" width="22" style="33" customWidth="1"/>
    <col min="4029" max="4029" width="32" style="33" customWidth="1"/>
    <col min="4030" max="4030" width="30" style="33" customWidth="1"/>
    <col min="4031" max="4031" width="23" style="33" customWidth="1"/>
    <col min="4032" max="4032" width="22" style="33" customWidth="1"/>
    <col min="4033" max="4034" width="33" style="33" customWidth="1"/>
    <col min="4035" max="4035" width="26" style="33" customWidth="1"/>
    <col min="4036" max="4036" width="25" style="33" customWidth="1"/>
    <col min="4037" max="4037" width="16" style="33" customWidth="1"/>
    <col min="4038" max="4038" width="23" style="33" customWidth="1"/>
    <col min="4039" max="4039" width="31" style="33" customWidth="1"/>
    <col min="4040" max="4040" width="32" style="33" customWidth="1"/>
    <col min="4041" max="4041" width="17" style="33" customWidth="1"/>
    <col min="4042" max="4042" width="28" style="33" customWidth="1"/>
    <col min="4043" max="4043" width="49" style="33" customWidth="1"/>
    <col min="4044" max="4044" width="24" style="33" customWidth="1"/>
    <col min="4045" max="4045" width="50" style="33" customWidth="1"/>
    <col min="4046" max="4046" width="25" style="33" customWidth="1"/>
    <col min="4047" max="4047" width="20" style="33" customWidth="1"/>
    <col min="4048" max="4048" width="26" style="33" customWidth="1"/>
    <col min="4049" max="4049" width="33" style="33" customWidth="1"/>
    <col min="4050" max="4050" width="26" style="33" customWidth="1"/>
    <col min="4051" max="4051" width="38" style="33" customWidth="1"/>
    <col min="4052" max="4052" width="28" style="33" customWidth="1"/>
    <col min="4053" max="4053" width="45" style="33" customWidth="1"/>
    <col min="4054" max="4054" width="27" style="33" customWidth="1"/>
    <col min="4055" max="4055" width="37" style="33" customWidth="1"/>
    <col min="4056" max="4056" width="18" style="33" customWidth="1"/>
    <col min="4057" max="4057" width="22" style="33" customWidth="1"/>
    <col min="4058" max="4058" width="23" style="33" customWidth="1"/>
    <col min="4059" max="4059" width="26" style="33" customWidth="1"/>
    <col min="4060" max="4060" width="17" style="33" customWidth="1"/>
    <col min="4061" max="4061" width="40" style="33" customWidth="1"/>
    <col min="4062" max="4062" width="23" style="33" customWidth="1"/>
    <col min="4063" max="4063" width="38" style="33" customWidth="1"/>
    <col min="4064" max="4064" width="51" style="33" customWidth="1"/>
    <col min="4065" max="4065" width="26" style="33" customWidth="1"/>
    <col min="4066" max="4066" width="32" style="33" customWidth="1"/>
    <col min="4067" max="4067" width="44" style="33" customWidth="1"/>
    <col min="4068" max="4068" width="22" style="33" customWidth="1"/>
    <col min="4069" max="4069" width="52" style="33" customWidth="1"/>
    <col min="4070" max="4070" width="33" style="33" customWidth="1"/>
    <col min="4071" max="4071" width="40" style="33" customWidth="1"/>
    <col min="4072" max="4072" width="41" style="33" customWidth="1"/>
    <col min="4073" max="4073" width="23" style="33" customWidth="1"/>
    <col min="4074" max="4075" width="37" style="33" customWidth="1"/>
    <col min="4076" max="4076" width="39" style="33" customWidth="1"/>
    <col min="4077" max="4077" width="51" style="33" customWidth="1"/>
    <col min="4078" max="4078" width="33" style="33" customWidth="1"/>
    <col min="4079" max="4079" width="37" style="33" customWidth="1"/>
    <col min="4080" max="4080" width="38" style="33" customWidth="1"/>
    <col min="4081" max="4081" width="43" style="33" customWidth="1"/>
    <col min="4082" max="4083" width="41" style="33" customWidth="1"/>
    <col min="4084" max="4084" width="12" style="33" customWidth="1"/>
    <col min="4085" max="4085" width="18" style="33" customWidth="1"/>
    <col min="4086" max="4086" width="22" style="33" customWidth="1"/>
    <col min="4087" max="4087" width="13" style="33" customWidth="1"/>
    <col min="4088" max="4088" width="14" style="33" customWidth="1"/>
    <col min="4089" max="4089" width="45" style="33" customWidth="1"/>
    <col min="4090" max="4090" width="13" style="33" customWidth="1"/>
    <col min="4091" max="4091" width="27" style="33" customWidth="1"/>
    <col min="4092" max="4092" width="39" style="33" customWidth="1"/>
    <col min="4093" max="4093" width="24" style="33" customWidth="1"/>
    <col min="4094" max="4094" width="40" style="33" customWidth="1"/>
    <col min="4095" max="4095" width="17" style="33" customWidth="1"/>
    <col min="4096" max="4096" width="35" style="33" customWidth="1"/>
    <col min="4097" max="4098" width="24" style="33" customWidth="1"/>
    <col min="4099" max="4099" width="25" style="33" customWidth="1"/>
    <col min="4100" max="4100" width="33" style="33" customWidth="1"/>
    <col min="4101" max="4101" width="25" style="33" customWidth="1"/>
    <col min="4102" max="4102" width="26" style="33" customWidth="1"/>
    <col min="4103" max="4103" width="20" style="33" customWidth="1"/>
    <col min="4104" max="4259" width="8.83203125" style="33"/>
    <col min="4260" max="4260" width="4" style="33" customWidth="1"/>
    <col min="4261" max="4261" width="13" style="33" customWidth="1"/>
    <col min="4262" max="4262" width="52" style="33" customWidth="1"/>
    <col min="4263" max="4263" width="23.6640625" style="33" customWidth="1"/>
    <col min="4264" max="4264" width="7" style="33" customWidth="1"/>
    <col min="4265" max="4265" width="20" style="33" customWidth="1"/>
    <col min="4266" max="4266" width="26" style="33" customWidth="1"/>
    <col min="4267" max="4267" width="23" style="33" customWidth="1"/>
    <col min="4268" max="4268" width="32" style="33" customWidth="1"/>
    <col min="4269" max="4269" width="30" style="33" customWidth="1"/>
    <col min="4270" max="4270" width="29" style="33" customWidth="1"/>
    <col min="4271" max="4271" width="32" style="33" customWidth="1"/>
    <col min="4272" max="4272" width="31" style="33" customWidth="1"/>
    <col min="4273" max="4273" width="20" style="33" customWidth="1"/>
    <col min="4274" max="4274" width="36" style="33" customWidth="1"/>
    <col min="4275" max="4275" width="25" style="33" customWidth="1"/>
    <col min="4276" max="4276" width="22" style="33" customWidth="1"/>
    <col min="4277" max="4277" width="23" style="33" customWidth="1"/>
    <col min="4278" max="4278" width="16" style="33" customWidth="1"/>
    <col min="4279" max="4279" width="27" style="33" customWidth="1"/>
    <col min="4280" max="4280" width="16" style="33" customWidth="1"/>
    <col min="4281" max="4281" width="25" style="33" customWidth="1"/>
    <col min="4282" max="4282" width="24" style="33" customWidth="1"/>
    <col min="4283" max="4283" width="16" style="33" customWidth="1"/>
    <col min="4284" max="4284" width="22" style="33" customWidth="1"/>
    <col min="4285" max="4285" width="32" style="33" customWidth="1"/>
    <col min="4286" max="4286" width="30" style="33" customWidth="1"/>
    <col min="4287" max="4287" width="23" style="33" customWidth="1"/>
    <col min="4288" max="4288" width="22" style="33" customWidth="1"/>
    <col min="4289" max="4290" width="33" style="33" customWidth="1"/>
    <col min="4291" max="4291" width="26" style="33" customWidth="1"/>
    <col min="4292" max="4292" width="25" style="33" customWidth="1"/>
    <col min="4293" max="4293" width="16" style="33" customWidth="1"/>
    <col min="4294" max="4294" width="23" style="33" customWidth="1"/>
    <col min="4295" max="4295" width="31" style="33" customWidth="1"/>
    <col min="4296" max="4296" width="32" style="33" customWidth="1"/>
    <col min="4297" max="4297" width="17" style="33" customWidth="1"/>
    <col min="4298" max="4298" width="28" style="33" customWidth="1"/>
    <col min="4299" max="4299" width="49" style="33" customWidth="1"/>
    <col min="4300" max="4300" width="24" style="33" customWidth="1"/>
    <col min="4301" max="4301" width="50" style="33" customWidth="1"/>
    <col min="4302" max="4302" width="25" style="33" customWidth="1"/>
    <col min="4303" max="4303" width="20" style="33" customWidth="1"/>
    <col min="4304" max="4304" width="26" style="33" customWidth="1"/>
    <col min="4305" max="4305" width="33" style="33" customWidth="1"/>
    <col min="4306" max="4306" width="26" style="33" customWidth="1"/>
    <col min="4307" max="4307" width="38" style="33" customWidth="1"/>
    <col min="4308" max="4308" width="28" style="33" customWidth="1"/>
    <col min="4309" max="4309" width="45" style="33" customWidth="1"/>
    <col min="4310" max="4310" width="27" style="33" customWidth="1"/>
    <col min="4311" max="4311" width="37" style="33" customWidth="1"/>
    <col min="4312" max="4312" width="18" style="33" customWidth="1"/>
    <col min="4313" max="4313" width="22" style="33" customWidth="1"/>
    <col min="4314" max="4314" width="23" style="33" customWidth="1"/>
    <col min="4315" max="4315" width="26" style="33" customWidth="1"/>
    <col min="4316" max="4316" width="17" style="33" customWidth="1"/>
    <col min="4317" max="4317" width="40" style="33" customWidth="1"/>
    <col min="4318" max="4318" width="23" style="33" customWidth="1"/>
    <col min="4319" max="4319" width="38" style="33" customWidth="1"/>
    <col min="4320" max="4320" width="51" style="33" customWidth="1"/>
    <col min="4321" max="4321" width="26" style="33" customWidth="1"/>
    <col min="4322" max="4322" width="32" style="33" customWidth="1"/>
    <col min="4323" max="4323" width="44" style="33" customWidth="1"/>
    <col min="4324" max="4324" width="22" style="33" customWidth="1"/>
    <col min="4325" max="4325" width="52" style="33" customWidth="1"/>
    <col min="4326" max="4326" width="33" style="33" customWidth="1"/>
    <col min="4327" max="4327" width="40" style="33" customWidth="1"/>
    <col min="4328" max="4328" width="41" style="33" customWidth="1"/>
    <col min="4329" max="4329" width="23" style="33" customWidth="1"/>
    <col min="4330" max="4331" width="37" style="33" customWidth="1"/>
    <col min="4332" max="4332" width="39" style="33" customWidth="1"/>
    <col min="4333" max="4333" width="51" style="33" customWidth="1"/>
    <col min="4334" max="4334" width="33" style="33" customWidth="1"/>
    <col min="4335" max="4335" width="37" style="33" customWidth="1"/>
    <col min="4336" max="4336" width="38" style="33" customWidth="1"/>
    <col min="4337" max="4337" width="43" style="33" customWidth="1"/>
    <col min="4338" max="4339" width="41" style="33" customWidth="1"/>
    <col min="4340" max="4340" width="12" style="33" customWidth="1"/>
    <col min="4341" max="4341" width="18" style="33" customWidth="1"/>
    <col min="4342" max="4342" width="22" style="33" customWidth="1"/>
    <col min="4343" max="4343" width="13" style="33" customWidth="1"/>
    <col min="4344" max="4344" width="14" style="33" customWidth="1"/>
    <col min="4345" max="4345" width="45" style="33" customWidth="1"/>
    <col min="4346" max="4346" width="13" style="33" customWidth="1"/>
    <col min="4347" max="4347" width="27" style="33" customWidth="1"/>
    <col min="4348" max="4348" width="39" style="33" customWidth="1"/>
    <col min="4349" max="4349" width="24" style="33" customWidth="1"/>
    <col min="4350" max="4350" width="40" style="33" customWidth="1"/>
    <col min="4351" max="4351" width="17" style="33" customWidth="1"/>
    <col min="4352" max="4352" width="35" style="33" customWidth="1"/>
    <col min="4353" max="4354" width="24" style="33" customWidth="1"/>
    <col min="4355" max="4355" width="25" style="33" customWidth="1"/>
    <col min="4356" max="4356" width="33" style="33" customWidth="1"/>
    <col min="4357" max="4357" width="25" style="33" customWidth="1"/>
    <col min="4358" max="4358" width="26" style="33" customWidth="1"/>
    <col min="4359" max="4359" width="20" style="33" customWidth="1"/>
    <col min="4360" max="4515" width="8.83203125" style="33"/>
    <col min="4516" max="4516" width="4" style="33" customWidth="1"/>
    <col min="4517" max="4517" width="13" style="33" customWidth="1"/>
    <col min="4518" max="4518" width="52" style="33" customWidth="1"/>
    <col min="4519" max="4519" width="23.6640625" style="33" customWidth="1"/>
    <col min="4520" max="4520" width="7" style="33" customWidth="1"/>
    <col min="4521" max="4521" width="20" style="33" customWidth="1"/>
    <col min="4522" max="4522" width="26" style="33" customWidth="1"/>
    <col min="4523" max="4523" width="23" style="33" customWidth="1"/>
    <col min="4524" max="4524" width="32" style="33" customWidth="1"/>
    <col min="4525" max="4525" width="30" style="33" customWidth="1"/>
    <col min="4526" max="4526" width="29" style="33" customWidth="1"/>
    <col min="4527" max="4527" width="32" style="33" customWidth="1"/>
    <col min="4528" max="4528" width="31" style="33" customWidth="1"/>
    <col min="4529" max="4529" width="20" style="33" customWidth="1"/>
    <col min="4530" max="4530" width="36" style="33" customWidth="1"/>
    <col min="4531" max="4531" width="25" style="33" customWidth="1"/>
    <col min="4532" max="4532" width="22" style="33" customWidth="1"/>
    <col min="4533" max="4533" width="23" style="33" customWidth="1"/>
    <col min="4534" max="4534" width="16" style="33" customWidth="1"/>
    <col min="4535" max="4535" width="27" style="33" customWidth="1"/>
    <col min="4536" max="4536" width="16" style="33" customWidth="1"/>
    <col min="4537" max="4537" width="25" style="33" customWidth="1"/>
    <col min="4538" max="4538" width="24" style="33" customWidth="1"/>
    <col min="4539" max="4539" width="16" style="33" customWidth="1"/>
    <col min="4540" max="4540" width="22" style="33" customWidth="1"/>
    <col min="4541" max="4541" width="32" style="33" customWidth="1"/>
    <col min="4542" max="4542" width="30" style="33" customWidth="1"/>
    <col min="4543" max="4543" width="23" style="33" customWidth="1"/>
    <col min="4544" max="4544" width="22" style="33" customWidth="1"/>
    <col min="4545" max="4546" width="33" style="33" customWidth="1"/>
    <col min="4547" max="4547" width="26" style="33" customWidth="1"/>
    <col min="4548" max="4548" width="25" style="33" customWidth="1"/>
    <col min="4549" max="4549" width="16" style="33" customWidth="1"/>
    <col min="4550" max="4550" width="23" style="33" customWidth="1"/>
    <col min="4551" max="4551" width="31" style="33" customWidth="1"/>
    <col min="4552" max="4552" width="32" style="33" customWidth="1"/>
    <col min="4553" max="4553" width="17" style="33" customWidth="1"/>
    <col min="4554" max="4554" width="28" style="33" customWidth="1"/>
    <col min="4555" max="4555" width="49" style="33" customWidth="1"/>
    <col min="4556" max="4556" width="24" style="33" customWidth="1"/>
    <col min="4557" max="4557" width="50" style="33" customWidth="1"/>
    <col min="4558" max="4558" width="25" style="33" customWidth="1"/>
    <col min="4559" max="4559" width="20" style="33" customWidth="1"/>
    <col min="4560" max="4560" width="26" style="33" customWidth="1"/>
    <col min="4561" max="4561" width="33" style="33" customWidth="1"/>
    <col min="4562" max="4562" width="26" style="33" customWidth="1"/>
    <col min="4563" max="4563" width="38" style="33" customWidth="1"/>
    <col min="4564" max="4564" width="28" style="33" customWidth="1"/>
    <col min="4565" max="4565" width="45" style="33" customWidth="1"/>
    <col min="4566" max="4566" width="27" style="33" customWidth="1"/>
    <col min="4567" max="4567" width="37" style="33" customWidth="1"/>
    <col min="4568" max="4568" width="18" style="33" customWidth="1"/>
    <col min="4569" max="4569" width="22" style="33" customWidth="1"/>
    <col min="4570" max="4570" width="23" style="33" customWidth="1"/>
    <col min="4571" max="4571" width="26" style="33" customWidth="1"/>
    <col min="4572" max="4572" width="17" style="33" customWidth="1"/>
    <col min="4573" max="4573" width="40" style="33" customWidth="1"/>
    <col min="4574" max="4574" width="23" style="33" customWidth="1"/>
    <col min="4575" max="4575" width="38" style="33" customWidth="1"/>
    <col min="4576" max="4576" width="51" style="33" customWidth="1"/>
    <col min="4577" max="4577" width="26" style="33" customWidth="1"/>
    <col min="4578" max="4578" width="32" style="33" customWidth="1"/>
    <col min="4579" max="4579" width="44" style="33" customWidth="1"/>
    <col min="4580" max="4580" width="22" style="33" customWidth="1"/>
    <col min="4581" max="4581" width="52" style="33" customWidth="1"/>
    <col min="4582" max="4582" width="33" style="33" customWidth="1"/>
    <col min="4583" max="4583" width="40" style="33" customWidth="1"/>
    <col min="4584" max="4584" width="41" style="33" customWidth="1"/>
    <col min="4585" max="4585" width="23" style="33" customWidth="1"/>
    <col min="4586" max="4587" width="37" style="33" customWidth="1"/>
    <col min="4588" max="4588" width="39" style="33" customWidth="1"/>
    <col min="4589" max="4589" width="51" style="33" customWidth="1"/>
    <col min="4590" max="4590" width="33" style="33" customWidth="1"/>
    <col min="4591" max="4591" width="37" style="33" customWidth="1"/>
    <col min="4592" max="4592" width="38" style="33" customWidth="1"/>
    <col min="4593" max="4593" width="43" style="33" customWidth="1"/>
    <col min="4594" max="4595" width="41" style="33" customWidth="1"/>
    <col min="4596" max="4596" width="12" style="33" customWidth="1"/>
    <col min="4597" max="4597" width="18" style="33" customWidth="1"/>
    <col min="4598" max="4598" width="22" style="33" customWidth="1"/>
    <col min="4599" max="4599" width="13" style="33" customWidth="1"/>
    <col min="4600" max="4600" width="14" style="33" customWidth="1"/>
    <col min="4601" max="4601" width="45" style="33" customWidth="1"/>
    <col min="4602" max="4602" width="13" style="33" customWidth="1"/>
    <col min="4603" max="4603" width="27" style="33" customWidth="1"/>
    <col min="4604" max="4604" width="39" style="33" customWidth="1"/>
    <col min="4605" max="4605" width="24" style="33" customWidth="1"/>
    <col min="4606" max="4606" width="40" style="33" customWidth="1"/>
    <col min="4607" max="4607" width="17" style="33" customWidth="1"/>
    <col min="4608" max="4608" width="35" style="33" customWidth="1"/>
    <col min="4609" max="4610" width="24" style="33" customWidth="1"/>
    <col min="4611" max="4611" width="25" style="33" customWidth="1"/>
    <col min="4612" max="4612" width="33" style="33" customWidth="1"/>
    <col min="4613" max="4613" width="25" style="33" customWidth="1"/>
    <col min="4614" max="4614" width="26" style="33" customWidth="1"/>
    <col min="4615" max="4615" width="20" style="33" customWidth="1"/>
    <col min="4616" max="4771" width="8.83203125" style="33"/>
    <col min="4772" max="4772" width="4" style="33" customWidth="1"/>
    <col min="4773" max="4773" width="13" style="33" customWidth="1"/>
    <col min="4774" max="4774" width="52" style="33" customWidth="1"/>
    <col min="4775" max="4775" width="23.6640625" style="33" customWidth="1"/>
    <col min="4776" max="4776" width="7" style="33" customWidth="1"/>
    <col min="4777" max="4777" width="20" style="33" customWidth="1"/>
    <col min="4778" max="4778" width="26" style="33" customWidth="1"/>
    <col min="4779" max="4779" width="23" style="33" customWidth="1"/>
    <col min="4780" max="4780" width="32" style="33" customWidth="1"/>
    <col min="4781" max="4781" width="30" style="33" customWidth="1"/>
    <col min="4782" max="4782" width="29" style="33" customWidth="1"/>
    <col min="4783" max="4783" width="32" style="33" customWidth="1"/>
    <col min="4784" max="4784" width="31" style="33" customWidth="1"/>
    <col min="4785" max="4785" width="20" style="33" customWidth="1"/>
    <col min="4786" max="4786" width="36" style="33" customWidth="1"/>
    <col min="4787" max="4787" width="25" style="33" customWidth="1"/>
    <col min="4788" max="4788" width="22" style="33" customWidth="1"/>
    <col min="4789" max="4789" width="23" style="33" customWidth="1"/>
    <col min="4790" max="4790" width="16" style="33" customWidth="1"/>
    <col min="4791" max="4791" width="27" style="33" customWidth="1"/>
    <col min="4792" max="4792" width="16" style="33" customWidth="1"/>
    <col min="4793" max="4793" width="25" style="33" customWidth="1"/>
    <col min="4794" max="4794" width="24" style="33" customWidth="1"/>
    <col min="4795" max="4795" width="16" style="33" customWidth="1"/>
    <col min="4796" max="4796" width="22" style="33" customWidth="1"/>
    <col min="4797" max="4797" width="32" style="33" customWidth="1"/>
    <col min="4798" max="4798" width="30" style="33" customWidth="1"/>
    <col min="4799" max="4799" width="23" style="33" customWidth="1"/>
    <col min="4800" max="4800" width="22" style="33" customWidth="1"/>
    <col min="4801" max="4802" width="33" style="33" customWidth="1"/>
    <col min="4803" max="4803" width="26" style="33" customWidth="1"/>
    <col min="4804" max="4804" width="25" style="33" customWidth="1"/>
    <col min="4805" max="4805" width="16" style="33" customWidth="1"/>
    <col min="4806" max="4806" width="23" style="33" customWidth="1"/>
    <col min="4807" max="4807" width="31" style="33" customWidth="1"/>
    <col min="4808" max="4808" width="32" style="33" customWidth="1"/>
    <col min="4809" max="4809" width="17" style="33" customWidth="1"/>
    <col min="4810" max="4810" width="28" style="33" customWidth="1"/>
    <col min="4811" max="4811" width="49" style="33" customWidth="1"/>
    <col min="4812" max="4812" width="24" style="33" customWidth="1"/>
    <col min="4813" max="4813" width="50" style="33" customWidth="1"/>
    <col min="4814" max="4814" width="25" style="33" customWidth="1"/>
    <col min="4815" max="4815" width="20" style="33" customWidth="1"/>
    <col min="4816" max="4816" width="26" style="33" customWidth="1"/>
    <col min="4817" max="4817" width="33" style="33" customWidth="1"/>
    <col min="4818" max="4818" width="26" style="33" customWidth="1"/>
    <col min="4819" max="4819" width="38" style="33" customWidth="1"/>
    <col min="4820" max="4820" width="28" style="33" customWidth="1"/>
    <col min="4821" max="4821" width="45" style="33" customWidth="1"/>
    <col min="4822" max="4822" width="27" style="33" customWidth="1"/>
    <col min="4823" max="4823" width="37" style="33" customWidth="1"/>
    <col min="4824" max="4824" width="18" style="33" customWidth="1"/>
    <col min="4825" max="4825" width="22" style="33" customWidth="1"/>
    <col min="4826" max="4826" width="23" style="33" customWidth="1"/>
    <col min="4827" max="4827" width="26" style="33" customWidth="1"/>
    <col min="4828" max="4828" width="17" style="33" customWidth="1"/>
    <col min="4829" max="4829" width="40" style="33" customWidth="1"/>
    <col min="4830" max="4830" width="23" style="33" customWidth="1"/>
    <col min="4831" max="4831" width="38" style="33" customWidth="1"/>
    <col min="4832" max="4832" width="51" style="33" customWidth="1"/>
    <col min="4833" max="4833" width="26" style="33" customWidth="1"/>
    <col min="4834" max="4834" width="32" style="33" customWidth="1"/>
    <col min="4835" max="4835" width="44" style="33" customWidth="1"/>
    <col min="4836" max="4836" width="22" style="33" customWidth="1"/>
    <col min="4837" max="4837" width="52" style="33" customWidth="1"/>
    <col min="4838" max="4838" width="33" style="33" customWidth="1"/>
    <col min="4839" max="4839" width="40" style="33" customWidth="1"/>
    <col min="4840" max="4840" width="41" style="33" customWidth="1"/>
    <col min="4841" max="4841" width="23" style="33" customWidth="1"/>
    <col min="4842" max="4843" width="37" style="33" customWidth="1"/>
    <col min="4844" max="4844" width="39" style="33" customWidth="1"/>
    <col min="4845" max="4845" width="51" style="33" customWidth="1"/>
    <col min="4846" max="4846" width="33" style="33" customWidth="1"/>
    <col min="4847" max="4847" width="37" style="33" customWidth="1"/>
    <col min="4848" max="4848" width="38" style="33" customWidth="1"/>
    <col min="4849" max="4849" width="43" style="33" customWidth="1"/>
    <col min="4850" max="4851" width="41" style="33" customWidth="1"/>
    <col min="4852" max="4852" width="12" style="33" customWidth="1"/>
    <col min="4853" max="4853" width="18" style="33" customWidth="1"/>
    <col min="4854" max="4854" width="22" style="33" customWidth="1"/>
    <col min="4855" max="4855" width="13" style="33" customWidth="1"/>
    <col min="4856" max="4856" width="14" style="33" customWidth="1"/>
    <col min="4857" max="4857" width="45" style="33" customWidth="1"/>
    <col min="4858" max="4858" width="13" style="33" customWidth="1"/>
    <col min="4859" max="4859" width="27" style="33" customWidth="1"/>
    <col min="4860" max="4860" width="39" style="33" customWidth="1"/>
    <col min="4861" max="4861" width="24" style="33" customWidth="1"/>
    <col min="4862" max="4862" width="40" style="33" customWidth="1"/>
    <col min="4863" max="4863" width="17" style="33" customWidth="1"/>
    <col min="4864" max="4864" width="35" style="33" customWidth="1"/>
    <col min="4865" max="4866" width="24" style="33" customWidth="1"/>
    <col min="4867" max="4867" width="25" style="33" customWidth="1"/>
    <col min="4868" max="4868" width="33" style="33" customWidth="1"/>
    <col min="4869" max="4869" width="25" style="33" customWidth="1"/>
    <col min="4870" max="4870" width="26" style="33" customWidth="1"/>
    <col min="4871" max="4871" width="20" style="33" customWidth="1"/>
    <col min="4872" max="5027" width="8.83203125" style="33"/>
    <col min="5028" max="5028" width="4" style="33" customWidth="1"/>
    <col min="5029" max="5029" width="13" style="33" customWidth="1"/>
    <col min="5030" max="5030" width="52" style="33" customWidth="1"/>
    <col min="5031" max="5031" width="23.6640625" style="33" customWidth="1"/>
    <col min="5032" max="5032" width="7" style="33" customWidth="1"/>
    <col min="5033" max="5033" width="20" style="33" customWidth="1"/>
    <col min="5034" max="5034" width="26" style="33" customWidth="1"/>
    <col min="5035" max="5035" width="23" style="33" customWidth="1"/>
    <col min="5036" max="5036" width="32" style="33" customWidth="1"/>
    <col min="5037" max="5037" width="30" style="33" customWidth="1"/>
    <col min="5038" max="5038" width="29" style="33" customWidth="1"/>
    <col min="5039" max="5039" width="32" style="33" customWidth="1"/>
    <col min="5040" max="5040" width="31" style="33" customWidth="1"/>
    <col min="5041" max="5041" width="20" style="33" customWidth="1"/>
    <col min="5042" max="5042" width="36" style="33" customWidth="1"/>
    <col min="5043" max="5043" width="25" style="33" customWidth="1"/>
    <col min="5044" max="5044" width="22" style="33" customWidth="1"/>
    <col min="5045" max="5045" width="23" style="33" customWidth="1"/>
    <col min="5046" max="5046" width="16" style="33" customWidth="1"/>
    <col min="5047" max="5047" width="27" style="33" customWidth="1"/>
    <col min="5048" max="5048" width="16" style="33" customWidth="1"/>
    <col min="5049" max="5049" width="25" style="33" customWidth="1"/>
    <col min="5050" max="5050" width="24" style="33" customWidth="1"/>
    <col min="5051" max="5051" width="16" style="33" customWidth="1"/>
    <col min="5052" max="5052" width="22" style="33" customWidth="1"/>
    <col min="5053" max="5053" width="32" style="33" customWidth="1"/>
    <col min="5054" max="5054" width="30" style="33" customWidth="1"/>
    <col min="5055" max="5055" width="23" style="33" customWidth="1"/>
    <col min="5056" max="5056" width="22" style="33" customWidth="1"/>
    <col min="5057" max="5058" width="33" style="33" customWidth="1"/>
    <col min="5059" max="5059" width="26" style="33" customWidth="1"/>
    <col min="5060" max="5060" width="25" style="33" customWidth="1"/>
    <col min="5061" max="5061" width="16" style="33" customWidth="1"/>
    <col min="5062" max="5062" width="23" style="33" customWidth="1"/>
    <col min="5063" max="5063" width="31" style="33" customWidth="1"/>
    <col min="5064" max="5064" width="32" style="33" customWidth="1"/>
    <col min="5065" max="5065" width="17" style="33" customWidth="1"/>
    <col min="5066" max="5066" width="28" style="33" customWidth="1"/>
    <col min="5067" max="5067" width="49" style="33" customWidth="1"/>
    <col min="5068" max="5068" width="24" style="33" customWidth="1"/>
    <col min="5069" max="5069" width="50" style="33" customWidth="1"/>
    <col min="5070" max="5070" width="25" style="33" customWidth="1"/>
    <col min="5071" max="5071" width="20" style="33" customWidth="1"/>
    <col min="5072" max="5072" width="26" style="33" customWidth="1"/>
    <col min="5073" max="5073" width="33" style="33" customWidth="1"/>
    <col min="5074" max="5074" width="26" style="33" customWidth="1"/>
    <col min="5075" max="5075" width="38" style="33" customWidth="1"/>
    <col min="5076" max="5076" width="28" style="33" customWidth="1"/>
    <col min="5077" max="5077" width="45" style="33" customWidth="1"/>
    <col min="5078" max="5078" width="27" style="33" customWidth="1"/>
    <col min="5079" max="5079" width="37" style="33" customWidth="1"/>
    <col min="5080" max="5080" width="18" style="33" customWidth="1"/>
    <col min="5081" max="5081" width="22" style="33" customWidth="1"/>
    <col min="5082" max="5082" width="23" style="33" customWidth="1"/>
    <col min="5083" max="5083" width="26" style="33" customWidth="1"/>
    <col min="5084" max="5084" width="17" style="33" customWidth="1"/>
    <col min="5085" max="5085" width="40" style="33" customWidth="1"/>
    <col min="5086" max="5086" width="23" style="33" customWidth="1"/>
    <col min="5087" max="5087" width="38" style="33" customWidth="1"/>
    <col min="5088" max="5088" width="51" style="33" customWidth="1"/>
    <col min="5089" max="5089" width="26" style="33" customWidth="1"/>
    <col min="5090" max="5090" width="32" style="33" customWidth="1"/>
    <col min="5091" max="5091" width="44" style="33" customWidth="1"/>
    <col min="5092" max="5092" width="22" style="33" customWidth="1"/>
    <col min="5093" max="5093" width="52" style="33" customWidth="1"/>
    <col min="5094" max="5094" width="33" style="33" customWidth="1"/>
    <col min="5095" max="5095" width="40" style="33" customWidth="1"/>
    <col min="5096" max="5096" width="41" style="33" customWidth="1"/>
    <col min="5097" max="5097" width="23" style="33" customWidth="1"/>
    <col min="5098" max="5099" width="37" style="33" customWidth="1"/>
    <col min="5100" max="5100" width="39" style="33" customWidth="1"/>
    <col min="5101" max="5101" width="51" style="33" customWidth="1"/>
    <col min="5102" max="5102" width="33" style="33" customWidth="1"/>
    <col min="5103" max="5103" width="37" style="33" customWidth="1"/>
    <col min="5104" max="5104" width="38" style="33" customWidth="1"/>
    <col min="5105" max="5105" width="43" style="33" customWidth="1"/>
    <col min="5106" max="5107" width="41" style="33" customWidth="1"/>
    <col min="5108" max="5108" width="12" style="33" customWidth="1"/>
    <col min="5109" max="5109" width="18" style="33" customWidth="1"/>
    <col min="5110" max="5110" width="22" style="33" customWidth="1"/>
    <col min="5111" max="5111" width="13" style="33" customWidth="1"/>
    <col min="5112" max="5112" width="14" style="33" customWidth="1"/>
    <col min="5113" max="5113" width="45" style="33" customWidth="1"/>
    <col min="5114" max="5114" width="13" style="33" customWidth="1"/>
    <col min="5115" max="5115" width="27" style="33" customWidth="1"/>
    <col min="5116" max="5116" width="39" style="33" customWidth="1"/>
    <col min="5117" max="5117" width="24" style="33" customWidth="1"/>
    <col min="5118" max="5118" width="40" style="33" customWidth="1"/>
    <col min="5119" max="5119" width="17" style="33" customWidth="1"/>
    <col min="5120" max="5120" width="35" style="33" customWidth="1"/>
    <col min="5121" max="5122" width="24" style="33" customWidth="1"/>
    <col min="5123" max="5123" width="25" style="33" customWidth="1"/>
    <col min="5124" max="5124" width="33" style="33" customWidth="1"/>
    <col min="5125" max="5125" width="25" style="33" customWidth="1"/>
    <col min="5126" max="5126" width="26" style="33" customWidth="1"/>
    <col min="5127" max="5127" width="20" style="33" customWidth="1"/>
    <col min="5128" max="5283" width="8.83203125" style="33"/>
    <col min="5284" max="5284" width="4" style="33" customWidth="1"/>
    <col min="5285" max="5285" width="13" style="33" customWidth="1"/>
    <col min="5286" max="5286" width="52" style="33" customWidth="1"/>
    <col min="5287" max="5287" width="23.6640625" style="33" customWidth="1"/>
    <col min="5288" max="5288" width="7" style="33" customWidth="1"/>
    <col min="5289" max="5289" width="20" style="33" customWidth="1"/>
    <col min="5290" max="5290" width="26" style="33" customWidth="1"/>
    <col min="5291" max="5291" width="23" style="33" customWidth="1"/>
    <col min="5292" max="5292" width="32" style="33" customWidth="1"/>
    <col min="5293" max="5293" width="30" style="33" customWidth="1"/>
    <col min="5294" max="5294" width="29" style="33" customWidth="1"/>
    <col min="5295" max="5295" width="32" style="33" customWidth="1"/>
    <col min="5296" max="5296" width="31" style="33" customWidth="1"/>
    <col min="5297" max="5297" width="20" style="33" customWidth="1"/>
    <col min="5298" max="5298" width="36" style="33" customWidth="1"/>
    <col min="5299" max="5299" width="25" style="33" customWidth="1"/>
    <col min="5300" max="5300" width="22" style="33" customWidth="1"/>
    <col min="5301" max="5301" width="23" style="33" customWidth="1"/>
    <col min="5302" max="5302" width="16" style="33" customWidth="1"/>
    <col min="5303" max="5303" width="27" style="33" customWidth="1"/>
    <col min="5304" max="5304" width="16" style="33" customWidth="1"/>
    <col min="5305" max="5305" width="25" style="33" customWidth="1"/>
    <col min="5306" max="5306" width="24" style="33" customWidth="1"/>
    <col min="5307" max="5307" width="16" style="33" customWidth="1"/>
    <col min="5308" max="5308" width="22" style="33" customWidth="1"/>
    <col min="5309" max="5309" width="32" style="33" customWidth="1"/>
    <col min="5310" max="5310" width="30" style="33" customWidth="1"/>
    <col min="5311" max="5311" width="23" style="33" customWidth="1"/>
    <col min="5312" max="5312" width="22" style="33" customWidth="1"/>
    <col min="5313" max="5314" width="33" style="33" customWidth="1"/>
    <col min="5315" max="5315" width="26" style="33" customWidth="1"/>
    <col min="5316" max="5316" width="25" style="33" customWidth="1"/>
    <col min="5317" max="5317" width="16" style="33" customWidth="1"/>
    <col min="5318" max="5318" width="23" style="33" customWidth="1"/>
    <col min="5319" max="5319" width="31" style="33" customWidth="1"/>
    <col min="5320" max="5320" width="32" style="33" customWidth="1"/>
    <col min="5321" max="5321" width="17" style="33" customWidth="1"/>
    <col min="5322" max="5322" width="28" style="33" customWidth="1"/>
    <col min="5323" max="5323" width="49" style="33" customWidth="1"/>
    <col min="5324" max="5324" width="24" style="33" customWidth="1"/>
    <col min="5325" max="5325" width="50" style="33" customWidth="1"/>
    <col min="5326" max="5326" width="25" style="33" customWidth="1"/>
    <col min="5327" max="5327" width="20" style="33" customWidth="1"/>
    <col min="5328" max="5328" width="26" style="33" customWidth="1"/>
    <col min="5329" max="5329" width="33" style="33" customWidth="1"/>
    <col min="5330" max="5330" width="26" style="33" customWidth="1"/>
    <col min="5331" max="5331" width="38" style="33" customWidth="1"/>
    <col min="5332" max="5332" width="28" style="33" customWidth="1"/>
    <col min="5333" max="5333" width="45" style="33" customWidth="1"/>
    <col min="5334" max="5334" width="27" style="33" customWidth="1"/>
    <col min="5335" max="5335" width="37" style="33" customWidth="1"/>
    <col min="5336" max="5336" width="18" style="33" customWidth="1"/>
    <col min="5337" max="5337" width="22" style="33" customWidth="1"/>
    <col min="5338" max="5338" width="23" style="33" customWidth="1"/>
    <col min="5339" max="5339" width="26" style="33" customWidth="1"/>
    <col min="5340" max="5340" width="17" style="33" customWidth="1"/>
    <col min="5341" max="5341" width="40" style="33" customWidth="1"/>
    <col min="5342" max="5342" width="23" style="33" customWidth="1"/>
    <col min="5343" max="5343" width="38" style="33" customWidth="1"/>
    <col min="5344" max="5344" width="51" style="33" customWidth="1"/>
    <col min="5345" max="5345" width="26" style="33" customWidth="1"/>
    <col min="5346" max="5346" width="32" style="33" customWidth="1"/>
    <col min="5347" max="5347" width="44" style="33" customWidth="1"/>
    <col min="5348" max="5348" width="22" style="33" customWidth="1"/>
    <col min="5349" max="5349" width="52" style="33" customWidth="1"/>
    <col min="5350" max="5350" width="33" style="33" customWidth="1"/>
    <col min="5351" max="5351" width="40" style="33" customWidth="1"/>
    <col min="5352" max="5352" width="41" style="33" customWidth="1"/>
    <col min="5353" max="5353" width="23" style="33" customWidth="1"/>
    <col min="5354" max="5355" width="37" style="33" customWidth="1"/>
    <col min="5356" max="5356" width="39" style="33" customWidth="1"/>
    <col min="5357" max="5357" width="51" style="33" customWidth="1"/>
    <col min="5358" max="5358" width="33" style="33" customWidth="1"/>
    <col min="5359" max="5359" width="37" style="33" customWidth="1"/>
    <col min="5360" max="5360" width="38" style="33" customWidth="1"/>
    <col min="5361" max="5361" width="43" style="33" customWidth="1"/>
    <col min="5362" max="5363" width="41" style="33" customWidth="1"/>
    <col min="5364" max="5364" width="12" style="33" customWidth="1"/>
    <col min="5365" max="5365" width="18" style="33" customWidth="1"/>
    <col min="5366" max="5366" width="22" style="33" customWidth="1"/>
    <col min="5367" max="5367" width="13" style="33" customWidth="1"/>
    <col min="5368" max="5368" width="14" style="33" customWidth="1"/>
    <col min="5369" max="5369" width="45" style="33" customWidth="1"/>
    <col min="5370" max="5370" width="13" style="33" customWidth="1"/>
    <col min="5371" max="5371" width="27" style="33" customWidth="1"/>
    <col min="5372" max="5372" width="39" style="33" customWidth="1"/>
    <col min="5373" max="5373" width="24" style="33" customWidth="1"/>
    <col min="5374" max="5374" width="40" style="33" customWidth="1"/>
    <col min="5375" max="5375" width="17" style="33" customWidth="1"/>
    <col min="5376" max="5376" width="35" style="33" customWidth="1"/>
    <col min="5377" max="5378" width="24" style="33" customWidth="1"/>
    <col min="5379" max="5379" width="25" style="33" customWidth="1"/>
    <col min="5380" max="5380" width="33" style="33" customWidth="1"/>
    <col min="5381" max="5381" width="25" style="33" customWidth="1"/>
    <col min="5382" max="5382" width="26" style="33" customWidth="1"/>
    <col min="5383" max="5383" width="20" style="33" customWidth="1"/>
    <col min="5384" max="5539" width="8.83203125" style="33"/>
    <col min="5540" max="5540" width="4" style="33" customWidth="1"/>
    <col min="5541" max="5541" width="13" style="33" customWidth="1"/>
    <col min="5542" max="5542" width="52" style="33" customWidth="1"/>
    <col min="5543" max="5543" width="23.6640625" style="33" customWidth="1"/>
    <col min="5544" max="5544" width="7" style="33" customWidth="1"/>
    <col min="5545" max="5545" width="20" style="33" customWidth="1"/>
    <col min="5546" max="5546" width="26" style="33" customWidth="1"/>
    <col min="5547" max="5547" width="23" style="33" customWidth="1"/>
    <col min="5548" max="5548" width="32" style="33" customWidth="1"/>
    <col min="5549" max="5549" width="30" style="33" customWidth="1"/>
    <col min="5550" max="5550" width="29" style="33" customWidth="1"/>
    <col min="5551" max="5551" width="32" style="33" customWidth="1"/>
    <col min="5552" max="5552" width="31" style="33" customWidth="1"/>
    <col min="5553" max="5553" width="20" style="33" customWidth="1"/>
    <col min="5554" max="5554" width="36" style="33" customWidth="1"/>
    <col min="5555" max="5555" width="25" style="33" customWidth="1"/>
    <col min="5556" max="5556" width="22" style="33" customWidth="1"/>
    <col min="5557" max="5557" width="23" style="33" customWidth="1"/>
    <col min="5558" max="5558" width="16" style="33" customWidth="1"/>
    <col min="5559" max="5559" width="27" style="33" customWidth="1"/>
    <col min="5560" max="5560" width="16" style="33" customWidth="1"/>
    <col min="5561" max="5561" width="25" style="33" customWidth="1"/>
    <col min="5562" max="5562" width="24" style="33" customWidth="1"/>
    <col min="5563" max="5563" width="16" style="33" customWidth="1"/>
    <col min="5564" max="5564" width="22" style="33" customWidth="1"/>
    <col min="5565" max="5565" width="32" style="33" customWidth="1"/>
    <col min="5566" max="5566" width="30" style="33" customWidth="1"/>
    <col min="5567" max="5567" width="23" style="33" customWidth="1"/>
    <col min="5568" max="5568" width="22" style="33" customWidth="1"/>
    <col min="5569" max="5570" width="33" style="33" customWidth="1"/>
    <col min="5571" max="5571" width="26" style="33" customWidth="1"/>
    <col min="5572" max="5572" width="25" style="33" customWidth="1"/>
    <col min="5573" max="5573" width="16" style="33" customWidth="1"/>
    <col min="5574" max="5574" width="23" style="33" customWidth="1"/>
    <col min="5575" max="5575" width="31" style="33" customWidth="1"/>
    <col min="5576" max="5576" width="32" style="33" customWidth="1"/>
    <col min="5577" max="5577" width="17" style="33" customWidth="1"/>
    <col min="5578" max="5578" width="28" style="33" customWidth="1"/>
    <col min="5579" max="5579" width="49" style="33" customWidth="1"/>
    <col min="5580" max="5580" width="24" style="33" customWidth="1"/>
    <col min="5581" max="5581" width="50" style="33" customWidth="1"/>
    <col min="5582" max="5582" width="25" style="33" customWidth="1"/>
    <col min="5583" max="5583" width="20" style="33" customWidth="1"/>
    <col min="5584" max="5584" width="26" style="33" customWidth="1"/>
    <col min="5585" max="5585" width="33" style="33" customWidth="1"/>
    <col min="5586" max="5586" width="26" style="33" customWidth="1"/>
    <col min="5587" max="5587" width="38" style="33" customWidth="1"/>
    <col min="5588" max="5588" width="28" style="33" customWidth="1"/>
    <col min="5589" max="5589" width="45" style="33" customWidth="1"/>
    <col min="5590" max="5590" width="27" style="33" customWidth="1"/>
    <col min="5591" max="5591" width="37" style="33" customWidth="1"/>
    <col min="5592" max="5592" width="18" style="33" customWidth="1"/>
    <col min="5593" max="5593" width="22" style="33" customWidth="1"/>
    <col min="5594" max="5594" width="23" style="33" customWidth="1"/>
    <col min="5595" max="5595" width="26" style="33" customWidth="1"/>
    <col min="5596" max="5596" width="17" style="33" customWidth="1"/>
    <col min="5597" max="5597" width="40" style="33" customWidth="1"/>
    <col min="5598" max="5598" width="23" style="33" customWidth="1"/>
    <col min="5599" max="5599" width="38" style="33" customWidth="1"/>
    <col min="5600" max="5600" width="51" style="33" customWidth="1"/>
    <col min="5601" max="5601" width="26" style="33" customWidth="1"/>
    <col min="5602" max="5602" width="32" style="33" customWidth="1"/>
    <col min="5603" max="5603" width="44" style="33" customWidth="1"/>
    <col min="5604" max="5604" width="22" style="33" customWidth="1"/>
    <col min="5605" max="5605" width="52" style="33" customWidth="1"/>
    <col min="5606" max="5606" width="33" style="33" customWidth="1"/>
    <col min="5607" max="5607" width="40" style="33" customWidth="1"/>
    <col min="5608" max="5608" width="41" style="33" customWidth="1"/>
    <col min="5609" max="5609" width="23" style="33" customWidth="1"/>
    <col min="5610" max="5611" width="37" style="33" customWidth="1"/>
    <col min="5612" max="5612" width="39" style="33" customWidth="1"/>
    <col min="5613" max="5613" width="51" style="33" customWidth="1"/>
    <col min="5614" max="5614" width="33" style="33" customWidth="1"/>
    <col min="5615" max="5615" width="37" style="33" customWidth="1"/>
    <col min="5616" max="5616" width="38" style="33" customWidth="1"/>
    <col min="5617" max="5617" width="43" style="33" customWidth="1"/>
    <col min="5618" max="5619" width="41" style="33" customWidth="1"/>
    <col min="5620" max="5620" width="12" style="33" customWidth="1"/>
    <col min="5621" max="5621" width="18" style="33" customWidth="1"/>
    <col min="5622" max="5622" width="22" style="33" customWidth="1"/>
    <col min="5623" max="5623" width="13" style="33" customWidth="1"/>
    <col min="5624" max="5624" width="14" style="33" customWidth="1"/>
    <col min="5625" max="5625" width="45" style="33" customWidth="1"/>
    <col min="5626" max="5626" width="13" style="33" customWidth="1"/>
    <col min="5627" max="5627" width="27" style="33" customWidth="1"/>
    <col min="5628" max="5628" width="39" style="33" customWidth="1"/>
    <col min="5629" max="5629" width="24" style="33" customWidth="1"/>
    <col min="5630" max="5630" width="40" style="33" customWidth="1"/>
    <col min="5631" max="5631" width="17" style="33" customWidth="1"/>
    <col min="5632" max="5632" width="35" style="33" customWidth="1"/>
    <col min="5633" max="5634" width="24" style="33" customWidth="1"/>
    <col min="5635" max="5635" width="25" style="33" customWidth="1"/>
    <col min="5636" max="5636" width="33" style="33" customWidth="1"/>
    <col min="5637" max="5637" width="25" style="33" customWidth="1"/>
    <col min="5638" max="5638" width="26" style="33" customWidth="1"/>
    <col min="5639" max="5639" width="20" style="33" customWidth="1"/>
    <col min="5640" max="5795" width="8.83203125" style="33"/>
    <col min="5796" max="5796" width="4" style="33" customWidth="1"/>
    <col min="5797" max="5797" width="13" style="33" customWidth="1"/>
    <col min="5798" max="5798" width="52" style="33" customWidth="1"/>
    <col min="5799" max="5799" width="23.6640625" style="33" customWidth="1"/>
    <col min="5800" max="5800" width="7" style="33" customWidth="1"/>
    <col min="5801" max="5801" width="20" style="33" customWidth="1"/>
    <col min="5802" max="5802" width="26" style="33" customWidth="1"/>
    <col min="5803" max="5803" width="23" style="33" customWidth="1"/>
    <col min="5804" max="5804" width="32" style="33" customWidth="1"/>
    <col min="5805" max="5805" width="30" style="33" customWidth="1"/>
    <col min="5806" max="5806" width="29" style="33" customWidth="1"/>
    <col min="5807" max="5807" width="32" style="33" customWidth="1"/>
    <col min="5808" max="5808" width="31" style="33" customWidth="1"/>
    <col min="5809" max="5809" width="20" style="33" customWidth="1"/>
    <col min="5810" max="5810" width="36" style="33" customWidth="1"/>
    <col min="5811" max="5811" width="25" style="33" customWidth="1"/>
    <col min="5812" max="5812" width="22" style="33" customWidth="1"/>
    <col min="5813" max="5813" width="23" style="33" customWidth="1"/>
    <col min="5814" max="5814" width="16" style="33" customWidth="1"/>
    <col min="5815" max="5815" width="27" style="33" customWidth="1"/>
    <col min="5816" max="5816" width="16" style="33" customWidth="1"/>
    <col min="5817" max="5817" width="25" style="33" customWidth="1"/>
    <col min="5818" max="5818" width="24" style="33" customWidth="1"/>
    <col min="5819" max="5819" width="16" style="33" customWidth="1"/>
    <col min="5820" max="5820" width="22" style="33" customWidth="1"/>
    <col min="5821" max="5821" width="32" style="33" customWidth="1"/>
    <col min="5822" max="5822" width="30" style="33" customWidth="1"/>
    <col min="5823" max="5823" width="23" style="33" customWidth="1"/>
    <col min="5824" max="5824" width="22" style="33" customWidth="1"/>
    <col min="5825" max="5826" width="33" style="33" customWidth="1"/>
    <col min="5827" max="5827" width="26" style="33" customWidth="1"/>
    <col min="5828" max="5828" width="25" style="33" customWidth="1"/>
    <col min="5829" max="5829" width="16" style="33" customWidth="1"/>
    <col min="5830" max="5830" width="23" style="33" customWidth="1"/>
    <col min="5831" max="5831" width="31" style="33" customWidth="1"/>
    <col min="5832" max="5832" width="32" style="33" customWidth="1"/>
    <col min="5833" max="5833" width="17" style="33" customWidth="1"/>
    <col min="5834" max="5834" width="28" style="33" customWidth="1"/>
    <col min="5835" max="5835" width="49" style="33" customWidth="1"/>
    <col min="5836" max="5836" width="24" style="33" customWidth="1"/>
    <col min="5837" max="5837" width="50" style="33" customWidth="1"/>
    <col min="5838" max="5838" width="25" style="33" customWidth="1"/>
    <col min="5839" max="5839" width="20" style="33" customWidth="1"/>
    <col min="5840" max="5840" width="26" style="33" customWidth="1"/>
    <col min="5841" max="5841" width="33" style="33" customWidth="1"/>
    <col min="5842" max="5842" width="26" style="33" customWidth="1"/>
    <col min="5843" max="5843" width="38" style="33" customWidth="1"/>
    <col min="5844" max="5844" width="28" style="33" customWidth="1"/>
    <col min="5845" max="5845" width="45" style="33" customWidth="1"/>
    <col min="5846" max="5846" width="27" style="33" customWidth="1"/>
    <col min="5847" max="5847" width="37" style="33" customWidth="1"/>
    <col min="5848" max="5848" width="18" style="33" customWidth="1"/>
    <col min="5849" max="5849" width="22" style="33" customWidth="1"/>
    <col min="5850" max="5850" width="23" style="33" customWidth="1"/>
    <col min="5851" max="5851" width="26" style="33" customWidth="1"/>
    <col min="5852" max="5852" width="17" style="33" customWidth="1"/>
    <col min="5853" max="5853" width="40" style="33" customWidth="1"/>
    <col min="5854" max="5854" width="23" style="33" customWidth="1"/>
    <col min="5855" max="5855" width="38" style="33" customWidth="1"/>
    <col min="5856" max="5856" width="51" style="33" customWidth="1"/>
    <col min="5857" max="5857" width="26" style="33" customWidth="1"/>
    <col min="5858" max="5858" width="32" style="33" customWidth="1"/>
    <col min="5859" max="5859" width="44" style="33" customWidth="1"/>
    <col min="5860" max="5860" width="22" style="33" customWidth="1"/>
    <col min="5861" max="5861" width="52" style="33" customWidth="1"/>
    <col min="5862" max="5862" width="33" style="33" customWidth="1"/>
    <col min="5863" max="5863" width="40" style="33" customWidth="1"/>
    <col min="5864" max="5864" width="41" style="33" customWidth="1"/>
    <col min="5865" max="5865" width="23" style="33" customWidth="1"/>
    <col min="5866" max="5867" width="37" style="33" customWidth="1"/>
    <col min="5868" max="5868" width="39" style="33" customWidth="1"/>
    <col min="5869" max="5869" width="51" style="33" customWidth="1"/>
    <col min="5870" max="5870" width="33" style="33" customWidth="1"/>
    <col min="5871" max="5871" width="37" style="33" customWidth="1"/>
    <col min="5872" max="5872" width="38" style="33" customWidth="1"/>
    <col min="5873" max="5873" width="43" style="33" customWidth="1"/>
    <col min="5874" max="5875" width="41" style="33" customWidth="1"/>
    <col min="5876" max="5876" width="12" style="33" customWidth="1"/>
    <col min="5877" max="5877" width="18" style="33" customWidth="1"/>
    <col min="5878" max="5878" width="22" style="33" customWidth="1"/>
    <col min="5879" max="5879" width="13" style="33" customWidth="1"/>
    <col min="5880" max="5880" width="14" style="33" customWidth="1"/>
    <col min="5881" max="5881" width="45" style="33" customWidth="1"/>
    <col min="5882" max="5882" width="13" style="33" customWidth="1"/>
    <col min="5883" max="5883" width="27" style="33" customWidth="1"/>
    <col min="5884" max="5884" width="39" style="33" customWidth="1"/>
    <col min="5885" max="5885" width="24" style="33" customWidth="1"/>
    <col min="5886" max="5886" width="40" style="33" customWidth="1"/>
    <col min="5887" max="5887" width="17" style="33" customWidth="1"/>
    <col min="5888" max="5888" width="35" style="33" customWidth="1"/>
    <col min="5889" max="5890" width="24" style="33" customWidth="1"/>
    <col min="5891" max="5891" width="25" style="33" customWidth="1"/>
    <col min="5892" max="5892" width="33" style="33" customWidth="1"/>
    <col min="5893" max="5893" width="25" style="33" customWidth="1"/>
    <col min="5894" max="5894" width="26" style="33" customWidth="1"/>
    <col min="5895" max="5895" width="20" style="33" customWidth="1"/>
    <col min="5896" max="6051" width="8.83203125" style="33"/>
    <col min="6052" max="6052" width="4" style="33" customWidth="1"/>
    <col min="6053" max="6053" width="13" style="33" customWidth="1"/>
    <col min="6054" max="6054" width="52" style="33" customWidth="1"/>
    <col min="6055" max="6055" width="23.6640625" style="33" customWidth="1"/>
    <col min="6056" max="6056" width="7" style="33" customWidth="1"/>
    <col min="6057" max="6057" width="20" style="33" customWidth="1"/>
    <col min="6058" max="6058" width="26" style="33" customWidth="1"/>
    <col min="6059" max="6059" width="23" style="33" customWidth="1"/>
    <col min="6060" max="6060" width="32" style="33" customWidth="1"/>
    <col min="6061" max="6061" width="30" style="33" customWidth="1"/>
    <col min="6062" max="6062" width="29" style="33" customWidth="1"/>
    <col min="6063" max="6063" width="32" style="33" customWidth="1"/>
    <col min="6064" max="6064" width="31" style="33" customWidth="1"/>
    <col min="6065" max="6065" width="20" style="33" customWidth="1"/>
    <col min="6066" max="6066" width="36" style="33" customWidth="1"/>
    <col min="6067" max="6067" width="25" style="33" customWidth="1"/>
    <col min="6068" max="6068" width="22" style="33" customWidth="1"/>
    <col min="6069" max="6069" width="23" style="33" customWidth="1"/>
    <col min="6070" max="6070" width="16" style="33" customWidth="1"/>
    <col min="6071" max="6071" width="27" style="33" customWidth="1"/>
    <col min="6072" max="6072" width="16" style="33" customWidth="1"/>
    <col min="6073" max="6073" width="25" style="33" customWidth="1"/>
    <col min="6074" max="6074" width="24" style="33" customWidth="1"/>
    <col min="6075" max="6075" width="16" style="33" customWidth="1"/>
    <col min="6076" max="6076" width="22" style="33" customWidth="1"/>
    <col min="6077" max="6077" width="32" style="33" customWidth="1"/>
    <col min="6078" max="6078" width="30" style="33" customWidth="1"/>
    <col min="6079" max="6079" width="23" style="33" customWidth="1"/>
    <col min="6080" max="6080" width="22" style="33" customWidth="1"/>
    <col min="6081" max="6082" width="33" style="33" customWidth="1"/>
    <col min="6083" max="6083" width="26" style="33" customWidth="1"/>
    <col min="6084" max="6084" width="25" style="33" customWidth="1"/>
    <col min="6085" max="6085" width="16" style="33" customWidth="1"/>
    <col min="6086" max="6086" width="23" style="33" customWidth="1"/>
    <col min="6087" max="6087" width="31" style="33" customWidth="1"/>
    <col min="6088" max="6088" width="32" style="33" customWidth="1"/>
    <col min="6089" max="6089" width="17" style="33" customWidth="1"/>
    <col min="6090" max="6090" width="28" style="33" customWidth="1"/>
    <col min="6091" max="6091" width="49" style="33" customWidth="1"/>
    <col min="6092" max="6092" width="24" style="33" customWidth="1"/>
    <col min="6093" max="6093" width="50" style="33" customWidth="1"/>
    <col min="6094" max="6094" width="25" style="33" customWidth="1"/>
    <col min="6095" max="6095" width="20" style="33" customWidth="1"/>
    <col min="6096" max="6096" width="26" style="33" customWidth="1"/>
    <col min="6097" max="6097" width="33" style="33" customWidth="1"/>
    <col min="6098" max="6098" width="26" style="33" customWidth="1"/>
    <col min="6099" max="6099" width="38" style="33" customWidth="1"/>
    <col min="6100" max="6100" width="28" style="33" customWidth="1"/>
    <col min="6101" max="6101" width="45" style="33" customWidth="1"/>
    <col min="6102" max="6102" width="27" style="33" customWidth="1"/>
    <col min="6103" max="6103" width="37" style="33" customWidth="1"/>
    <col min="6104" max="6104" width="18" style="33" customWidth="1"/>
    <col min="6105" max="6105" width="22" style="33" customWidth="1"/>
    <col min="6106" max="6106" width="23" style="33" customWidth="1"/>
    <col min="6107" max="6107" width="26" style="33" customWidth="1"/>
    <col min="6108" max="6108" width="17" style="33" customWidth="1"/>
    <col min="6109" max="6109" width="40" style="33" customWidth="1"/>
    <col min="6110" max="6110" width="23" style="33" customWidth="1"/>
    <col min="6111" max="6111" width="38" style="33" customWidth="1"/>
    <col min="6112" max="6112" width="51" style="33" customWidth="1"/>
    <col min="6113" max="6113" width="26" style="33" customWidth="1"/>
    <col min="6114" max="6114" width="32" style="33" customWidth="1"/>
    <col min="6115" max="6115" width="44" style="33" customWidth="1"/>
    <col min="6116" max="6116" width="22" style="33" customWidth="1"/>
    <col min="6117" max="6117" width="52" style="33" customWidth="1"/>
    <col min="6118" max="6118" width="33" style="33" customWidth="1"/>
    <col min="6119" max="6119" width="40" style="33" customWidth="1"/>
    <col min="6120" max="6120" width="41" style="33" customWidth="1"/>
    <col min="6121" max="6121" width="23" style="33" customWidth="1"/>
    <col min="6122" max="6123" width="37" style="33" customWidth="1"/>
    <col min="6124" max="6124" width="39" style="33" customWidth="1"/>
    <col min="6125" max="6125" width="51" style="33" customWidth="1"/>
    <col min="6126" max="6126" width="33" style="33" customWidth="1"/>
    <col min="6127" max="6127" width="37" style="33" customWidth="1"/>
    <col min="6128" max="6128" width="38" style="33" customWidth="1"/>
    <col min="6129" max="6129" width="43" style="33" customWidth="1"/>
    <col min="6130" max="6131" width="41" style="33" customWidth="1"/>
    <col min="6132" max="6132" width="12" style="33" customWidth="1"/>
    <col min="6133" max="6133" width="18" style="33" customWidth="1"/>
    <col min="6134" max="6134" width="22" style="33" customWidth="1"/>
    <col min="6135" max="6135" width="13" style="33" customWidth="1"/>
    <col min="6136" max="6136" width="14" style="33" customWidth="1"/>
    <col min="6137" max="6137" width="45" style="33" customWidth="1"/>
    <col min="6138" max="6138" width="13" style="33" customWidth="1"/>
    <col min="6139" max="6139" width="27" style="33" customWidth="1"/>
    <col min="6140" max="6140" width="39" style="33" customWidth="1"/>
    <col min="6141" max="6141" width="24" style="33" customWidth="1"/>
    <col min="6142" max="6142" width="40" style="33" customWidth="1"/>
    <col min="6143" max="6143" width="17" style="33" customWidth="1"/>
    <col min="6144" max="6144" width="35" style="33" customWidth="1"/>
    <col min="6145" max="6146" width="24" style="33" customWidth="1"/>
    <col min="6147" max="6147" width="25" style="33" customWidth="1"/>
    <col min="6148" max="6148" width="33" style="33" customWidth="1"/>
    <col min="6149" max="6149" width="25" style="33" customWidth="1"/>
    <col min="6150" max="6150" width="26" style="33" customWidth="1"/>
    <col min="6151" max="6151" width="20" style="33" customWidth="1"/>
    <col min="6152" max="6307" width="8.83203125" style="33"/>
    <col min="6308" max="6308" width="4" style="33" customWidth="1"/>
    <col min="6309" max="6309" width="13" style="33" customWidth="1"/>
    <col min="6310" max="6310" width="52" style="33" customWidth="1"/>
    <col min="6311" max="6311" width="23.6640625" style="33" customWidth="1"/>
    <col min="6312" max="6312" width="7" style="33" customWidth="1"/>
    <col min="6313" max="6313" width="20" style="33" customWidth="1"/>
    <col min="6314" max="6314" width="26" style="33" customWidth="1"/>
    <col min="6315" max="6315" width="23" style="33" customWidth="1"/>
    <col min="6316" max="6316" width="32" style="33" customWidth="1"/>
    <col min="6317" max="6317" width="30" style="33" customWidth="1"/>
    <col min="6318" max="6318" width="29" style="33" customWidth="1"/>
    <col min="6319" max="6319" width="32" style="33" customWidth="1"/>
    <col min="6320" max="6320" width="31" style="33" customWidth="1"/>
    <col min="6321" max="6321" width="20" style="33" customWidth="1"/>
    <col min="6322" max="6322" width="36" style="33" customWidth="1"/>
    <col min="6323" max="6323" width="25" style="33" customWidth="1"/>
    <col min="6324" max="6324" width="22" style="33" customWidth="1"/>
    <col min="6325" max="6325" width="23" style="33" customWidth="1"/>
    <col min="6326" max="6326" width="16" style="33" customWidth="1"/>
    <col min="6327" max="6327" width="27" style="33" customWidth="1"/>
    <col min="6328" max="6328" width="16" style="33" customWidth="1"/>
    <col min="6329" max="6329" width="25" style="33" customWidth="1"/>
    <col min="6330" max="6330" width="24" style="33" customWidth="1"/>
    <col min="6331" max="6331" width="16" style="33" customWidth="1"/>
    <col min="6332" max="6332" width="22" style="33" customWidth="1"/>
    <col min="6333" max="6333" width="32" style="33" customWidth="1"/>
    <col min="6334" max="6334" width="30" style="33" customWidth="1"/>
    <col min="6335" max="6335" width="23" style="33" customWidth="1"/>
    <col min="6336" max="6336" width="22" style="33" customWidth="1"/>
    <col min="6337" max="6338" width="33" style="33" customWidth="1"/>
    <col min="6339" max="6339" width="26" style="33" customWidth="1"/>
    <col min="6340" max="6340" width="25" style="33" customWidth="1"/>
    <col min="6341" max="6341" width="16" style="33" customWidth="1"/>
    <col min="6342" max="6342" width="23" style="33" customWidth="1"/>
    <col min="6343" max="6343" width="31" style="33" customWidth="1"/>
    <col min="6344" max="6344" width="32" style="33" customWidth="1"/>
    <col min="6345" max="6345" width="17" style="33" customWidth="1"/>
    <col min="6346" max="6346" width="28" style="33" customWidth="1"/>
    <col min="6347" max="6347" width="49" style="33" customWidth="1"/>
    <col min="6348" max="6348" width="24" style="33" customWidth="1"/>
    <col min="6349" max="6349" width="50" style="33" customWidth="1"/>
    <col min="6350" max="6350" width="25" style="33" customWidth="1"/>
    <col min="6351" max="6351" width="20" style="33" customWidth="1"/>
    <col min="6352" max="6352" width="26" style="33" customWidth="1"/>
    <col min="6353" max="6353" width="33" style="33" customWidth="1"/>
    <col min="6354" max="6354" width="26" style="33" customWidth="1"/>
    <col min="6355" max="6355" width="38" style="33" customWidth="1"/>
    <col min="6356" max="6356" width="28" style="33" customWidth="1"/>
    <col min="6357" max="6357" width="45" style="33" customWidth="1"/>
    <col min="6358" max="6358" width="27" style="33" customWidth="1"/>
    <col min="6359" max="6359" width="37" style="33" customWidth="1"/>
    <col min="6360" max="6360" width="18" style="33" customWidth="1"/>
    <col min="6361" max="6361" width="22" style="33" customWidth="1"/>
    <col min="6362" max="6362" width="23" style="33" customWidth="1"/>
    <col min="6363" max="6363" width="26" style="33" customWidth="1"/>
    <col min="6364" max="6364" width="17" style="33" customWidth="1"/>
    <col min="6365" max="6365" width="40" style="33" customWidth="1"/>
    <col min="6366" max="6366" width="23" style="33" customWidth="1"/>
    <col min="6367" max="6367" width="38" style="33" customWidth="1"/>
    <col min="6368" max="6368" width="51" style="33" customWidth="1"/>
    <col min="6369" max="6369" width="26" style="33" customWidth="1"/>
    <col min="6370" max="6370" width="32" style="33" customWidth="1"/>
    <col min="6371" max="6371" width="44" style="33" customWidth="1"/>
    <col min="6372" max="6372" width="22" style="33" customWidth="1"/>
    <col min="6373" max="6373" width="52" style="33" customWidth="1"/>
    <col min="6374" max="6374" width="33" style="33" customWidth="1"/>
    <col min="6375" max="6375" width="40" style="33" customWidth="1"/>
    <col min="6376" max="6376" width="41" style="33" customWidth="1"/>
    <col min="6377" max="6377" width="23" style="33" customWidth="1"/>
    <col min="6378" max="6379" width="37" style="33" customWidth="1"/>
    <col min="6380" max="6380" width="39" style="33" customWidth="1"/>
    <col min="6381" max="6381" width="51" style="33" customWidth="1"/>
    <col min="6382" max="6382" width="33" style="33" customWidth="1"/>
    <col min="6383" max="6383" width="37" style="33" customWidth="1"/>
    <col min="6384" max="6384" width="38" style="33" customWidth="1"/>
    <col min="6385" max="6385" width="43" style="33" customWidth="1"/>
    <col min="6386" max="6387" width="41" style="33" customWidth="1"/>
    <col min="6388" max="6388" width="12" style="33" customWidth="1"/>
    <col min="6389" max="6389" width="18" style="33" customWidth="1"/>
    <col min="6390" max="6390" width="22" style="33" customWidth="1"/>
    <col min="6391" max="6391" width="13" style="33" customWidth="1"/>
    <col min="6392" max="6392" width="14" style="33" customWidth="1"/>
    <col min="6393" max="6393" width="45" style="33" customWidth="1"/>
    <col min="6394" max="6394" width="13" style="33" customWidth="1"/>
    <col min="6395" max="6395" width="27" style="33" customWidth="1"/>
    <col min="6396" max="6396" width="39" style="33" customWidth="1"/>
    <col min="6397" max="6397" width="24" style="33" customWidth="1"/>
    <col min="6398" max="6398" width="40" style="33" customWidth="1"/>
    <col min="6399" max="6399" width="17" style="33" customWidth="1"/>
    <col min="6400" max="6400" width="35" style="33" customWidth="1"/>
    <col min="6401" max="6402" width="24" style="33" customWidth="1"/>
    <col min="6403" max="6403" width="25" style="33" customWidth="1"/>
    <col min="6404" max="6404" width="33" style="33" customWidth="1"/>
    <col min="6405" max="6405" width="25" style="33" customWidth="1"/>
    <col min="6406" max="6406" width="26" style="33" customWidth="1"/>
    <col min="6407" max="6407" width="20" style="33" customWidth="1"/>
    <col min="6408" max="6563" width="8.83203125" style="33"/>
    <col min="6564" max="6564" width="4" style="33" customWidth="1"/>
    <col min="6565" max="6565" width="13" style="33" customWidth="1"/>
    <col min="6566" max="6566" width="52" style="33" customWidth="1"/>
    <col min="6567" max="6567" width="23.6640625" style="33" customWidth="1"/>
    <col min="6568" max="6568" width="7" style="33" customWidth="1"/>
    <col min="6569" max="6569" width="20" style="33" customWidth="1"/>
    <col min="6570" max="6570" width="26" style="33" customWidth="1"/>
    <col min="6571" max="6571" width="23" style="33" customWidth="1"/>
    <col min="6572" max="6572" width="32" style="33" customWidth="1"/>
    <col min="6573" max="6573" width="30" style="33" customWidth="1"/>
    <col min="6574" max="6574" width="29" style="33" customWidth="1"/>
    <col min="6575" max="6575" width="32" style="33" customWidth="1"/>
    <col min="6576" max="6576" width="31" style="33" customWidth="1"/>
    <col min="6577" max="6577" width="20" style="33" customWidth="1"/>
    <col min="6578" max="6578" width="36" style="33" customWidth="1"/>
    <col min="6579" max="6579" width="25" style="33" customWidth="1"/>
    <col min="6580" max="6580" width="22" style="33" customWidth="1"/>
    <col min="6581" max="6581" width="23" style="33" customWidth="1"/>
    <col min="6582" max="6582" width="16" style="33" customWidth="1"/>
    <col min="6583" max="6583" width="27" style="33" customWidth="1"/>
    <col min="6584" max="6584" width="16" style="33" customWidth="1"/>
    <col min="6585" max="6585" width="25" style="33" customWidth="1"/>
    <col min="6586" max="6586" width="24" style="33" customWidth="1"/>
    <col min="6587" max="6587" width="16" style="33" customWidth="1"/>
    <col min="6588" max="6588" width="22" style="33" customWidth="1"/>
    <col min="6589" max="6589" width="32" style="33" customWidth="1"/>
    <col min="6590" max="6590" width="30" style="33" customWidth="1"/>
    <col min="6591" max="6591" width="23" style="33" customWidth="1"/>
    <col min="6592" max="6592" width="22" style="33" customWidth="1"/>
    <col min="6593" max="6594" width="33" style="33" customWidth="1"/>
    <col min="6595" max="6595" width="26" style="33" customWidth="1"/>
    <col min="6596" max="6596" width="25" style="33" customWidth="1"/>
    <col min="6597" max="6597" width="16" style="33" customWidth="1"/>
    <col min="6598" max="6598" width="23" style="33" customWidth="1"/>
    <col min="6599" max="6599" width="31" style="33" customWidth="1"/>
    <col min="6600" max="6600" width="32" style="33" customWidth="1"/>
    <col min="6601" max="6601" width="17" style="33" customWidth="1"/>
    <col min="6602" max="6602" width="28" style="33" customWidth="1"/>
    <col min="6603" max="6603" width="49" style="33" customWidth="1"/>
    <col min="6604" max="6604" width="24" style="33" customWidth="1"/>
    <col min="6605" max="6605" width="50" style="33" customWidth="1"/>
    <col min="6606" max="6606" width="25" style="33" customWidth="1"/>
    <col min="6607" max="6607" width="20" style="33" customWidth="1"/>
    <col min="6608" max="6608" width="26" style="33" customWidth="1"/>
    <col min="6609" max="6609" width="33" style="33" customWidth="1"/>
    <col min="6610" max="6610" width="26" style="33" customWidth="1"/>
    <col min="6611" max="6611" width="38" style="33" customWidth="1"/>
    <col min="6612" max="6612" width="28" style="33" customWidth="1"/>
    <col min="6613" max="6613" width="45" style="33" customWidth="1"/>
    <col min="6614" max="6614" width="27" style="33" customWidth="1"/>
    <col min="6615" max="6615" width="37" style="33" customWidth="1"/>
    <col min="6616" max="6616" width="18" style="33" customWidth="1"/>
    <col min="6617" max="6617" width="22" style="33" customWidth="1"/>
    <col min="6618" max="6618" width="23" style="33" customWidth="1"/>
    <col min="6619" max="6619" width="26" style="33" customWidth="1"/>
    <col min="6620" max="6620" width="17" style="33" customWidth="1"/>
    <col min="6621" max="6621" width="40" style="33" customWidth="1"/>
    <col min="6622" max="6622" width="23" style="33" customWidth="1"/>
    <col min="6623" max="6623" width="38" style="33" customWidth="1"/>
    <col min="6624" max="6624" width="51" style="33" customWidth="1"/>
    <col min="6625" max="6625" width="26" style="33" customWidth="1"/>
    <col min="6626" max="6626" width="32" style="33" customWidth="1"/>
    <col min="6627" max="6627" width="44" style="33" customWidth="1"/>
    <col min="6628" max="6628" width="22" style="33" customWidth="1"/>
    <col min="6629" max="6629" width="52" style="33" customWidth="1"/>
    <col min="6630" max="6630" width="33" style="33" customWidth="1"/>
    <col min="6631" max="6631" width="40" style="33" customWidth="1"/>
    <col min="6632" max="6632" width="41" style="33" customWidth="1"/>
    <col min="6633" max="6633" width="23" style="33" customWidth="1"/>
    <col min="6634" max="6635" width="37" style="33" customWidth="1"/>
    <col min="6636" max="6636" width="39" style="33" customWidth="1"/>
    <col min="6637" max="6637" width="51" style="33" customWidth="1"/>
    <col min="6638" max="6638" width="33" style="33" customWidth="1"/>
    <col min="6639" max="6639" width="37" style="33" customWidth="1"/>
    <col min="6640" max="6640" width="38" style="33" customWidth="1"/>
    <col min="6641" max="6641" width="43" style="33" customWidth="1"/>
    <col min="6642" max="6643" width="41" style="33" customWidth="1"/>
    <col min="6644" max="6644" width="12" style="33" customWidth="1"/>
    <col min="6645" max="6645" width="18" style="33" customWidth="1"/>
    <col min="6646" max="6646" width="22" style="33" customWidth="1"/>
    <col min="6647" max="6647" width="13" style="33" customWidth="1"/>
    <col min="6648" max="6648" width="14" style="33" customWidth="1"/>
    <col min="6649" max="6649" width="45" style="33" customWidth="1"/>
    <col min="6650" max="6650" width="13" style="33" customWidth="1"/>
    <col min="6651" max="6651" width="27" style="33" customWidth="1"/>
    <col min="6652" max="6652" width="39" style="33" customWidth="1"/>
    <col min="6653" max="6653" width="24" style="33" customWidth="1"/>
    <col min="6654" max="6654" width="40" style="33" customWidth="1"/>
    <col min="6655" max="6655" width="17" style="33" customWidth="1"/>
    <col min="6656" max="6656" width="35" style="33" customWidth="1"/>
    <col min="6657" max="6658" width="24" style="33" customWidth="1"/>
    <col min="6659" max="6659" width="25" style="33" customWidth="1"/>
    <col min="6660" max="6660" width="33" style="33" customWidth="1"/>
    <col min="6661" max="6661" width="25" style="33" customWidth="1"/>
    <col min="6662" max="6662" width="26" style="33" customWidth="1"/>
    <col min="6663" max="6663" width="20" style="33" customWidth="1"/>
    <col min="6664" max="6819" width="8.83203125" style="33"/>
    <col min="6820" max="6820" width="4" style="33" customWidth="1"/>
    <col min="6821" max="6821" width="13" style="33" customWidth="1"/>
    <col min="6822" max="6822" width="52" style="33" customWidth="1"/>
    <col min="6823" max="6823" width="23.6640625" style="33" customWidth="1"/>
    <col min="6824" max="6824" width="7" style="33" customWidth="1"/>
    <col min="6825" max="6825" width="20" style="33" customWidth="1"/>
    <col min="6826" max="6826" width="26" style="33" customWidth="1"/>
    <col min="6827" max="6827" width="23" style="33" customWidth="1"/>
    <col min="6828" max="6828" width="32" style="33" customWidth="1"/>
    <col min="6829" max="6829" width="30" style="33" customWidth="1"/>
    <col min="6830" max="6830" width="29" style="33" customWidth="1"/>
    <col min="6831" max="6831" width="32" style="33" customWidth="1"/>
    <col min="6832" max="6832" width="31" style="33" customWidth="1"/>
    <col min="6833" max="6833" width="20" style="33" customWidth="1"/>
    <col min="6834" max="6834" width="36" style="33" customWidth="1"/>
    <col min="6835" max="6835" width="25" style="33" customWidth="1"/>
    <col min="6836" max="6836" width="22" style="33" customWidth="1"/>
    <col min="6837" max="6837" width="23" style="33" customWidth="1"/>
    <col min="6838" max="6838" width="16" style="33" customWidth="1"/>
    <col min="6839" max="6839" width="27" style="33" customWidth="1"/>
    <col min="6840" max="6840" width="16" style="33" customWidth="1"/>
    <col min="6841" max="6841" width="25" style="33" customWidth="1"/>
    <col min="6842" max="6842" width="24" style="33" customWidth="1"/>
    <col min="6843" max="6843" width="16" style="33" customWidth="1"/>
    <col min="6844" max="6844" width="22" style="33" customWidth="1"/>
    <col min="6845" max="6845" width="32" style="33" customWidth="1"/>
    <col min="6846" max="6846" width="30" style="33" customWidth="1"/>
    <col min="6847" max="6847" width="23" style="33" customWidth="1"/>
    <col min="6848" max="6848" width="22" style="33" customWidth="1"/>
    <col min="6849" max="6850" width="33" style="33" customWidth="1"/>
    <col min="6851" max="6851" width="26" style="33" customWidth="1"/>
    <col min="6852" max="6852" width="25" style="33" customWidth="1"/>
    <col min="6853" max="6853" width="16" style="33" customWidth="1"/>
    <col min="6854" max="6854" width="23" style="33" customWidth="1"/>
    <col min="6855" max="6855" width="31" style="33" customWidth="1"/>
    <col min="6856" max="6856" width="32" style="33" customWidth="1"/>
    <col min="6857" max="6857" width="17" style="33" customWidth="1"/>
    <col min="6858" max="6858" width="28" style="33" customWidth="1"/>
    <col min="6859" max="6859" width="49" style="33" customWidth="1"/>
    <col min="6860" max="6860" width="24" style="33" customWidth="1"/>
    <col min="6861" max="6861" width="50" style="33" customWidth="1"/>
    <col min="6862" max="6862" width="25" style="33" customWidth="1"/>
    <col min="6863" max="6863" width="20" style="33" customWidth="1"/>
    <col min="6864" max="6864" width="26" style="33" customWidth="1"/>
    <col min="6865" max="6865" width="33" style="33" customWidth="1"/>
    <col min="6866" max="6866" width="26" style="33" customWidth="1"/>
    <col min="6867" max="6867" width="38" style="33" customWidth="1"/>
    <col min="6868" max="6868" width="28" style="33" customWidth="1"/>
    <col min="6869" max="6869" width="45" style="33" customWidth="1"/>
    <col min="6870" max="6870" width="27" style="33" customWidth="1"/>
    <col min="6871" max="6871" width="37" style="33" customWidth="1"/>
    <col min="6872" max="6872" width="18" style="33" customWidth="1"/>
    <col min="6873" max="6873" width="22" style="33" customWidth="1"/>
    <col min="6874" max="6874" width="23" style="33" customWidth="1"/>
    <col min="6875" max="6875" width="26" style="33" customWidth="1"/>
    <col min="6876" max="6876" width="17" style="33" customWidth="1"/>
    <col min="6877" max="6877" width="40" style="33" customWidth="1"/>
    <col min="6878" max="6878" width="23" style="33" customWidth="1"/>
    <col min="6879" max="6879" width="38" style="33" customWidth="1"/>
    <col min="6880" max="6880" width="51" style="33" customWidth="1"/>
    <col min="6881" max="6881" width="26" style="33" customWidth="1"/>
    <col min="6882" max="6882" width="32" style="33" customWidth="1"/>
    <col min="6883" max="6883" width="44" style="33" customWidth="1"/>
    <col min="6884" max="6884" width="22" style="33" customWidth="1"/>
    <col min="6885" max="6885" width="52" style="33" customWidth="1"/>
    <col min="6886" max="6886" width="33" style="33" customWidth="1"/>
    <col min="6887" max="6887" width="40" style="33" customWidth="1"/>
    <col min="6888" max="6888" width="41" style="33" customWidth="1"/>
    <col min="6889" max="6889" width="23" style="33" customWidth="1"/>
    <col min="6890" max="6891" width="37" style="33" customWidth="1"/>
    <col min="6892" max="6892" width="39" style="33" customWidth="1"/>
    <col min="6893" max="6893" width="51" style="33" customWidth="1"/>
    <col min="6894" max="6894" width="33" style="33" customWidth="1"/>
    <col min="6895" max="6895" width="37" style="33" customWidth="1"/>
    <col min="6896" max="6896" width="38" style="33" customWidth="1"/>
    <col min="6897" max="6897" width="43" style="33" customWidth="1"/>
    <col min="6898" max="6899" width="41" style="33" customWidth="1"/>
    <col min="6900" max="6900" width="12" style="33" customWidth="1"/>
    <col min="6901" max="6901" width="18" style="33" customWidth="1"/>
    <col min="6902" max="6902" width="22" style="33" customWidth="1"/>
    <col min="6903" max="6903" width="13" style="33" customWidth="1"/>
    <col min="6904" max="6904" width="14" style="33" customWidth="1"/>
    <col min="6905" max="6905" width="45" style="33" customWidth="1"/>
    <col min="6906" max="6906" width="13" style="33" customWidth="1"/>
    <col min="6907" max="6907" width="27" style="33" customWidth="1"/>
    <col min="6908" max="6908" width="39" style="33" customWidth="1"/>
    <col min="6909" max="6909" width="24" style="33" customWidth="1"/>
    <col min="6910" max="6910" width="40" style="33" customWidth="1"/>
    <col min="6911" max="6911" width="17" style="33" customWidth="1"/>
    <col min="6912" max="6912" width="35" style="33" customWidth="1"/>
    <col min="6913" max="6914" width="24" style="33" customWidth="1"/>
    <col min="6915" max="6915" width="25" style="33" customWidth="1"/>
    <col min="6916" max="6916" width="33" style="33" customWidth="1"/>
    <col min="6917" max="6917" width="25" style="33" customWidth="1"/>
    <col min="6918" max="6918" width="26" style="33" customWidth="1"/>
    <col min="6919" max="6919" width="20" style="33" customWidth="1"/>
    <col min="6920" max="7075" width="8.83203125" style="33"/>
    <col min="7076" max="7076" width="4" style="33" customWidth="1"/>
    <col min="7077" max="7077" width="13" style="33" customWidth="1"/>
    <col min="7078" max="7078" width="52" style="33" customWidth="1"/>
    <col min="7079" max="7079" width="23.6640625" style="33" customWidth="1"/>
    <col min="7080" max="7080" width="7" style="33" customWidth="1"/>
    <col min="7081" max="7081" width="20" style="33" customWidth="1"/>
    <col min="7082" max="7082" width="26" style="33" customWidth="1"/>
    <col min="7083" max="7083" width="23" style="33" customWidth="1"/>
    <col min="7084" max="7084" width="32" style="33" customWidth="1"/>
    <col min="7085" max="7085" width="30" style="33" customWidth="1"/>
    <col min="7086" max="7086" width="29" style="33" customWidth="1"/>
    <col min="7087" max="7087" width="32" style="33" customWidth="1"/>
    <col min="7088" max="7088" width="31" style="33" customWidth="1"/>
    <col min="7089" max="7089" width="20" style="33" customWidth="1"/>
    <col min="7090" max="7090" width="36" style="33" customWidth="1"/>
    <col min="7091" max="7091" width="25" style="33" customWidth="1"/>
    <col min="7092" max="7092" width="22" style="33" customWidth="1"/>
    <col min="7093" max="7093" width="23" style="33" customWidth="1"/>
    <col min="7094" max="7094" width="16" style="33" customWidth="1"/>
    <col min="7095" max="7095" width="27" style="33" customWidth="1"/>
    <col min="7096" max="7096" width="16" style="33" customWidth="1"/>
    <col min="7097" max="7097" width="25" style="33" customWidth="1"/>
    <col min="7098" max="7098" width="24" style="33" customWidth="1"/>
    <col min="7099" max="7099" width="16" style="33" customWidth="1"/>
    <col min="7100" max="7100" width="22" style="33" customWidth="1"/>
    <col min="7101" max="7101" width="32" style="33" customWidth="1"/>
    <col min="7102" max="7102" width="30" style="33" customWidth="1"/>
    <col min="7103" max="7103" width="23" style="33" customWidth="1"/>
    <col min="7104" max="7104" width="22" style="33" customWidth="1"/>
    <col min="7105" max="7106" width="33" style="33" customWidth="1"/>
    <col min="7107" max="7107" width="26" style="33" customWidth="1"/>
    <col min="7108" max="7108" width="25" style="33" customWidth="1"/>
    <col min="7109" max="7109" width="16" style="33" customWidth="1"/>
    <col min="7110" max="7110" width="23" style="33" customWidth="1"/>
    <col min="7111" max="7111" width="31" style="33" customWidth="1"/>
    <col min="7112" max="7112" width="32" style="33" customWidth="1"/>
    <col min="7113" max="7113" width="17" style="33" customWidth="1"/>
    <col min="7114" max="7114" width="28" style="33" customWidth="1"/>
    <col min="7115" max="7115" width="49" style="33" customWidth="1"/>
    <col min="7116" max="7116" width="24" style="33" customWidth="1"/>
    <col min="7117" max="7117" width="50" style="33" customWidth="1"/>
    <col min="7118" max="7118" width="25" style="33" customWidth="1"/>
    <col min="7119" max="7119" width="20" style="33" customWidth="1"/>
    <col min="7120" max="7120" width="26" style="33" customWidth="1"/>
    <col min="7121" max="7121" width="33" style="33" customWidth="1"/>
    <col min="7122" max="7122" width="26" style="33" customWidth="1"/>
    <col min="7123" max="7123" width="38" style="33" customWidth="1"/>
    <col min="7124" max="7124" width="28" style="33" customWidth="1"/>
    <col min="7125" max="7125" width="45" style="33" customWidth="1"/>
    <col min="7126" max="7126" width="27" style="33" customWidth="1"/>
    <col min="7127" max="7127" width="37" style="33" customWidth="1"/>
    <col min="7128" max="7128" width="18" style="33" customWidth="1"/>
    <col min="7129" max="7129" width="22" style="33" customWidth="1"/>
    <col min="7130" max="7130" width="23" style="33" customWidth="1"/>
    <col min="7131" max="7131" width="26" style="33" customWidth="1"/>
    <col min="7132" max="7132" width="17" style="33" customWidth="1"/>
    <col min="7133" max="7133" width="40" style="33" customWidth="1"/>
    <col min="7134" max="7134" width="23" style="33" customWidth="1"/>
    <col min="7135" max="7135" width="38" style="33" customWidth="1"/>
    <col min="7136" max="7136" width="51" style="33" customWidth="1"/>
    <col min="7137" max="7137" width="26" style="33" customWidth="1"/>
    <col min="7138" max="7138" width="32" style="33" customWidth="1"/>
    <col min="7139" max="7139" width="44" style="33" customWidth="1"/>
    <col min="7140" max="7140" width="22" style="33" customWidth="1"/>
    <col min="7141" max="7141" width="52" style="33" customWidth="1"/>
    <col min="7142" max="7142" width="33" style="33" customWidth="1"/>
    <col min="7143" max="7143" width="40" style="33" customWidth="1"/>
    <col min="7144" max="7144" width="41" style="33" customWidth="1"/>
    <col min="7145" max="7145" width="23" style="33" customWidth="1"/>
    <col min="7146" max="7147" width="37" style="33" customWidth="1"/>
    <col min="7148" max="7148" width="39" style="33" customWidth="1"/>
    <col min="7149" max="7149" width="51" style="33" customWidth="1"/>
    <col min="7150" max="7150" width="33" style="33" customWidth="1"/>
    <col min="7151" max="7151" width="37" style="33" customWidth="1"/>
    <col min="7152" max="7152" width="38" style="33" customWidth="1"/>
    <col min="7153" max="7153" width="43" style="33" customWidth="1"/>
    <col min="7154" max="7155" width="41" style="33" customWidth="1"/>
    <col min="7156" max="7156" width="12" style="33" customWidth="1"/>
    <col min="7157" max="7157" width="18" style="33" customWidth="1"/>
    <col min="7158" max="7158" width="22" style="33" customWidth="1"/>
    <col min="7159" max="7159" width="13" style="33" customWidth="1"/>
    <col min="7160" max="7160" width="14" style="33" customWidth="1"/>
    <col min="7161" max="7161" width="45" style="33" customWidth="1"/>
    <col min="7162" max="7162" width="13" style="33" customWidth="1"/>
    <col min="7163" max="7163" width="27" style="33" customWidth="1"/>
    <col min="7164" max="7164" width="39" style="33" customWidth="1"/>
    <col min="7165" max="7165" width="24" style="33" customWidth="1"/>
    <col min="7166" max="7166" width="40" style="33" customWidth="1"/>
    <col min="7167" max="7167" width="17" style="33" customWidth="1"/>
    <col min="7168" max="7168" width="35" style="33" customWidth="1"/>
    <col min="7169" max="7170" width="24" style="33" customWidth="1"/>
    <col min="7171" max="7171" width="25" style="33" customWidth="1"/>
    <col min="7172" max="7172" width="33" style="33" customWidth="1"/>
    <col min="7173" max="7173" width="25" style="33" customWidth="1"/>
    <col min="7174" max="7174" width="26" style="33" customWidth="1"/>
    <col min="7175" max="7175" width="20" style="33" customWidth="1"/>
    <col min="7176" max="7331" width="8.83203125" style="33"/>
    <col min="7332" max="7332" width="4" style="33" customWidth="1"/>
    <col min="7333" max="7333" width="13" style="33" customWidth="1"/>
    <col min="7334" max="7334" width="52" style="33" customWidth="1"/>
    <col min="7335" max="7335" width="23.6640625" style="33" customWidth="1"/>
    <col min="7336" max="7336" width="7" style="33" customWidth="1"/>
    <col min="7337" max="7337" width="20" style="33" customWidth="1"/>
    <col min="7338" max="7338" width="26" style="33" customWidth="1"/>
    <col min="7339" max="7339" width="23" style="33" customWidth="1"/>
    <col min="7340" max="7340" width="32" style="33" customWidth="1"/>
    <col min="7341" max="7341" width="30" style="33" customWidth="1"/>
    <col min="7342" max="7342" width="29" style="33" customWidth="1"/>
    <col min="7343" max="7343" width="32" style="33" customWidth="1"/>
    <col min="7344" max="7344" width="31" style="33" customWidth="1"/>
    <col min="7345" max="7345" width="20" style="33" customWidth="1"/>
    <col min="7346" max="7346" width="36" style="33" customWidth="1"/>
    <col min="7347" max="7347" width="25" style="33" customWidth="1"/>
    <col min="7348" max="7348" width="22" style="33" customWidth="1"/>
    <col min="7349" max="7349" width="23" style="33" customWidth="1"/>
    <col min="7350" max="7350" width="16" style="33" customWidth="1"/>
    <col min="7351" max="7351" width="27" style="33" customWidth="1"/>
    <col min="7352" max="7352" width="16" style="33" customWidth="1"/>
    <col min="7353" max="7353" width="25" style="33" customWidth="1"/>
    <col min="7354" max="7354" width="24" style="33" customWidth="1"/>
    <col min="7355" max="7355" width="16" style="33" customWidth="1"/>
    <col min="7356" max="7356" width="22" style="33" customWidth="1"/>
    <col min="7357" max="7357" width="32" style="33" customWidth="1"/>
    <col min="7358" max="7358" width="30" style="33" customWidth="1"/>
    <col min="7359" max="7359" width="23" style="33" customWidth="1"/>
    <col min="7360" max="7360" width="22" style="33" customWidth="1"/>
    <col min="7361" max="7362" width="33" style="33" customWidth="1"/>
    <col min="7363" max="7363" width="26" style="33" customWidth="1"/>
    <col min="7364" max="7364" width="25" style="33" customWidth="1"/>
    <col min="7365" max="7365" width="16" style="33" customWidth="1"/>
    <col min="7366" max="7366" width="23" style="33" customWidth="1"/>
    <col min="7367" max="7367" width="31" style="33" customWidth="1"/>
    <col min="7368" max="7368" width="32" style="33" customWidth="1"/>
    <col min="7369" max="7369" width="17" style="33" customWidth="1"/>
    <col min="7370" max="7370" width="28" style="33" customWidth="1"/>
    <col min="7371" max="7371" width="49" style="33" customWidth="1"/>
    <col min="7372" max="7372" width="24" style="33" customWidth="1"/>
    <col min="7373" max="7373" width="50" style="33" customWidth="1"/>
    <col min="7374" max="7374" width="25" style="33" customWidth="1"/>
    <col min="7375" max="7375" width="20" style="33" customWidth="1"/>
    <col min="7376" max="7376" width="26" style="33" customWidth="1"/>
    <col min="7377" max="7377" width="33" style="33" customWidth="1"/>
    <col min="7378" max="7378" width="26" style="33" customWidth="1"/>
    <col min="7379" max="7379" width="38" style="33" customWidth="1"/>
    <col min="7380" max="7380" width="28" style="33" customWidth="1"/>
    <col min="7381" max="7381" width="45" style="33" customWidth="1"/>
    <col min="7382" max="7382" width="27" style="33" customWidth="1"/>
    <col min="7383" max="7383" width="37" style="33" customWidth="1"/>
    <col min="7384" max="7384" width="18" style="33" customWidth="1"/>
    <col min="7385" max="7385" width="22" style="33" customWidth="1"/>
    <col min="7386" max="7386" width="23" style="33" customWidth="1"/>
    <col min="7387" max="7387" width="26" style="33" customWidth="1"/>
    <col min="7388" max="7388" width="17" style="33" customWidth="1"/>
    <col min="7389" max="7389" width="40" style="33" customWidth="1"/>
    <col min="7390" max="7390" width="23" style="33" customWidth="1"/>
    <col min="7391" max="7391" width="38" style="33" customWidth="1"/>
    <col min="7392" max="7392" width="51" style="33" customWidth="1"/>
    <col min="7393" max="7393" width="26" style="33" customWidth="1"/>
    <col min="7394" max="7394" width="32" style="33" customWidth="1"/>
    <col min="7395" max="7395" width="44" style="33" customWidth="1"/>
    <col min="7396" max="7396" width="22" style="33" customWidth="1"/>
    <col min="7397" max="7397" width="52" style="33" customWidth="1"/>
    <col min="7398" max="7398" width="33" style="33" customWidth="1"/>
    <col min="7399" max="7399" width="40" style="33" customWidth="1"/>
    <col min="7400" max="7400" width="41" style="33" customWidth="1"/>
    <col min="7401" max="7401" width="23" style="33" customWidth="1"/>
    <col min="7402" max="7403" width="37" style="33" customWidth="1"/>
    <col min="7404" max="7404" width="39" style="33" customWidth="1"/>
    <col min="7405" max="7405" width="51" style="33" customWidth="1"/>
    <col min="7406" max="7406" width="33" style="33" customWidth="1"/>
    <col min="7407" max="7407" width="37" style="33" customWidth="1"/>
    <col min="7408" max="7408" width="38" style="33" customWidth="1"/>
    <col min="7409" max="7409" width="43" style="33" customWidth="1"/>
    <col min="7410" max="7411" width="41" style="33" customWidth="1"/>
    <col min="7412" max="7412" width="12" style="33" customWidth="1"/>
    <col min="7413" max="7413" width="18" style="33" customWidth="1"/>
    <col min="7414" max="7414" width="22" style="33" customWidth="1"/>
    <col min="7415" max="7415" width="13" style="33" customWidth="1"/>
    <col min="7416" max="7416" width="14" style="33" customWidth="1"/>
    <col min="7417" max="7417" width="45" style="33" customWidth="1"/>
    <col min="7418" max="7418" width="13" style="33" customWidth="1"/>
    <col min="7419" max="7419" width="27" style="33" customWidth="1"/>
    <col min="7420" max="7420" width="39" style="33" customWidth="1"/>
    <col min="7421" max="7421" width="24" style="33" customWidth="1"/>
    <col min="7422" max="7422" width="40" style="33" customWidth="1"/>
    <col min="7423" max="7423" width="17" style="33" customWidth="1"/>
    <col min="7424" max="7424" width="35" style="33" customWidth="1"/>
    <col min="7425" max="7426" width="24" style="33" customWidth="1"/>
    <col min="7427" max="7427" width="25" style="33" customWidth="1"/>
    <col min="7428" max="7428" width="33" style="33" customWidth="1"/>
    <col min="7429" max="7429" width="25" style="33" customWidth="1"/>
    <col min="7430" max="7430" width="26" style="33" customWidth="1"/>
    <col min="7431" max="7431" width="20" style="33" customWidth="1"/>
    <col min="7432" max="7587" width="8.83203125" style="33"/>
    <col min="7588" max="7588" width="4" style="33" customWidth="1"/>
    <col min="7589" max="7589" width="13" style="33" customWidth="1"/>
    <col min="7590" max="7590" width="52" style="33" customWidth="1"/>
    <col min="7591" max="7591" width="23.6640625" style="33" customWidth="1"/>
    <col min="7592" max="7592" width="7" style="33" customWidth="1"/>
    <col min="7593" max="7593" width="20" style="33" customWidth="1"/>
    <col min="7594" max="7594" width="26" style="33" customWidth="1"/>
    <col min="7595" max="7595" width="23" style="33" customWidth="1"/>
    <col min="7596" max="7596" width="32" style="33" customWidth="1"/>
    <col min="7597" max="7597" width="30" style="33" customWidth="1"/>
    <col min="7598" max="7598" width="29" style="33" customWidth="1"/>
    <col min="7599" max="7599" width="32" style="33" customWidth="1"/>
    <col min="7600" max="7600" width="31" style="33" customWidth="1"/>
    <col min="7601" max="7601" width="20" style="33" customWidth="1"/>
    <col min="7602" max="7602" width="36" style="33" customWidth="1"/>
    <col min="7603" max="7603" width="25" style="33" customWidth="1"/>
    <col min="7604" max="7604" width="22" style="33" customWidth="1"/>
    <col min="7605" max="7605" width="23" style="33" customWidth="1"/>
    <col min="7606" max="7606" width="16" style="33" customWidth="1"/>
    <col min="7607" max="7607" width="27" style="33" customWidth="1"/>
    <col min="7608" max="7608" width="16" style="33" customWidth="1"/>
    <col min="7609" max="7609" width="25" style="33" customWidth="1"/>
    <col min="7610" max="7610" width="24" style="33" customWidth="1"/>
    <col min="7611" max="7611" width="16" style="33" customWidth="1"/>
    <col min="7612" max="7612" width="22" style="33" customWidth="1"/>
    <col min="7613" max="7613" width="32" style="33" customWidth="1"/>
    <col min="7614" max="7614" width="30" style="33" customWidth="1"/>
    <col min="7615" max="7615" width="23" style="33" customWidth="1"/>
    <col min="7616" max="7616" width="22" style="33" customWidth="1"/>
    <col min="7617" max="7618" width="33" style="33" customWidth="1"/>
    <col min="7619" max="7619" width="26" style="33" customWidth="1"/>
    <col min="7620" max="7620" width="25" style="33" customWidth="1"/>
    <col min="7621" max="7621" width="16" style="33" customWidth="1"/>
    <col min="7622" max="7622" width="23" style="33" customWidth="1"/>
    <col min="7623" max="7623" width="31" style="33" customWidth="1"/>
    <col min="7624" max="7624" width="32" style="33" customWidth="1"/>
    <col min="7625" max="7625" width="17" style="33" customWidth="1"/>
    <col min="7626" max="7626" width="28" style="33" customWidth="1"/>
    <col min="7627" max="7627" width="49" style="33" customWidth="1"/>
    <col min="7628" max="7628" width="24" style="33" customWidth="1"/>
    <col min="7629" max="7629" width="50" style="33" customWidth="1"/>
    <col min="7630" max="7630" width="25" style="33" customWidth="1"/>
    <col min="7631" max="7631" width="20" style="33" customWidth="1"/>
    <col min="7632" max="7632" width="26" style="33" customWidth="1"/>
    <col min="7633" max="7633" width="33" style="33" customWidth="1"/>
    <col min="7634" max="7634" width="26" style="33" customWidth="1"/>
    <col min="7635" max="7635" width="38" style="33" customWidth="1"/>
    <col min="7636" max="7636" width="28" style="33" customWidth="1"/>
    <col min="7637" max="7637" width="45" style="33" customWidth="1"/>
    <col min="7638" max="7638" width="27" style="33" customWidth="1"/>
    <col min="7639" max="7639" width="37" style="33" customWidth="1"/>
    <col min="7640" max="7640" width="18" style="33" customWidth="1"/>
    <col min="7641" max="7641" width="22" style="33" customWidth="1"/>
    <col min="7642" max="7642" width="23" style="33" customWidth="1"/>
    <col min="7643" max="7643" width="26" style="33" customWidth="1"/>
    <col min="7644" max="7644" width="17" style="33" customWidth="1"/>
    <col min="7645" max="7645" width="40" style="33" customWidth="1"/>
    <col min="7646" max="7646" width="23" style="33" customWidth="1"/>
    <col min="7647" max="7647" width="38" style="33" customWidth="1"/>
    <col min="7648" max="7648" width="51" style="33" customWidth="1"/>
    <col min="7649" max="7649" width="26" style="33" customWidth="1"/>
    <col min="7650" max="7650" width="32" style="33" customWidth="1"/>
    <col min="7651" max="7651" width="44" style="33" customWidth="1"/>
    <col min="7652" max="7652" width="22" style="33" customWidth="1"/>
    <col min="7653" max="7653" width="52" style="33" customWidth="1"/>
    <col min="7654" max="7654" width="33" style="33" customWidth="1"/>
    <col min="7655" max="7655" width="40" style="33" customWidth="1"/>
    <col min="7656" max="7656" width="41" style="33" customWidth="1"/>
    <col min="7657" max="7657" width="23" style="33" customWidth="1"/>
    <col min="7658" max="7659" width="37" style="33" customWidth="1"/>
    <col min="7660" max="7660" width="39" style="33" customWidth="1"/>
    <col min="7661" max="7661" width="51" style="33" customWidth="1"/>
    <col min="7662" max="7662" width="33" style="33" customWidth="1"/>
    <col min="7663" max="7663" width="37" style="33" customWidth="1"/>
    <col min="7664" max="7664" width="38" style="33" customWidth="1"/>
    <col min="7665" max="7665" width="43" style="33" customWidth="1"/>
    <col min="7666" max="7667" width="41" style="33" customWidth="1"/>
    <col min="7668" max="7668" width="12" style="33" customWidth="1"/>
    <col min="7669" max="7669" width="18" style="33" customWidth="1"/>
    <col min="7670" max="7670" width="22" style="33" customWidth="1"/>
    <col min="7671" max="7671" width="13" style="33" customWidth="1"/>
    <col min="7672" max="7672" width="14" style="33" customWidth="1"/>
    <col min="7673" max="7673" width="45" style="33" customWidth="1"/>
    <col min="7674" max="7674" width="13" style="33" customWidth="1"/>
    <col min="7675" max="7675" width="27" style="33" customWidth="1"/>
    <col min="7676" max="7676" width="39" style="33" customWidth="1"/>
    <col min="7677" max="7677" width="24" style="33" customWidth="1"/>
    <col min="7678" max="7678" width="40" style="33" customWidth="1"/>
    <col min="7679" max="7679" width="17" style="33" customWidth="1"/>
    <col min="7680" max="7680" width="35" style="33" customWidth="1"/>
    <col min="7681" max="7682" width="24" style="33" customWidth="1"/>
    <col min="7683" max="7683" width="25" style="33" customWidth="1"/>
    <col min="7684" max="7684" width="33" style="33" customWidth="1"/>
    <col min="7685" max="7685" width="25" style="33" customWidth="1"/>
    <col min="7686" max="7686" width="26" style="33" customWidth="1"/>
    <col min="7687" max="7687" width="20" style="33" customWidth="1"/>
    <col min="7688" max="7843" width="8.83203125" style="33"/>
    <col min="7844" max="7844" width="4" style="33" customWidth="1"/>
    <col min="7845" max="7845" width="13" style="33" customWidth="1"/>
    <col min="7846" max="7846" width="52" style="33" customWidth="1"/>
    <col min="7847" max="7847" width="23.6640625" style="33" customWidth="1"/>
    <col min="7848" max="7848" width="7" style="33" customWidth="1"/>
    <col min="7849" max="7849" width="20" style="33" customWidth="1"/>
    <col min="7850" max="7850" width="26" style="33" customWidth="1"/>
    <col min="7851" max="7851" width="23" style="33" customWidth="1"/>
    <col min="7852" max="7852" width="32" style="33" customWidth="1"/>
    <col min="7853" max="7853" width="30" style="33" customWidth="1"/>
    <col min="7854" max="7854" width="29" style="33" customWidth="1"/>
    <col min="7855" max="7855" width="32" style="33" customWidth="1"/>
    <col min="7856" max="7856" width="31" style="33" customWidth="1"/>
    <col min="7857" max="7857" width="20" style="33" customWidth="1"/>
    <col min="7858" max="7858" width="36" style="33" customWidth="1"/>
    <col min="7859" max="7859" width="25" style="33" customWidth="1"/>
    <col min="7860" max="7860" width="22" style="33" customWidth="1"/>
    <col min="7861" max="7861" width="23" style="33" customWidth="1"/>
    <col min="7862" max="7862" width="16" style="33" customWidth="1"/>
    <col min="7863" max="7863" width="27" style="33" customWidth="1"/>
    <col min="7864" max="7864" width="16" style="33" customWidth="1"/>
    <col min="7865" max="7865" width="25" style="33" customWidth="1"/>
    <col min="7866" max="7866" width="24" style="33" customWidth="1"/>
    <col min="7867" max="7867" width="16" style="33" customWidth="1"/>
    <col min="7868" max="7868" width="22" style="33" customWidth="1"/>
    <col min="7869" max="7869" width="32" style="33" customWidth="1"/>
    <col min="7870" max="7870" width="30" style="33" customWidth="1"/>
    <col min="7871" max="7871" width="23" style="33" customWidth="1"/>
    <col min="7872" max="7872" width="22" style="33" customWidth="1"/>
    <col min="7873" max="7874" width="33" style="33" customWidth="1"/>
    <col min="7875" max="7875" width="26" style="33" customWidth="1"/>
    <col min="7876" max="7876" width="25" style="33" customWidth="1"/>
    <col min="7877" max="7877" width="16" style="33" customWidth="1"/>
    <col min="7878" max="7878" width="23" style="33" customWidth="1"/>
    <col min="7879" max="7879" width="31" style="33" customWidth="1"/>
    <col min="7880" max="7880" width="32" style="33" customWidth="1"/>
    <col min="7881" max="7881" width="17" style="33" customWidth="1"/>
    <col min="7882" max="7882" width="28" style="33" customWidth="1"/>
    <col min="7883" max="7883" width="49" style="33" customWidth="1"/>
    <col min="7884" max="7884" width="24" style="33" customWidth="1"/>
    <col min="7885" max="7885" width="50" style="33" customWidth="1"/>
    <col min="7886" max="7886" width="25" style="33" customWidth="1"/>
    <col min="7887" max="7887" width="20" style="33" customWidth="1"/>
    <col min="7888" max="7888" width="26" style="33" customWidth="1"/>
    <col min="7889" max="7889" width="33" style="33" customWidth="1"/>
    <col min="7890" max="7890" width="26" style="33" customWidth="1"/>
    <col min="7891" max="7891" width="38" style="33" customWidth="1"/>
    <col min="7892" max="7892" width="28" style="33" customWidth="1"/>
    <col min="7893" max="7893" width="45" style="33" customWidth="1"/>
    <col min="7894" max="7894" width="27" style="33" customWidth="1"/>
    <col min="7895" max="7895" width="37" style="33" customWidth="1"/>
    <col min="7896" max="7896" width="18" style="33" customWidth="1"/>
    <col min="7897" max="7897" width="22" style="33" customWidth="1"/>
    <col min="7898" max="7898" width="23" style="33" customWidth="1"/>
    <col min="7899" max="7899" width="26" style="33" customWidth="1"/>
    <col min="7900" max="7900" width="17" style="33" customWidth="1"/>
    <col min="7901" max="7901" width="40" style="33" customWidth="1"/>
    <col min="7902" max="7902" width="23" style="33" customWidth="1"/>
    <col min="7903" max="7903" width="38" style="33" customWidth="1"/>
    <col min="7904" max="7904" width="51" style="33" customWidth="1"/>
    <col min="7905" max="7905" width="26" style="33" customWidth="1"/>
    <col min="7906" max="7906" width="32" style="33" customWidth="1"/>
    <col min="7907" max="7907" width="44" style="33" customWidth="1"/>
    <col min="7908" max="7908" width="22" style="33" customWidth="1"/>
    <col min="7909" max="7909" width="52" style="33" customWidth="1"/>
    <col min="7910" max="7910" width="33" style="33" customWidth="1"/>
    <col min="7911" max="7911" width="40" style="33" customWidth="1"/>
    <col min="7912" max="7912" width="41" style="33" customWidth="1"/>
    <col min="7913" max="7913" width="23" style="33" customWidth="1"/>
    <col min="7914" max="7915" width="37" style="33" customWidth="1"/>
    <col min="7916" max="7916" width="39" style="33" customWidth="1"/>
    <col min="7917" max="7917" width="51" style="33" customWidth="1"/>
    <col min="7918" max="7918" width="33" style="33" customWidth="1"/>
    <col min="7919" max="7919" width="37" style="33" customWidth="1"/>
    <col min="7920" max="7920" width="38" style="33" customWidth="1"/>
    <col min="7921" max="7921" width="43" style="33" customWidth="1"/>
    <col min="7922" max="7923" width="41" style="33" customWidth="1"/>
    <col min="7924" max="7924" width="12" style="33" customWidth="1"/>
    <col min="7925" max="7925" width="18" style="33" customWidth="1"/>
    <col min="7926" max="7926" width="22" style="33" customWidth="1"/>
    <col min="7927" max="7927" width="13" style="33" customWidth="1"/>
    <col min="7928" max="7928" width="14" style="33" customWidth="1"/>
    <col min="7929" max="7929" width="45" style="33" customWidth="1"/>
    <col min="7930" max="7930" width="13" style="33" customWidth="1"/>
    <col min="7931" max="7931" width="27" style="33" customWidth="1"/>
    <col min="7932" max="7932" width="39" style="33" customWidth="1"/>
    <col min="7933" max="7933" width="24" style="33" customWidth="1"/>
    <col min="7934" max="7934" width="40" style="33" customWidth="1"/>
    <col min="7935" max="7935" width="17" style="33" customWidth="1"/>
    <col min="7936" max="7936" width="35" style="33" customWidth="1"/>
    <col min="7937" max="7938" width="24" style="33" customWidth="1"/>
    <col min="7939" max="7939" width="25" style="33" customWidth="1"/>
    <col min="7940" max="7940" width="33" style="33" customWidth="1"/>
    <col min="7941" max="7941" width="25" style="33" customWidth="1"/>
    <col min="7942" max="7942" width="26" style="33" customWidth="1"/>
    <col min="7943" max="7943" width="20" style="33" customWidth="1"/>
    <col min="7944" max="8099" width="8.83203125" style="33"/>
    <col min="8100" max="8100" width="4" style="33" customWidth="1"/>
    <col min="8101" max="8101" width="13" style="33" customWidth="1"/>
    <col min="8102" max="8102" width="52" style="33" customWidth="1"/>
    <col min="8103" max="8103" width="23.6640625" style="33" customWidth="1"/>
    <col min="8104" max="8104" width="7" style="33" customWidth="1"/>
    <col min="8105" max="8105" width="20" style="33" customWidth="1"/>
    <col min="8106" max="8106" width="26" style="33" customWidth="1"/>
    <col min="8107" max="8107" width="23" style="33" customWidth="1"/>
    <col min="8108" max="8108" width="32" style="33" customWidth="1"/>
    <col min="8109" max="8109" width="30" style="33" customWidth="1"/>
    <col min="8110" max="8110" width="29" style="33" customWidth="1"/>
    <col min="8111" max="8111" width="32" style="33" customWidth="1"/>
    <col min="8112" max="8112" width="31" style="33" customWidth="1"/>
    <col min="8113" max="8113" width="20" style="33" customWidth="1"/>
    <col min="8114" max="8114" width="36" style="33" customWidth="1"/>
    <col min="8115" max="8115" width="25" style="33" customWidth="1"/>
    <col min="8116" max="8116" width="22" style="33" customWidth="1"/>
    <col min="8117" max="8117" width="23" style="33" customWidth="1"/>
    <col min="8118" max="8118" width="16" style="33" customWidth="1"/>
    <col min="8119" max="8119" width="27" style="33" customWidth="1"/>
    <col min="8120" max="8120" width="16" style="33" customWidth="1"/>
    <col min="8121" max="8121" width="25" style="33" customWidth="1"/>
    <col min="8122" max="8122" width="24" style="33" customWidth="1"/>
    <col min="8123" max="8123" width="16" style="33" customWidth="1"/>
    <col min="8124" max="8124" width="22" style="33" customWidth="1"/>
    <col min="8125" max="8125" width="32" style="33" customWidth="1"/>
    <col min="8126" max="8126" width="30" style="33" customWidth="1"/>
    <col min="8127" max="8127" width="23" style="33" customWidth="1"/>
    <col min="8128" max="8128" width="22" style="33" customWidth="1"/>
    <col min="8129" max="8130" width="33" style="33" customWidth="1"/>
    <col min="8131" max="8131" width="26" style="33" customWidth="1"/>
    <col min="8132" max="8132" width="25" style="33" customWidth="1"/>
    <col min="8133" max="8133" width="16" style="33" customWidth="1"/>
    <col min="8134" max="8134" width="23" style="33" customWidth="1"/>
    <col min="8135" max="8135" width="31" style="33" customWidth="1"/>
    <col min="8136" max="8136" width="32" style="33" customWidth="1"/>
    <col min="8137" max="8137" width="17" style="33" customWidth="1"/>
    <col min="8138" max="8138" width="28" style="33" customWidth="1"/>
    <col min="8139" max="8139" width="49" style="33" customWidth="1"/>
    <col min="8140" max="8140" width="24" style="33" customWidth="1"/>
    <col min="8141" max="8141" width="50" style="33" customWidth="1"/>
    <col min="8142" max="8142" width="25" style="33" customWidth="1"/>
    <col min="8143" max="8143" width="20" style="33" customWidth="1"/>
    <col min="8144" max="8144" width="26" style="33" customWidth="1"/>
    <col min="8145" max="8145" width="33" style="33" customWidth="1"/>
    <col min="8146" max="8146" width="26" style="33" customWidth="1"/>
    <col min="8147" max="8147" width="38" style="33" customWidth="1"/>
    <col min="8148" max="8148" width="28" style="33" customWidth="1"/>
    <col min="8149" max="8149" width="45" style="33" customWidth="1"/>
    <col min="8150" max="8150" width="27" style="33" customWidth="1"/>
    <col min="8151" max="8151" width="37" style="33" customWidth="1"/>
    <col min="8152" max="8152" width="18" style="33" customWidth="1"/>
    <col min="8153" max="8153" width="22" style="33" customWidth="1"/>
    <col min="8154" max="8154" width="23" style="33" customWidth="1"/>
    <col min="8155" max="8155" width="26" style="33" customWidth="1"/>
    <col min="8156" max="8156" width="17" style="33" customWidth="1"/>
    <col min="8157" max="8157" width="40" style="33" customWidth="1"/>
    <col min="8158" max="8158" width="23" style="33" customWidth="1"/>
    <col min="8159" max="8159" width="38" style="33" customWidth="1"/>
    <col min="8160" max="8160" width="51" style="33" customWidth="1"/>
    <col min="8161" max="8161" width="26" style="33" customWidth="1"/>
    <col min="8162" max="8162" width="32" style="33" customWidth="1"/>
    <col min="8163" max="8163" width="44" style="33" customWidth="1"/>
    <col min="8164" max="8164" width="22" style="33" customWidth="1"/>
    <col min="8165" max="8165" width="52" style="33" customWidth="1"/>
    <col min="8166" max="8166" width="33" style="33" customWidth="1"/>
    <col min="8167" max="8167" width="40" style="33" customWidth="1"/>
    <col min="8168" max="8168" width="41" style="33" customWidth="1"/>
    <col min="8169" max="8169" width="23" style="33" customWidth="1"/>
    <col min="8170" max="8171" width="37" style="33" customWidth="1"/>
    <col min="8172" max="8172" width="39" style="33" customWidth="1"/>
    <col min="8173" max="8173" width="51" style="33" customWidth="1"/>
    <col min="8174" max="8174" width="33" style="33" customWidth="1"/>
    <col min="8175" max="8175" width="37" style="33" customWidth="1"/>
    <col min="8176" max="8176" width="38" style="33" customWidth="1"/>
    <col min="8177" max="8177" width="43" style="33" customWidth="1"/>
    <col min="8178" max="8179" width="41" style="33" customWidth="1"/>
    <col min="8180" max="8180" width="12" style="33" customWidth="1"/>
    <col min="8181" max="8181" width="18" style="33" customWidth="1"/>
    <col min="8182" max="8182" width="22" style="33" customWidth="1"/>
    <col min="8183" max="8183" width="13" style="33" customWidth="1"/>
    <col min="8184" max="8184" width="14" style="33" customWidth="1"/>
    <col min="8185" max="8185" width="45" style="33" customWidth="1"/>
    <col min="8186" max="8186" width="13" style="33" customWidth="1"/>
    <col min="8187" max="8187" width="27" style="33" customWidth="1"/>
    <col min="8188" max="8188" width="39" style="33" customWidth="1"/>
    <col min="8189" max="8189" width="24" style="33" customWidth="1"/>
    <col min="8190" max="8190" width="40" style="33" customWidth="1"/>
    <col min="8191" max="8191" width="17" style="33" customWidth="1"/>
    <col min="8192" max="8192" width="35" style="33" customWidth="1"/>
    <col min="8193" max="8194" width="24" style="33" customWidth="1"/>
    <col min="8195" max="8195" width="25" style="33" customWidth="1"/>
    <col min="8196" max="8196" width="33" style="33" customWidth="1"/>
    <col min="8197" max="8197" width="25" style="33" customWidth="1"/>
    <col min="8198" max="8198" width="26" style="33" customWidth="1"/>
    <col min="8199" max="8199" width="20" style="33" customWidth="1"/>
    <col min="8200" max="8355" width="8.83203125" style="33"/>
    <col min="8356" max="8356" width="4" style="33" customWidth="1"/>
    <col min="8357" max="8357" width="13" style="33" customWidth="1"/>
    <col min="8358" max="8358" width="52" style="33" customWidth="1"/>
    <col min="8359" max="8359" width="23.6640625" style="33" customWidth="1"/>
    <col min="8360" max="8360" width="7" style="33" customWidth="1"/>
    <col min="8361" max="8361" width="20" style="33" customWidth="1"/>
    <col min="8362" max="8362" width="26" style="33" customWidth="1"/>
    <col min="8363" max="8363" width="23" style="33" customWidth="1"/>
    <col min="8364" max="8364" width="32" style="33" customWidth="1"/>
    <col min="8365" max="8365" width="30" style="33" customWidth="1"/>
    <col min="8366" max="8366" width="29" style="33" customWidth="1"/>
    <col min="8367" max="8367" width="32" style="33" customWidth="1"/>
    <col min="8368" max="8368" width="31" style="33" customWidth="1"/>
    <col min="8369" max="8369" width="20" style="33" customWidth="1"/>
    <col min="8370" max="8370" width="36" style="33" customWidth="1"/>
    <col min="8371" max="8371" width="25" style="33" customWidth="1"/>
    <col min="8372" max="8372" width="22" style="33" customWidth="1"/>
    <col min="8373" max="8373" width="23" style="33" customWidth="1"/>
    <col min="8374" max="8374" width="16" style="33" customWidth="1"/>
    <col min="8375" max="8375" width="27" style="33" customWidth="1"/>
    <col min="8376" max="8376" width="16" style="33" customWidth="1"/>
    <col min="8377" max="8377" width="25" style="33" customWidth="1"/>
    <col min="8378" max="8378" width="24" style="33" customWidth="1"/>
    <col min="8379" max="8379" width="16" style="33" customWidth="1"/>
    <col min="8380" max="8380" width="22" style="33" customWidth="1"/>
    <col min="8381" max="8381" width="32" style="33" customWidth="1"/>
    <col min="8382" max="8382" width="30" style="33" customWidth="1"/>
    <col min="8383" max="8383" width="23" style="33" customWidth="1"/>
    <col min="8384" max="8384" width="22" style="33" customWidth="1"/>
    <col min="8385" max="8386" width="33" style="33" customWidth="1"/>
    <col min="8387" max="8387" width="26" style="33" customWidth="1"/>
    <col min="8388" max="8388" width="25" style="33" customWidth="1"/>
    <col min="8389" max="8389" width="16" style="33" customWidth="1"/>
    <col min="8390" max="8390" width="23" style="33" customWidth="1"/>
    <col min="8391" max="8391" width="31" style="33" customWidth="1"/>
    <col min="8392" max="8392" width="32" style="33" customWidth="1"/>
    <col min="8393" max="8393" width="17" style="33" customWidth="1"/>
    <col min="8394" max="8394" width="28" style="33" customWidth="1"/>
    <col min="8395" max="8395" width="49" style="33" customWidth="1"/>
    <col min="8396" max="8396" width="24" style="33" customWidth="1"/>
    <col min="8397" max="8397" width="50" style="33" customWidth="1"/>
    <col min="8398" max="8398" width="25" style="33" customWidth="1"/>
    <col min="8399" max="8399" width="20" style="33" customWidth="1"/>
    <col min="8400" max="8400" width="26" style="33" customWidth="1"/>
    <col min="8401" max="8401" width="33" style="33" customWidth="1"/>
    <col min="8402" max="8402" width="26" style="33" customWidth="1"/>
    <col min="8403" max="8403" width="38" style="33" customWidth="1"/>
    <col min="8404" max="8404" width="28" style="33" customWidth="1"/>
    <col min="8405" max="8405" width="45" style="33" customWidth="1"/>
    <col min="8406" max="8406" width="27" style="33" customWidth="1"/>
    <col min="8407" max="8407" width="37" style="33" customWidth="1"/>
    <col min="8408" max="8408" width="18" style="33" customWidth="1"/>
    <col min="8409" max="8409" width="22" style="33" customWidth="1"/>
    <col min="8410" max="8410" width="23" style="33" customWidth="1"/>
    <col min="8411" max="8411" width="26" style="33" customWidth="1"/>
    <col min="8412" max="8412" width="17" style="33" customWidth="1"/>
    <col min="8413" max="8413" width="40" style="33" customWidth="1"/>
    <col min="8414" max="8414" width="23" style="33" customWidth="1"/>
    <col min="8415" max="8415" width="38" style="33" customWidth="1"/>
    <col min="8416" max="8416" width="51" style="33" customWidth="1"/>
    <col min="8417" max="8417" width="26" style="33" customWidth="1"/>
    <col min="8418" max="8418" width="32" style="33" customWidth="1"/>
    <col min="8419" max="8419" width="44" style="33" customWidth="1"/>
    <col min="8420" max="8420" width="22" style="33" customWidth="1"/>
    <col min="8421" max="8421" width="52" style="33" customWidth="1"/>
    <col min="8422" max="8422" width="33" style="33" customWidth="1"/>
    <col min="8423" max="8423" width="40" style="33" customWidth="1"/>
    <col min="8424" max="8424" width="41" style="33" customWidth="1"/>
    <col min="8425" max="8425" width="23" style="33" customWidth="1"/>
    <col min="8426" max="8427" width="37" style="33" customWidth="1"/>
    <col min="8428" max="8428" width="39" style="33" customWidth="1"/>
    <col min="8429" max="8429" width="51" style="33" customWidth="1"/>
    <col min="8430" max="8430" width="33" style="33" customWidth="1"/>
    <col min="8431" max="8431" width="37" style="33" customWidth="1"/>
    <col min="8432" max="8432" width="38" style="33" customWidth="1"/>
    <col min="8433" max="8433" width="43" style="33" customWidth="1"/>
    <col min="8434" max="8435" width="41" style="33" customWidth="1"/>
    <col min="8436" max="8436" width="12" style="33" customWidth="1"/>
    <col min="8437" max="8437" width="18" style="33" customWidth="1"/>
    <col min="8438" max="8438" width="22" style="33" customWidth="1"/>
    <col min="8439" max="8439" width="13" style="33" customWidth="1"/>
    <col min="8440" max="8440" width="14" style="33" customWidth="1"/>
    <col min="8441" max="8441" width="45" style="33" customWidth="1"/>
    <col min="8442" max="8442" width="13" style="33" customWidth="1"/>
    <col min="8443" max="8443" width="27" style="33" customWidth="1"/>
    <col min="8444" max="8444" width="39" style="33" customWidth="1"/>
    <col min="8445" max="8445" width="24" style="33" customWidth="1"/>
    <col min="8446" max="8446" width="40" style="33" customWidth="1"/>
    <col min="8447" max="8447" width="17" style="33" customWidth="1"/>
    <col min="8448" max="8448" width="35" style="33" customWidth="1"/>
    <col min="8449" max="8450" width="24" style="33" customWidth="1"/>
    <col min="8451" max="8451" width="25" style="33" customWidth="1"/>
    <col min="8452" max="8452" width="33" style="33" customWidth="1"/>
    <col min="8453" max="8453" width="25" style="33" customWidth="1"/>
    <col min="8454" max="8454" width="26" style="33" customWidth="1"/>
    <col min="8455" max="8455" width="20" style="33" customWidth="1"/>
    <col min="8456" max="8611" width="8.83203125" style="33"/>
    <col min="8612" max="8612" width="4" style="33" customWidth="1"/>
    <col min="8613" max="8613" width="13" style="33" customWidth="1"/>
    <col min="8614" max="8614" width="52" style="33" customWidth="1"/>
    <col min="8615" max="8615" width="23.6640625" style="33" customWidth="1"/>
    <col min="8616" max="8616" width="7" style="33" customWidth="1"/>
    <col min="8617" max="8617" width="20" style="33" customWidth="1"/>
    <col min="8618" max="8618" width="26" style="33" customWidth="1"/>
    <col min="8619" max="8619" width="23" style="33" customWidth="1"/>
    <col min="8620" max="8620" width="32" style="33" customWidth="1"/>
    <col min="8621" max="8621" width="30" style="33" customWidth="1"/>
    <col min="8622" max="8622" width="29" style="33" customWidth="1"/>
    <col min="8623" max="8623" width="32" style="33" customWidth="1"/>
    <col min="8624" max="8624" width="31" style="33" customWidth="1"/>
    <col min="8625" max="8625" width="20" style="33" customWidth="1"/>
    <col min="8626" max="8626" width="36" style="33" customWidth="1"/>
    <col min="8627" max="8627" width="25" style="33" customWidth="1"/>
    <col min="8628" max="8628" width="22" style="33" customWidth="1"/>
    <col min="8629" max="8629" width="23" style="33" customWidth="1"/>
    <col min="8630" max="8630" width="16" style="33" customWidth="1"/>
    <col min="8631" max="8631" width="27" style="33" customWidth="1"/>
    <col min="8632" max="8632" width="16" style="33" customWidth="1"/>
    <col min="8633" max="8633" width="25" style="33" customWidth="1"/>
    <col min="8634" max="8634" width="24" style="33" customWidth="1"/>
    <col min="8635" max="8635" width="16" style="33" customWidth="1"/>
    <col min="8636" max="8636" width="22" style="33" customWidth="1"/>
    <col min="8637" max="8637" width="32" style="33" customWidth="1"/>
    <col min="8638" max="8638" width="30" style="33" customWidth="1"/>
    <col min="8639" max="8639" width="23" style="33" customWidth="1"/>
    <col min="8640" max="8640" width="22" style="33" customWidth="1"/>
    <col min="8641" max="8642" width="33" style="33" customWidth="1"/>
    <col min="8643" max="8643" width="26" style="33" customWidth="1"/>
    <col min="8644" max="8644" width="25" style="33" customWidth="1"/>
    <col min="8645" max="8645" width="16" style="33" customWidth="1"/>
    <col min="8646" max="8646" width="23" style="33" customWidth="1"/>
    <col min="8647" max="8647" width="31" style="33" customWidth="1"/>
    <col min="8648" max="8648" width="32" style="33" customWidth="1"/>
    <col min="8649" max="8649" width="17" style="33" customWidth="1"/>
    <col min="8650" max="8650" width="28" style="33" customWidth="1"/>
    <col min="8651" max="8651" width="49" style="33" customWidth="1"/>
    <col min="8652" max="8652" width="24" style="33" customWidth="1"/>
    <col min="8653" max="8653" width="50" style="33" customWidth="1"/>
    <col min="8654" max="8654" width="25" style="33" customWidth="1"/>
    <col min="8655" max="8655" width="20" style="33" customWidth="1"/>
    <col min="8656" max="8656" width="26" style="33" customWidth="1"/>
    <col min="8657" max="8657" width="33" style="33" customWidth="1"/>
    <col min="8658" max="8658" width="26" style="33" customWidth="1"/>
    <col min="8659" max="8659" width="38" style="33" customWidth="1"/>
    <col min="8660" max="8660" width="28" style="33" customWidth="1"/>
    <col min="8661" max="8661" width="45" style="33" customWidth="1"/>
    <col min="8662" max="8662" width="27" style="33" customWidth="1"/>
    <col min="8663" max="8663" width="37" style="33" customWidth="1"/>
    <col min="8664" max="8664" width="18" style="33" customWidth="1"/>
    <col min="8665" max="8665" width="22" style="33" customWidth="1"/>
    <col min="8666" max="8666" width="23" style="33" customWidth="1"/>
    <col min="8667" max="8667" width="26" style="33" customWidth="1"/>
    <col min="8668" max="8668" width="17" style="33" customWidth="1"/>
    <col min="8669" max="8669" width="40" style="33" customWidth="1"/>
    <col min="8670" max="8670" width="23" style="33" customWidth="1"/>
    <col min="8671" max="8671" width="38" style="33" customWidth="1"/>
    <col min="8672" max="8672" width="51" style="33" customWidth="1"/>
    <col min="8673" max="8673" width="26" style="33" customWidth="1"/>
    <col min="8674" max="8674" width="32" style="33" customWidth="1"/>
    <col min="8675" max="8675" width="44" style="33" customWidth="1"/>
    <col min="8676" max="8676" width="22" style="33" customWidth="1"/>
    <col min="8677" max="8677" width="52" style="33" customWidth="1"/>
    <col min="8678" max="8678" width="33" style="33" customWidth="1"/>
    <col min="8679" max="8679" width="40" style="33" customWidth="1"/>
    <col min="8680" max="8680" width="41" style="33" customWidth="1"/>
    <col min="8681" max="8681" width="23" style="33" customWidth="1"/>
    <col min="8682" max="8683" width="37" style="33" customWidth="1"/>
    <col min="8684" max="8684" width="39" style="33" customWidth="1"/>
    <col min="8685" max="8685" width="51" style="33" customWidth="1"/>
    <col min="8686" max="8686" width="33" style="33" customWidth="1"/>
    <col min="8687" max="8687" width="37" style="33" customWidth="1"/>
    <col min="8688" max="8688" width="38" style="33" customWidth="1"/>
    <col min="8689" max="8689" width="43" style="33" customWidth="1"/>
    <col min="8690" max="8691" width="41" style="33" customWidth="1"/>
    <col min="8692" max="8692" width="12" style="33" customWidth="1"/>
    <col min="8693" max="8693" width="18" style="33" customWidth="1"/>
    <col min="8694" max="8694" width="22" style="33" customWidth="1"/>
    <col min="8695" max="8695" width="13" style="33" customWidth="1"/>
    <col min="8696" max="8696" width="14" style="33" customWidth="1"/>
    <col min="8697" max="8697" width="45" style="33" customWidth="1"/>
    <col min="8698" max="8698" width="13" style="33" customWidth="1"/>
    <col min="8699" max="8699" width="27" style="33" customWidth="1"/>
    <col min="8700" max="8700" width="39" style="33" customWidth="1"/>
    <col min="8701" max="8701" width="24" style="33" customWidth="1"/>
    <col min="8702" max="8702" width="40" style="33" customWidth="1"/>
    <col min="8703" max="8703" width="17" style="33" customWidth="1"/>
    <col min="8704" max="8704" width="35" style="33" customWidth="1"/>
    <col min="8705" max="8706" width="24" style="33" customWidth="1"/>
    <col min="8707" max="8707" width="25" style="33" customWidth="1"/>
    <col min="8708" max="8708" width="33" style="33" customWidth="1"/>
    <col min="8709" max="8709" width="25" style="33" customWidth="1"/>
    <col min="8710" max="8710" width="26" style="33" customWidth="1"/>
    <col min="8711" max="8711" width="20" style="33" customWidth="1"/>
    <col min="8712" max="8867" width="8.83203125" style="33"/>
    <col min="8868" max="8868" width="4" style="33" customWidth="1"/>
    <col min="8869" max="8869" width="13" style="33" customWidth="1"/>
    <col min="8870" max="8870" width="52" style="33" customWidth="1"/>
    <col min="8871" max="8871" width="23.6640625" style="33" customWidth="1"/>
    <col min="8872" max="8872" width="7" style="33" customWidth="1"/>
    <col min="8873" max="8873" width="20" style="33" customWidth="1"/>
    <col min="8874" max="8874" width="26" style="33" customWidth="1"/>
    <col min="8875" max="8875" width="23" style="33" customWidth="1"/>
    <col min="8876" max="8876" width="32" style="33" customWidth="1"/>
    <col min="8877" max="8877" width="30" style="33" customWidth="1"/>
    <col min="8878" max="8878" width="29" style="33" customWidth="1"/>
    <col min="8879" max="8879" width="32" style="33" customWidth="1"/>
    <col min="8880" max="8880" width="31" style="33" customWidth="1"/>
    <col min="8881" max="8881" width="20" style="33" customWidth="1"/>
    <col min="8882" max="8882" width="36" style="33" customWidth="1"/>
    <col min="8883" max="8883" width="25" style="33" customWidth="1"/>
    <col min="8884" max="8884" width="22" style="33" customWidth="1"/>
    <col min="8885" max="8885" width="23" style="33" customWidth="1"/>
    <col min="8886" max="8886" width="16" style="33" customWidth="1"/>
    <col min="8887" max="8887" width="27" style="33" customWidth="1"/>
    <col min="8888" max="8888" width="16" style="33" customWidth="1"/>
    <col min="8889" max="8889" width="25" style="33" customWidth="1"/>
    <col min="8890" max="8890" width="24" style="33" customWidth="1"/>
    <col min="8891" max="8891" width="16" style="33" customWidth="1"/>
    <col min="8892" max="8892" width="22" style="33" customWidth="1"/>
    <col min="8893" max="8893" width="32" style="33" customWidth="1"/>
    <col min="8894" max="8894" width="30" style="33" customWidth="1"/>
    <col min="8895" max="8895" width="23" style="33" customWidth="1"/>
    <col min="8896" max="8896" width="22" style="33" customWidth="1"/>
    <col min="8897" max="8898" width="33" style="33" customWidth="1"/>
    <col min="8899" max="8899" width="26" style="33" customWidth="1"/>
    <col min="8900" max="8900" width="25" style="33" customWidth="1"/>
    <col min="8901" max="8901" width="16" style="33" customWidth="1"/>
    <col min="8902" max="8902" width="23" style="33" customWidth="1"/>
    <col min="8903" max="8903" width="31" style="33" customWidth="1"/>
    <col min="8904" max="8904" width="32" style="33" customWidth="1"/>
    <col min="8905" max="8905" width="17" style="33" customWidth="1"/>
    <col min="8906" max="8906" width="28" style="33" customWidth="1"/>
    <col min="8907" max="8907" width="49" style="33" customWidth="1"/>
    <col min="8908" max="8908" width="24" style="33" customWidth="1"/>
    <col min="8909" max="8909" width="50" style="33" customWidth="1"/>
    <col min="8910" max="8910" width="25" style="33" customWidth="1"/>
    <col min="8911" max="8911" width="20" style="33" customWidth="1"/>
    <col min="8912" max="8912" width="26" style="33" customWidth="1"/>
    <col min="8913" max="8913" width="33" style="33" customWidth="1"/>
    <col min="8914" max="8914" width="26" style="33" customWidth="1"/>
    <col min="8915" max="8915" width="38" style="33" customWidth="1"/>
    <col min="8916" max="8916" width="28" style="33" customWidth="1"/>
    <col min="8917" max="8917" width="45" style="33" customWidth="1"/>
    <col min="8918" max="8918" width="27" style="33" customWidth="1"/>
    <col min="8919" max="8919" width="37" style="33" customWidth="1"/>
    <col min="8920" max="8920" width="18" style="33" customWidth="1"/>
    <col min="8921" max="8921" width="22" style="33" customWidth="1"/>
    <col min="8922" max="8922" width="23" style="33" customWidth="1"/>
    <col min="8923" max="8923" width="26" style="33" customWidth="1"/>
    <col min="8924" max="8924" width="17" style="33" customWidth="1"/>
    <col min="8925" max="8925" width="40" style="33" customWidth="1"/>
    <col min="8926" max="8926" width="23" style="33" customWidth="1"/>
    <col min="8927" max="8927" width="38" style="33" customWidth="1"/>
    <col min="8928" max="8928" width="51" style="33" customWidth="1"/>
    <col min="8929" max="8929" width="26" style="33" customWidth="1"/>
    <col min="8930" max="8930" width="32" style="33" customWidth="1"/>
    <col min="8931" max="8931" width="44" style="33" customWidth="1"/>
    <col min="8932" max="8932" width="22" style="33" customWidth="1"/>
    <col min="8933" max="8933" width="52" style="33" customWidth="1"/>
    <col min="8934" max="8934" width="33" style="33" customWidth="1"/>
    <col min="8935" max="8935" width="40" style="33" customWidth="1"/>
    <col min="8936" max="8936" width="41" style="33" customWidth="1"/>
    <col min="8937" max="8937" width="23" style="33" customWidth="1"/>
    <col min="8938" max="8939" width="37" style="33" customWidth="1"/>
    <col min="8940" max="8940" width="39" style="33" customWidth="1"/>
    <col min="8941" max="8941" width="51" style="33" customWidth="1"/>
    <col min="8942" max="8942" width="33" style="33" customWidth="1"/>
    <col min="8943" max="8943" width="37" style="33" customWidth="1"/>
    <col min="8944" max="8944" width="38" style="33" customWidth="1"/>
    <col min="8945" max="8945" width="43" style="33" customWidth="1"/>
    <col min="8946" max="8947" width="41" style="33" customWidth="1"/>
    <col min="8948" max="8948" width="12" style="33" customWidth="1"/>
    <col min="8949" max="8949" width="18" style="33" customWidth="1"/>
    <col min="8950" max="8950" width="22" style="33" customWidth="1"/>
    <col min="8951" max="8951" width="13" style="33" customWidth="1"/>
    <col min="8952" max="8952" width="14" style="33" customWidth="1"/>
    <col min="8953" max="8953" width="45" style="33" customWidth="1"/>
    <col min="8954" max="8954" width="13" style="33" customWidth="1"/>
    <col min="8955" max="8955" width="27" style="33" customWidth="1"/>
    <col min="8956" max="8956" width="39" style="33" customWidth="1"/>
    <col min="8957" max="8957" width="24" style="33" customWidth="1"/>
    <col min="8958" max="8958" width="40" style="33" customWidth="1"/>
    <col min="8959" max="8959" width="17" style="33" customWidth="1"/>
    <col min="8960" max="8960" width="35" style="33" customWidth="1"/>
    <col min="8961" max="8962" width="24" style="33" customWidth="1"/>
    <col min="8963" max="8963" width="25" style="33" customWidth="1"/>
    <col min="8964" max="8964" width="33" style="33" customWidth="1"/>
    <col min="8965" max="8965" width="25" style="33" customWidth="1"/>
    <col min="8966" max="8966" width="26" style="33" customWidth="1"/>
    <col min="8967" max="8967" width="20" style="33" customWidth="1"/>
    <col min="8968" max="9123" width="8.83203125" style="33"/>
    <col min="9124" max="9124" width="4" style="33" customWidth="1"/>
    <col min="9125" max="9125" width="13" style="33" customWidth="1"/>
    <col min="9126" max="9126" width="52" style="33" customWidth="1"/>
    <col min="9127" max="9127" width="23.6640625" style="33" customWidth="1"/>
    <col min="9128" max="9128" width="7" style="33" customWidth="1"/>
    <col min="9129" max="9129" width="20" style="33" customWidth="1"/>
    <col min="9130" max="9130" width="26" style="33" customWidth="1"/>
    <col min="9131" max="9131" width="23" style="33" customWidth="1"/>
    <col min="9132" max="9132" width="32" style="33" customWidth="1"/>
    <col min="9133" max="9133" width="30" style="33" customWidth="1"/>
    <col min="9134" max="9134" width="29" style="33" customWidth="1"/>
    <col min="9135" max="9135" width="32" style="33" customWidth="1"/>
    <col min="9136" max="9136" width="31" style="33" customWidth="1"/>
    <col min="9137" max="9137" width="20" style="33" customWidth="1"/>
    <col min="9138" max="9138" width="36" style="33" customWidth="1"/>
    <col min="9139" max="9139" width="25" style="33" customWidth="1"/>
    <col min="9140" max="9140" width="22" style="33" customWidth="1"/>
    <col min="9141" max="9141" width="23" style="33" customWidth="1"/>
    <col min="9142" max="9142" width="16" style="33" customWidth="1"/>
    <col min="9143" max="9143" width="27" style="33" customWidth="1"/>
    <col min="9144" max="9144" width="16" style="33" customWidth="1"/>
    <col min="9145" max="9145" width="25" style="33" customWidth="1"/>
    <col min="9146" max="9146" width="24" style="33" customWidth="1"/>
    <col min="9147" max="9147" width="16" style="33" customWidth="1"/>
    <col min="9148" max="9148" width="22" style="33" customWidth="1"/>
    <col min="9149" max="9149" width="32" style="33" customWidth="1"/>
    <col min="9150" max="9150" width="30" style="33" customWidth="1"/>
    <col min="9151" max="9151" width="23" style="33" customWidth="1"/>
    <col min="9152" max="9152" width="22" style="33" customWidth="1"/>
    <col min="9153" max="9154" width="33" style="33" customWidth="1"/>
    <col min="9155" max="9155" width="26" style="33" customWidth="1"/>
    <col min="9156" max="9156" width="25" style="33" customWidth="1"/>
    <col min="9157" max="9157" width="16" style="33" customWidth="1"/>
    <col min="9158" max="9158" width="23" style="33" customWidth="1"/>
    <col min="9159" max="9159" width="31" style="33" customWidth="1"/>
    <col min="9160" max="9160" width="32" style="33" customWidth="1"/>
    <col min="9161" max="9161" width="17" style="33" customWidth="1"/>
    <col min="9162" max="9162" width="28" style="33" customWidth="1"/>
    <col min="9163" max="9163" width="49" style="33" customWidth="1"/>
    <col min="9164" max="9164" width="24" style="33" customWidth="1"/>
    <col min="9165" max="9165" width="50" style="33" customWidth="1"/>
    <col min="9166" max="9166" width="25" style="33" customWidth="1"/>
    <col min="9167" max="9167" width="20" style="33" customWidth="1"/>
    <col min="9168" max="9168" width="26" style="33" customWidth="1"/>
    <col min="9169" max="9169" width="33" style="33" customWidth="1"/>
    <col min="9170" max="9170" width="26" style="33" customWidth="1"/>
    <col min="9171" max="9171" width="38" style="33" customWidth="1"/>
    <col min="9172" max="9172" width="28" style="33" customWidth="1"/>
    <col min="9173" max="9173" width="45" style="33" customWidth="1"/>
    <col min="9174" max="9174" width="27" style="33" customWidth="1"/>
    <col min="9175" max="9175" width="37" style="33" customWidth="1"/>
    <col min="9176" max="9176" width="18" style="33" customWidth="1"/>
    <col min="9177" max="9177" width="22" style="33" customWidth="1"/>
    <col min="9178" max="9178" width="23" style="33" customWidth="1"/>
    <col min="9179" max="9179" width="26" style="33" customWidth="1"/>
    <col min="9180" max="9180" width="17" style="33" customWidth="1"/>
    <col min="9181" max="9181" width="40" style="33" customWidth="1"/>
    <col min="9182" max="9182" width="23" style="33" customWidth="1"/>
    <col min="9183" max="9183" width="38" style="33" customWidth="1"/>
    <col min="9184" max="9184" width="51" style="33" customWidth="1"/>
    <col min="9185" max="9185" width="26" style="33" customWidth="1"/>
    <col min="9186" max="9186" width="32" style="33" customWidth="1"/>
    <col min="9187" max="9187" width="44" style="33" customWidth="1"/>
    <col min="9188" max="9188" width="22" style="33" customWidth="1"/>
    <col min="9189" max="9189" width="52" style="33" customWidth="1"/>
    <col min="9190" max="9190" width="33" style="33" customWidth="1"/>
    <col min="9191" max="9191" width="40" style="33" customWidth="1"/>
    <col min="9192" max="9192" width="41" style="33" customWidth="1"/>
    <col min="9193" max="9193" width="23" style="33" customWidth="1"/>
    <col min="9194" max="9195" width="37" style="33" customWidth="1"/>
    <col min="9196" max="9196" width="39" style="33" customWidth="1"/>
    <col min="9197" max="9197" width="51" style="33" customWidth="1"/>
    <col min="9198" max="9198" width="33" style="33" customWidth="1"/>
    <col min="9199" max="9199" width="37" style="33" customWidth="1"/>
    <col min="9200" max="9200" width="38" style="33" customWidth="1"/>
    <col min="9201" max="9201" width="43" style="33" customWidth="1"/>
    <col min="9202" max="9203" width="41" style="33" customWidth="1"/>
    <col min="9204" max="9204" width="12" style="33" customWidth="1"/>
    <col min="9205" max="9205" width="18" style="33" customWidth="1"/>
    <col min="9206" max="9206" width="22" style="33" customWidth="1"/>
    <col min="9207" max="9207" width="13" style="33" customWidth="1"/>
    <col min="9208" max="9208" width="14" style="33" customWidth="1"/>
    <col min="9209" max="9209" width="45" style="33" customWidth="1"/>
    <col min="9210" max="9210" width="13" style="33" customWidth="1"/>
    <col min="9211" max="9211" width="27" style="33" customWidth="1"/>
    <col min="9212" max="9212" width="39" style="33" customWidth="1"/>
    <col min="9213" max="9213" width="24" style="33" customWidth="1"/>
    <col min="9214" max="9214" width="40" style="33" customWidth="1"/>
    <col min="9215" max="9215" width="17" style="33" customWidth="1"/>
    <col min="9216" max="9216" width="35" style="33" customWidth="1"/>
    <col min="9217" max="9218" width="24" style="33" customWidth="1"/>
    <col min="9219" max="9219" width="25" style="33" customWidth="1"/>
    <col min="9220" max="9220" width="33" style="33" customWidth="1"/>
    <col min="9221" max="9221" width="25" style="33" customWidth="1"/>
    <col min="9222" max="9222" width="26" style="33" customWidth="1"/>
    <col min="9223" max="9223" width="20" style="33" customWidth="1"/>
    <col min="9224" max="9379" width="8.83203125" style="33"/>
    <col min="9380" max="9380" width="4" style="33" customWidth="1"/>
    <col min="9381" max="9381" width="13" style="33" customWidth="1"/>
    <col min="9382" max="9382" width="52" style="33" customWidth="1"/>
    <col min="9383" max="9383" width="23.6640625" style="33" customWidth="1"/>
    <col min="9384" max="9384" width="7" style="33" customWidth="1"/>
    <col min="9385" max="9385" width="20" style="33" customWidth="1"/>
    <col min="9386" max="9386" width="26" style="33" customWidth="1"/>
    <col min="9387" max="9387" width="23" style="33" customWidth="1"/>
    <col min="9388" max="9388" width="32" style="33" customWidth="1"/>
    <col min="9389" max="9389" width="30" style="33" customWidth="1"/>
    <col min="9390" max="9390" width="29" style="33" customWidth="1"/>
    <col min="9391" max="9391" width="32" style="33" customWidth="1"/>
    <col min="9392" max="9392" width="31" style="33" customWidth="1"/>
    <col min="9393" max="9393" width="20" style="33" customWidth="1"/>
    <col min="9394" max="9394" width="36" style="33" customWidth="1"/>
    <col min="9395" max="9395" width="25" style="33" customWidth="1"/>
    <col min="9396" max="9396" width="22" style="33" customWidth="1"/>
    <col min="9397" max="9397" width="23" style="33" customWidth="1"/>
    <col min="9398" max="9398" width="16" style="33" customWidth="1"/>
    <col min="9399" max="9399" width="27" style="33" customWidth="1"/>
    <col min="9400" max="9400" width="16" style="33" customWidth="1"/>
    <col min="9401" max="9401" width="25" style="33" customWidth="1"/>
    <col min="9402" max="9402" width="24" style="33" customWidth="1"/>
    <col min="9403" max="9403" width="16" style="33" customWidth="1"/>
    <col min="9404" max="9404" width="22" style="33" customWidth="1"/>
    <col min="9405" max="9405" width="32" style="33" customWidth="1"/>
    <col min="9406" max="9406" width="30" style="33" customWidth="1"/>
    <col min="9407" max="9407" width="23" style="33" customWidth="1"/>
    <col min="9408" max="9408" width="22" style="33" customWidth="1"/>
    <col min="9409" max="9410" width="33" style="33" customWidth="1"/>
    <col min="9411" max="9411" width="26" style="33" customWidth="1"/>
    <col min="9412" max="9412" width="25" style="33" customWidth="1"/>
    <col min="9413" max="9413" width="16" style="33" customWidth="1"/>
    <col min="9414" max="9414" width="23" style="33" customWidth="1"/>
    <col min="9415" max="9415" width="31" style="33" customWidth="1"/>
    <col min="9416" max="9416" width="32" style="33" customWidth="1"/>
    <col min="9417" max="9417" width="17" style="33" customWidth="1"/>
    <col min="9418" max="9418" width="28" style="33" customWidth="1"/>
    <col min="9419" max="9419" width="49" style="33" customWidth="1"/>
    <col min="9420" max="9420" width="24" style="33" customWidth="1"/>
    <col min="9421" max="9421" width="50" style="33" customWidth="1"/>
    <col min="9422" max="9422" width="25" style="33" customWidth="1"/>
    <col min="9423" max="9423" width="20" style="33" customWidth="1"/>
    <col min="9424" max="9424" width="26" style="33" customWidth="1"/>
    <col min="9425" max="9425" width="33" style="33" customWidth="1"/>
    <col min="9426" max="9426" width="26" style="33" customWidth="1"/>
    <col min="9427" max="9427" width="38" style="33" customWidth="1"/>
    <col min="9428" max="9428" width="28" style="33" customWidth="1"/>
    <col min="9429" max="9429" width="45" style="33" customWidth="1"/>
    <col min="9430" max="9430" width="27" style="33" customWidth="1"/>
    <col min="9431" max="9431" width="37" style="33" customWidth="1"/>
    <col min="9432" max="9432" width="18" style="33" customWidth="1"/>
    <col min="9433" max="9433" width="22" style="33" customWidth="1"/>
    <col min="9434" max="9434" width="23" style="33" customWidth="1"/>
    <col min="9435" max="9435" width="26" style="33" customWidth="1"/>
    <col min="9436" max="9436" width="17" style="33" customWidth="1"/>
    <col min="9437" max="9437" width="40" style="33" customWidth="1"/>
    <col min="9438" max="9438" width="23" style="33" customWidth="1"/>
    <col min="9439" max="9439" width="38" style="33" customWidth="1"/>
    <col min="9440" max="9440" width="51" style="33" customWidth="1"/>
    <col min="9441" max="9441" width="26" style="33" customWidth="1"/>
    <col min="9442" max="9442" width="32" style="33" customWidth="1"/>
    <col min="9443" max="9443" width="44" style="33" customWidth="1"/>
    <col min="9444" max="9444" width="22" style="33" customWidth="1"/>
    <col min="9445" max="9445" width="52" style="33" customWidth="1"/>
    <col min="9446" max="9446" width="33" style="33" customWidth="1"/>
    <col min="9447" max="9447" width="40" style="33" customWidth="1"/>
    <col min="9448" max="9448" width="41" style="33" customWidth="1"/>
    <col min="9449" max="9449" width="23" style="33" customWidth="1"/>
    <col min="9450" max="9451" width="37" style="33" customWidth="1"/>
    <col min="9452" max="9452" width="39" style="33" customWidth="1"/>
    <col min="9453" max="9453" width="51" style="33" customWidth="1"/>
    <col min="9454" max="9454" width="33" style="33" customWidth="1"/>
    <col min="9455" max="9455" width="37" style="33" customWidth="1"/>
    <col min="9456" max="9456" width="38" style="33" customWidth="1"/>
    <col min="9457" max="9457" width="43" style="33" customWidth="1"/>
    <col min="9458" max="9459" width="41" style="33" customWidth="1"/>
    <col min="9460" max="9460" width="12" style="33" customWidth="1"/>
    <col min="9461" max="9461" width="18" style="33" customWidth="1"/>
    <col min="9462" max="9462" width="22" style="33" customWidth="1"/>
    <col min="9463" max="9463" width="13" style="33" customWidth="1"/>
    <col min="9464" max="9464" width="14" style="33" customWidth="1"/>
    <col min="9465" max="9465" width="45" style="33" customWidth="1"/>
    <col min="9466" max="9466" width="13" style="33" customWidth="1"/>
    <col min="9467" max="9467" width="27" style="33" customWidth="1"/>
    <col min="9468" max="9468" width="39" style="33" customWidth="1"/>
    <col min="9469" max="9469" width="24" style="33" customWidth="1"/>
    <col min="9470" max="9470" width="40" style="33" customWidth="1"/>
    <col min="9471" max="9471" width="17" style="33" customWidth="1"/>
    <col min="9472" max="9472" width="35" style="33" customWidth="1"/>
    <col min="9473" max="9474" width="24" style="33" customWidth="1"/>
    <col min="9475" max="9475" width="25" style="33" customWidth="1"/>
    <col min="9476" max="9476" width="33" style="33" customWidth="1"/>
    <col min="9477" max="9477" width="25" style="33" customWidth="1"/>
    <col min="9478" max="9478" width="26" style="33" customWidth="1"/>
    <col min="9479" max="9479" width="20" style="33" customWidth="1"/>
    <col min="9480" max="9635" width="8.83203125" style="33"/>
    <col min="9636" max="9636" width="4" style="33" customWidth="1"/>
    <col min="9637" max="9637" width="13" style="33" customWidth="1"/>
    <col min="9638" max="9638" width="52" style="33" customWidth="1"/>
    <col min="9639" max="9639" width="23.6640625" style="33" customWidth="1"/>
    <col min="9640" max="9640" width="7" style="33" customWidth="1"/>
    <col min="9641" max="9641" width="20" style="33" customWidth="1"/>
    <col min="9642" max="9642" width="26" style="33" customWidth="1"/>
    <col min="9643" max="9643" width="23" style="33" customWidth="1"/>
    <col min="9644" max="9644" width="32" style="33" customWidth="1"/>
    <col min="9645" max="9645" width="30" style="33" customWidth="1"/>
    <col min="9646" max="9646" width="29" style="33" customWidth="1"/>
    <col min="9647" max="9647" width="32" style="33" customWidth="1"/>
    <col min="9648" max="9648" width="31" style="33" customWidth="1"/>
    <col min="9649" max="9649" width="20" style="33" customWidth="1"/>
    <col min="9650" max="9650" width="36" style="33" customWidth="1"/>
    <col min="9651" max="9651" width="25" style="33" customWidth="1"/>
    <col min="9652" max="9652" width="22" style="33" customWidth="1"/>
    <col min="9653" max="9653" width="23" style="33" customWidth="1"/>
    <col min="9654" max="9654" width="16" style="33" customWidth="1"/>
    <col min="9655" max="9655" width="27" style="33" customWidth="1"/>
    <col min="9656" max="9656" width="16" style="33" customWidth="1"/>
    <col min="9657" max="9657" width="25" style="33" customWidth="1"/>
    <col min="9658" max="9658" width="24" style="33" customWidth="1"/>
    <col min="9659" max="9659" width="16" style="33" customWidth="1"/>
    <col min="9660" max="9660" width="22" style="33" customWidth="1"/>
    <col min="9661" max="9661" width="32" style="33" customWidth="1"/>
    <col min="9662" max="9662" width="30" style="33" customWidth="1"/>
    <col min="9663" max="9663" width="23" style="33" customWidth="1"/>
    <col min="9664" max="9664" width="22" style="33" customWidth="1"/>
    <col min="9665" max="9666" width="33" style="33" customWidth="1"/>
    <col min="9667" max="9667" width="26" style="33" customWidth="1"/>
    <col min="9668" max="9668" width="25" style="33" customWidth="1"/>
    <col min="9669" max="9669" width="16" style="33" customWidth="1"/>
    <col min="9670" max="9670" width="23" style="33" customWidth="1"/>
    <col min="9671" max="9671" width="31" style="33" customWidth="1"/>
    <col min="9672" max="9672" width="32" style="33" customWidth="1"/>
    <col min="9673" max="9673" width="17" style="33" customWidth="1"/>
    <col min="9674" max="9674" width="28" style="33" customWidth="1"/>
    <col min="9675" max="9675" width="49" style="33" customWidth="1"/>
    <col min="9676" max="9676" width="24" style="33" customWidth="1"/>
    <col min="9677" max="9677" width="50" style="33" customWidth="1"/>
    <col min="9678" max="9678" width="25" style="33" customWidth="1"/>
    <col min="9679" max="9679" width="20" style="33" customWidth="1"/>
    <col min="9680" max="9680" width="26" style="33" customWidth="1"/>
    <col min="9681" max="9681" width="33" style="33" customWidth="1"/>
    <col min="9682" max="9682" width="26" style="33" customWidth="1"/>
    <col min="9683" max="9683" width="38" style="33" customWidth="1"/>
    <col min="9684" max="9684" width="28" style="33" customWidth="1"/>
    <col min="9685" max="9685" width="45" style="33" customWidth="1"/>
    <col min="9686" max="9686" width="27" style="33" customWidth="1"/>
    <col min="9687" max="9687" width="37" style="33" customWidth="1"/>
    <col min="9688" max="9688" width="18" style="33" customWidth="1"/>
    <col min="9689" max="9689" width="22" style="33" customWidth="1"/>
    <col min="9690" max="9690" width="23" style="33" customWidth="1"/>
    <col min="9691" max="9691" width="26" style="33" customWidth="1"/>
    <col min="9692" max="9692" width="17" style="33" customWidth="1"/>
    <col min="9693" max="9693" width="40" style="33" customWidth="1"/>
    <col min="9694" max="9694" width="23" style="33" customWidth="1"/>
    <col min="9695" max="9695" width="38" style="33" customWidth="1"/>
    <col min="9696" max="9696" width="51" style="33" customWidth="1"/>
    <col min="9697" max="9697" width="26" style="33" customWidth="1"/>
    <col min="9698" max="9698" width="32" style="33" customWidth="1"/>
    <col min="9699" max="9699" width="44" style="33" customWidth="1"/>
    <col min="9700" max="9700" width="22" style="33" customWidth="1"/>
    <col min="9701" max="9701" width="52" style="33" customWidth="1"/>
    <col min="9702" max="9702" width="33" style="33" customWidth="1"/>
    <col min="9703" max="9703" width="40" style="33" customWidth="1"/>
    <col min="9704" max="9704" width="41" style="33" customWidth="1"/>
    <col min="9705" max="9705" width="23" style="33" customWidth="1"/>
    <col min="9706" max="9707" width="37" style="33" customWidth="1"/>
    <col min="9708" max="9708" width="39" style="33" customWidth="1"/>
    <col min="9709" max="9709" width="51" style="33" customWidth="1"/>
    <col min="9710" max="9710" width="33" style="33" customWidth="1"/>
    <col min="9711" max="9711" width="37" style="33" customWidth="1"/>
    <col min="9712" max="9712" width="38" style="33" customWidth="1"/>
    <col min="9713" max="9713" width="43" style="33" customWidth="1"/>
    <col min="9714" max="9715" width="41" style="33" customWidth="1"/>
    <col min="9716" max="9716" width="12" style="33" customWidth="1"/>
    <col min="9717" max="9717" width="18" style="33" customWidth="1"/>
    <col min="9718" max="9718" width="22" style="33" customWidth="1"/>
    <col min="9719" max="9719" width="13" style="33" customWidth="1"/>
    <col min="9720" max="9720" width="14" style="33" customWidth="1"/>
    <col min="9721" max="9721" width="45" style="33" customWidth="1"/>
    <col min="9722" max="9722" width="13" style="33" customWidth="1"/>
    <col min="9723" max="9723" width="27" style="33" customWidth="1"/>
    <col min="9724" max="9724" width="39" style="33" customWidth="1"/>
    <col min="9725" max="9725" width="24" style="33" customWidth="1"/>
    <col min="9726" max="9726" width="40" style="33" customWidth="1"/>
    <col min="9727" max="9727" width="17" style="33" customWidth="1"/>
    <col min="9728" max="9728" width="35" style="33" customWidth="1"/>
    <col min="9729" max="9730" width="24" style="33" customWidth="1"/>
    <col min="9731" max="9731" width="25" style="33" customWidth="1"/>
    <col min="9732" max="9732" width="33" style="33" customWidth="1"/>
    <col min="9733" max="9733" width="25" style="33" customWidth="1"/>
    <col min="9734" max="9734" width="26" style="33" customWidth="1"/>
    <col min="9735" max="9735" width="20" style="33" customWidth="1"/>
    <col min="9736" max="9891" width="8.83203125" style="33"/>
    <col min="9892" max="9892" width="4" style="33" customWidth="1"/>
    <col min="9893" max="9893" width="13" style="33" customWidth="1"/>
    <col min="9894" max="9894" width="52" style="33" customWidth="1"/>
    <col min="9895" max="9895" width="23.6640625" style="33" customWidth="1"/>
    <col min="9896" max="9896" width="7" style="33" customWidth="1"/>
    <col min="9897" max="9897" width="20" style="33" customWidth="1"/>
    <col min="9898" max="9898" width="26" style="33" customWidth="1"/>
    <col min="9899" max="9899" width="23" style="33" customWidth="1"/>
    <col min="9900" max="9900" width="32" style="33" customWidth="1"/>
    <col min="9901" max="9901" width="30" style="33" customWidth="1"/>
    <col min="9902" max="9902" width="29" style="33" customWidth="1"/>
    <col min="9903" max="9903" width="32" style="33" customWidth="1"/>
    <col min="9904" max="9904" width="31" style="33" customWidth="1"/>
    <col min="9905" max="9905" width="20" style="33" customWidth="1"/>
    <col min="9906" max="9906" width="36" style="33" customWidth="1"/>
    <col min="9907" max="9907" width="25" style="33" customWidth="1"/>
    <col min="9908" max="9908" width="22" style="33" customWidth="1"/>
    <col min="9909" max="9909" width="23" style="33" customWidth="1"/>
    <col min="9910" max="9910" width="16" style="33" customWidth="1"/>
    <col min="9911" max="9911" width="27" style="33" customWidth="1"/>
    <col min="9912" max="9912" width="16" style="33" customWidth="1"/>
    <col min="9913" max="9913" width="25" style="33" customWidth="1"/>
    <col min="9914" max="9914" width="24" style="33" customWidth="1"/>
    <col min="9915" max="9915" width="16" style="33" customWidth="1"/>
    <col min="9916" max="9916" width="22" style="33" customWidth="1"/>
    <col min="9917" max="9917" width="32" style="33" customWidth="1"/>
    <col min="9918" max="9918" width="30" style="33" customWidth="1"/>
    <col min="9919" max="9919" width="23" style="33" customWidth="1"/>
    <col min="9920" max="9920" width="22" style="33" customWidth="1"/>
    <col min="9921" max="9922" width="33" style="33" customWidth="1"/>
    <col min="9923" max="9923" width="26" style="33" customWidth="1"/>
    <col min="9924" max="9924" width="25" style="33" customWidth="1"/>
    <col min="9925" max="9925" width="16" style="33" customWidth="1"/>
    <col min="9926" max="9926" width="23" style="33" customWidth="1"/>
    <col min="9927" max="9927" width="31" style="33" customWidth="1"/>
    <col min="9928" max="9928" width="32" style="33" customWidth="1"/>
    <col min="9929" max="9929" width="17" style="33" customWidth="1"/>
    <col min="9930" max="9930" width="28" style="33" customWidth="1"/>
    <col min="9931" max="9931" width="49" style="33" customWidth="1"/>
    <col min="9932" max="9932" width="24" style="33" customWidth="1"/>
    <col min="9933" max="9933" width="50" style="33" customWidth="1"/>
    <col min="9934" max="9934" width="25" style="33" customWidth="1"/>
    <col min="9935" max="9935" width="20" style="33" customWidth="1"/>
    <col min="9936" max="9936" width="26" style="33" customWidth="1"/>
    <col min="9937" max="9937" width="33" style="33" customWidth="1"/>
    <col min="9938" max="9938" width="26" style="33" customWidth="1"/>
    <col min="9939" max="9939" width="38" style="33" customWidth="1"/>
    <col min="9940" max="9940" width="28" style="33" customWidth="1"/>
    <col min="9941" max="9941" width="45" style="33" customWidth="1"/>
    <col min="9942" max="9942" width="27" style="33" customWidth="1"/>
    <col min="9943" max="9943" width="37" style="33" customWidth="1"/>
    <col min="9944" max="9944" width="18" style="33" customWidth="1"/>
    <col min="9945" max="9945" width="22" style="33" customWidth="1"/>
    <col min="9946" max="9946" width="23" style="33" customWidth="1"/>
    <col min="9947" max="9947" width="26" style="33" customWidth="1"/>
    <col min="9948" max="9948" width="17" style="33" customWidth="1"/>
    <col min="9949" max="9949" width="40" style="33" customWidth="1"/>
    <col min="9950" max="9950" width="23" style="33" customWidth="1"/>
    <col min="9951" max="9951" width="38" style="33" customWidth="1"/>
    <col min="9952" max="9952" width="51" style="33" customWidth="1"/>
    <col min="9953" max="9953" width="26" style="33" customWidth="1"/>
    <col min="9954" max="9954" width="32" style="33" customWidth="1"/>
    <col min="9955" max="9955" width="44" style="33" customWidth="1"/>
    <col min="9956" max="9956" width="22" style="33" customWidth="1"/>
    <col min="9957" max="9957" width="52" style="33" customWidth="1"/>
    <col min="9958" max="9958" width="33" style="33" customWidth="1"/>
    <col min="9959" max="9959" width="40" style="33" customWidth="1"/>
    <col min="9960" max="9960" width="41" style="33" customWidth="1"/>
    <col min="9961" max="9961" width="23" style="33" customWidth="1"/>
    <col min="9962" max="9963" width="37" style="33" customWidth="1"/>
    <col min="9964" max="9964" width="39" style="33" customWidth="1"/>
    <col min="9965" max="9965" width="51" style="33" customWidth="1"/>
    <col min="9966" max="9966" width="33" style="33" customWidth="1"/>
    <col min="9967" max="9967" width="37" style="33" customWidth="1"/>
    <col min="9968" max="9968" width="38" style="33" customWidth="1"/>
    <col min="9969" max="9969" width="43" style="33" customWidth="1"/>
    <col min="9970" max="9971" width="41" style="33" customWidth="1"/>
    <col min="9972" max="9972" width="12" style="33" customWidth="1"/>
    <col min="9973" max="9973" width="18" style="33" customWidth="1"/>
    <col min="9974" max="9974" width="22" style="33" customWidth="1"/>
    <col min="9975" max="9975" width="13" style="33" customWidth="1"/>
    <col min="9976" max="9976" width="14" style="33" customWidth="1"/>
    <col min="9977" max="9977" width="45" style="33" customWidth="1"/>
    <col min="9978" max="9978" width="13" style="33" customWidth="1"/>
    <col min="9979" max="9979" width="27" style="33" customWidth="1"/>
    <col min="9980" max="9980" width="39" style="33" customWidth="1"/>
    <col min="9981" max="9981" width="24" style="33" customWidth="1"/>
    <col min="9982" max="9982" width="40" style="33" customWidth="1"/>
    <col min="9983" max="9983" width="17" style="33" customWidth="1"/>
    <col min="9984" max="9984" width="35" style="33" customWidth="1"/>
    <col min="9985" max="9986" width="24" style="33" customWidth="1"/>
    <col min="9987" max="9987" width="25" style="33" customWidth="1"/>
    <col min="9988" max="9988" width="33" style="33" customWidth="1"/>
    <col min="9989" max="9989" width="25" style="33" customWidth="1"/>
    <col min="9990" max="9990" width="26" style="33" customWidth="1"/>
    <col min="9991" max="9991" width="20" style="33" customWidth="1"/>
    <col min="9992" max="10147" width="8.83203125" style="33"/>
    <col min="10148" max="10148" width="4" style="33" customWidth="1"/>
    <col min="10149" max="10149" width="13" style="33" customWidth="1"/>
    <col min="10150" max="10150" width="52" style="33" customWidth="1"/>
    <col min="10151" max="10151" width="23.6640625" style="33" customWidth="1"/>
    <col min="10152" max="10152" width="7" style="33" customWidth="1"/>
    <col min="10153" max="10153" width="20" style="33" customWidth="1"/>
    <col min="10154" max="10154" width="26" style="33" customWidth="1"/>
    <col min="10155" max="10155" width="23" style="33" customWidth="1"/>
    <col min="10156" max="10156" width="32" style="33" customWidth="1"/>
    <col min="10157" max="10157" width="30" style="33" customWidth="1"/>
    <col min="10158" max="10158" width="29" style="33" customWidth="1"/>
    <col min="10159" max="10159" width="32" style="33" customWidth="1"/>
    <col min="10160" max="10160" width="31" style="33" customWidth="1"/>
    <col min="10161" max="10161" width="20" style="33" customWidth="1"/>
    <col min="10162" max="10162" width="36" style="33" customWidth="1"/>
    <col min="10163" max="10163" width="25" style="33" customWidth="1"/>
    <col min="10164" max="10164" width="22" style="33" customWidth="1"/>
    <col min="10165" max="10165" width="23" style="33" customWidth="1"/>
    <col min="10166" max="10166" width="16" style="33" customWidth="1"/>
    <col min="10167" max="10167" width="27" style="33" customWidth="1"/>
    <col min="10168" max="10168" width="16" style="33" customWidth="1"/>
    <col min="10169" max="10169" width="25" style="33" customWidth="1"/>
    <col min="10170" max="10170" width="24" style="33" customWidth="1"/>
    <col min="10171" max="10171" width="16" style="33" customWidth="1"/>
    <col min="10172" max="10172" width="22" style="33" customWidth="1"/>
    <col min="10173" max="10173" width="32" style="33" customWidth="1"/>
    <col min="10174" max="10174" width="30" style="33" customWidth="1"/>
    <col min="10175" max="10175" width="23" style="33" customWidth="1"/>
    <col min="10176" max="10176" width="22" style="33" customWidth="1"/>
    <col min="10177" max="10178" width="33" style="33" customWidth="1"/>
    <col min="10179" max="10179" width="26" style="33" customWidth="1"/>
    <col min="10180" max="10180" width="25" style="33" customWidth="1"/>
    <col min="10181" max="10181" width="16" style="33" customWidth="1"/>
    <col min="10182" max="10182" width="23" style="33" customWidth="1"/>
    <col min="10183" max="10183" width="31" style="33" customWidth="1"/>
    <col min="10184" max="10184" width="32" style="33" customWidth="1"/>
    <col min="10185" max="10185" width="17" style="33" customWidth="1"/>
    <col min="10186" max="10186" width="28" style="33" customWidth="1"/>
    <col min="10187" max="10187" width="49" style="33" customWidth="1"/>
    <col min="10188" max="10188" width="24" style="33" customWidth="1"/>
    <col min="10189" max="10189" width="50" style="33" customWidth="1"/>
    <col min="10190" max="10190" width="25" style="33" customWidth="1"/>
    <col min="10191" max="10191" width="20" style="33" customWidth="1"/>
    <col min="10192" max="10192" width="26" style="33" customWidth="1"/>
    <col min="10193" max="10193" width="33" style="33" customWidth="1"/>
    <col min="10194" max="10194" width="26" style="33" customWidth="1"/>
    <col min="10195" max="10195" width="38" style="33" customWidth="1"/>
    <col min="10196" max="10196" width="28" style="33" customWidth="1"/>
    <col min="10197" max="10197" width="45" style="33" customWidth="1"/>
    <col min="10198" max="10198" width="27" style="33" customWidth="1"/>
    <col min="10199" max="10199" width="37" style="33" customWidth="1"/>
    <col min="10200" max="10200" width="18" style="33" customWidth="1"/>
    <col min="10201" max="10201" width="22" style="33" customWidth="1"/>
    <col min="10202" max="10202" width="23" style="33" customWidth="1"/>
    <col min="10203" max="10203" width="26" style="33" customWidth="1"/>
    <col min="10204" max="10204" width="17" style="33" customWidth="1"/>
    <col min="10205" max="10205" width="40" style="33" customWidth="1"/>
    <col min="10206" max="10206" width="23" style="33" customWidth="1"/>
    <col min="10207" max="10207" width="38" style="33" customWidth="1"/>
    <col min="10208" max="10208" width="51" style="33" customWidth="1"/>
    <col min="10209" max="10209" width="26" style="33" customWidth="1"/>
    <col min="10210" max="10210" width="32" style="33" customWidth="1"/>
    <col min="10211" max="10211" width="44" style="33" customWidth="1"/>
    <col min="10212" max="10212" width="22" style="33" customWidth="1"/>
    <col min="10213" max="10213" width="52" style="33" customWidth="1"/>
    <col min="10214" max="10214" width="33" style="33" customWidth="1"/>
    <col min="10215" max="10215" width="40" style="33" customWidth="1"/>
    <col min="10216" max="10216" width="41" style="33" customWidth="1"/>
    <col min="10217" max="10217" width="23" style="33" customWidth="1"/>
    <col min="10218" max="10219" width="37" style="33" customWidth="1"/>
    <col min="10220" max="10220" width="39" style="33" customWidth="1"/>
    <col min="10221" max="10221" width="51" style="33" customWidth="1"/>
    <col min="10222" max="10222" width="33" style="33" customWidth="1"/>
    <col min="10223" max="10223" width="37" style="33" customWidth="1"/>
    <col min="10224" max="10224" width="38" style="33" customWidth="1"/>
    <col min="10225" max="10225" width="43" style="33" customWidth="1"/>
    <col min="10226" max="10227" width="41" style="33" customWidth="1"/>
    <col min="10228" max="10228" width="12" style="33" customWidth="1"/>
    <col min="10229" max="10229" width="18" style="33" customWidth="1"/>
    <col min="10230" max="10230" width="22" style="33" customWidth="1"/>
    <col min="10231" max="10231" width="13" style="33" customWidth="1"/>
    <col min="10232" max="10232" width="14" style="33" customWidth="1"/>
    <col min="10233" max="10233" width="45" style="33" customWidth="1"/>
    <col min="10234" max="10234" width="13" style="33" customWidth="1"/>
    <col min="10235" max="10235" width="27" style="33" customWidth="1"/>
    <col min="10236" max="10236" width="39" style="33" customWidth="1"/>
    <col min="10237" max="10237" width="24" style="33" customWidth="1"/>
    <col min="10238" max="10238" width="40" style="33" customWidth="1"/>
    <col min="10239" max="10239" width="17" style="33" customWidth="1"/>
    <col min="10240" max="10240" width="35" style="33" customWidth="1"/>
    <col min="10241" max="10242" width="24" style="33" customWidth="1"/>
    <col min="10243" max="10243" width="25" style="33" customWidth="1"/>
    <col min="10244" max="10244" width="33" style="33" customWidth="1"/>
    <col min="10245" max="10245" width="25" style="33" customWidth="1"/>
    <col min="10246" max="10246" width="26" style="33" customWidth="1"/>
    <col min="10247" max="10247" width="20" style="33" customWidth="1"/>
    <col min="10248" max="10403" width="8.83203125" style="33"/>
    <col min="10404" max="10404" width="4" style="33" customWidth="1"/>
    <col min="10405" max="10405" width="13" style="33" customWidth="1"/>
    <col min="10406" max="10406" width="52" style="33" customWidth="1"/>
    <col min="10407" max="10407" width="23.6640625" style="33" customWidth="1"/>
    <col min="10408" max="10408" width="7" style="33" customWidth="1"/>
    <col min="10409" max="10409" width="20" style="33" customWidth="1"/>
    <col min="10410" max="10410" width="26" style="33" customWidth="1"/>
    <col min="10411" max="10411" width="23" style="33" customWidth="1"/>
    <col min="10412" max="10412" width="32" style="33" customWidth="1"/>
    <col min="10413" max="10413" width="30" style="33" customWidth="1"/>
    <col min="10414" max="10414" width="29" style="33" customWidth="1"/>
    <col min="10415" max="10415" width="32" style="33" customWidth="1"/>
    <col min="10416" max="10416" width="31" style="33" customWidth="1"/>
    <col min="10417" max="10417" width="20" style="33" customWidth="1"/>
    <col min="10418" max="10418" width="36" style="33" customWidth="1"/>
    <col min="10419" max="10419" width="25" style="33" customWidth="1"/>
    <col min="10420" max="10420" width="22" style="33" customWidth="1"/>
    <col min="10421" max="10421" width="23" style="33" customWidth="1"/>
    <col min="10422" max="10422" width="16" style="33" customWidth="1"/>
    <col min="10423" max="10423" width="27" style="33" customWidth="1"/>
    <col min="10424" max="10424" width="16" style="33" customWidth="1"/>
    <col min="10425" max="10425" width="25" style="33" customWidth="1"/>
    <col min="10426" max="10426" width="24" style="33" customWidth="1"/>
    <col min="10427" max="10427" width="16" style="33" customWidth="1"/>
    <col min="10428" max="10428" width="22" style="33" customWidth="1"/>
    <col min="10429" max="10429" width="32" style="33" customWidth="1"/>
    <col min="10430" max="10430" width="30" style="33" customWidth="1"/>
    <col min="10431" max="10431" width="23" style="33" customWidth="1"/>
    <col min="10432" max="10432" width="22" style="33" customWidth="1"/>
    <col min="10433" max="10434" width="33" style="33" customWidth="1"/>
    <col min="10435" max="10435" width="26" style="33" customWidth="1"/>
    <col min="10436" max="10436" width="25" style="33" customWidth="1"/>
    <col min="10437" max="10437" width="16" style="33" customWidth="1"/>
    <col min="10438" max="10438" width="23" style="33" customWidth="1"/>
    <col min="10439" max="10439" width="31" style="33" customWidth="1"/>
    <col min="10440" max="10440" width="32" style="33" customWidth="1"/>
    <col min="10441" max="10441" width="17" style="33" customWidth="1"/>
    <col min="10442" max="10442" width="28" style="33" customWidth="1"/>
    <col min="10443" max="10443" width="49" style="33" customWidth="1"/>
    <col min="10444" max="10444" width="24" style="33" customWidth="1"/>
    <col min="10445" max="10445" width="50" style="33" customWidth="1"/>
    <col min="10446" max="10446" width="25" style="33" customWidth="1"/>
    <col min="10447" max="10447" width="20" style="33" customWidth="1"/>
    <col min="10448" max="10448" width="26" style="33" customWidth="1"/>
    <col min="10449" max="10449" width="33" style="33" customWidth="1"/>
    <col min="10450" max="10450" width="26" style="33" customWidth="1"/>
    <col min="10451" max="10451" width="38" style="33" customWidth="1"/>
    <col min="10452" max="10452" width="28" style="33" customWidth="1"/>
    <col min="10453" max="10453" width="45" style="33" customWidth="1"/>
    <col min="10454" max="10454" width="27" style="33" customWidth="1"/>
    <col min="10455" max="10455" width="37" style="33" customWidth="1"/>
    <col min="10456" max="10456" width="18" style="33" customWidth="1"/>
    <col min="10457" max="10457" width="22" style="33" customWidth="1"/>
    <col min="10458" max="10458" width="23" style="33" customWidth="1"/>
    <col min="10459" max="10459" width="26" style="33" customWidth="1"/>
    <col min="10460" max="10460" width="17" style="33" customWidth="1"/>
    <col min="10461" max="10461" width="40" style="33" customWidth="1"/>
    <col min="10462" max="10462" width="23" style="33" customWidth="1"/>
    <col min="10463" max="10463" width="38" style="33" customWidth="1"/>
    <col min="10464" max="10464" width="51" style="33" customWidth="1"/>
    <col min="10465" max="10465" width="26" style="33" customWidth="1"/>
    <col min="10466" max="10466" width="32" style="33" customWidth="1"/>
    <col min="10467" max="10467" width="44" style="33" customWidth="1"/>
    <col min="10468" max="10468" width="22" style="33" customWidth="1"/>
    <col min="10469" max="10469" width="52" style="33" customWidth="1"/>
    <col min="10470" max="10470" width="33" style="33" customWidth="1"/>
    <col min="10471" max="10471" width="40" style="33" customWidth="1"/>
    <col min="10472" max="10472" width="41" style="33" customWidth="1"/>
    <col min="10473" max="10473" width="23" style="33" customWidth="1"/>
    <col min="10474" max="10475" width="37" style="33" customWidth="1"/>
    <col min="10476" max="10476" width="39" style="33" customWidth="1"/>
    <col min="10477" max="10477" width="51" style="33" customWidth="1"/>
    <col min="10478" max="10478" width="33" style="33" customWidth="1"/>
    <col min="10479" max="10479" width="37" style="33" customWidth="1"/>
    <col min="10480" max="10480" width="38" style="33" customWidth="1"/>
    <col min="10481" max="10481" width="43" style="33" customWidth="1"/>
    <col min="10482" max="10483" width="41" style="33" customWidth="1"/>
    <col min="10484" max="10484" width="12" style="33" customWidth="1"/>
    <col min="10485" max="10485" width="18" style="33" customWidth="1"/>
    <col min="10486" max="10486" width="22" style="33" customWidth="1"/>
    <col min="10487" max="10487" width="13" style="33" customWidth="1"/>
    <col min="10488" max="10488" width="14" style="33" customWidth="1"/>
    <col min="10489" max="10489" width="45" style="33" customWidth="1"/>
    <col min="10490" max="10490" width="13" style="33" customWidth="1"/>
    <col min="10491" max="10491" width="27" style="33" customWidth="1"/>
    <col min="10492" max="10492" width="39" style="33" customWidth="1"/>
    <col min="10493" max="10493" width="24" style="33" customWidth="1"/>
    <col min="10494" max="10494" width="40" style="33" customWidth="1"/>
    <col min="10495" max="10495" width="17" style="33" customWidth="1"/>
    <col min="10496" max="10496" width="35" style="33" customWidth="1"/>
    <col min="10497" max="10498" width="24" style="33" customWidth="1"/>
    <col min="10499" max="10499" width="25" style="33" customWidth="1"/>
    <col min="10500" max="10500" width="33" style="33" customWidth="1"/>
    <col min="10501" max="10501" width="25" style="33" customWidth="1"/>
    <col min="10502" max="10502" width="26" style="33" customWidth="1"/>
    <col min="10503" max="10503" width="20" style="33" customWidth="1"/>
    <col min="10504" max="10659" width="8.83203125" style="33"/>
    <col min="10660" max="10660" width="4" style="33" customWidth="1"/>
    <col min="10661" max="10661" width="13" style="33" customWidth="1"/>
    <col min="10662" max="10662" width="52" style="33" customWidth="1"/>
    <col min="10663" max="10663" width="23.6640625" style="33" customWidth="1"/>
    <col min="10664" max="10664" width="7" style="33" customWidth="1"/>
    <col min="10665" max="10665" width="20" style="33" customWidth="1"/>
    <col min="10666" max="10666" width="26" style="33" customWidth="1"/>
    <col min="10667" max="10667" width="23" style="33" customWidth="1"/>
    <col min="10668" max="10668" width="32" style="33" customWidth="1"/>
    <col min="10669" max="10669" width="30" style="33" customWidth="1"/>
    <col min="10670" max="10670" width="29" style="33" customWidth="1"/>
    <col min="10671" max="10671" width="32" style="33" customWidth="1"/>
    <col min="10672" max="10672" width="31" style="33" customWidth="1"/>
    <col min="10673" max="10673" width="20" style="33" customWidth="1"/>
    <col min="10674" max="10674" width="36" style="33" customWidth="1"/>
    <col min="10675" max="10675" width="25" style="33" customWidth="1"/>
    <col min="10676" max="10676" width="22" style="33" customWidth="1"/>
    <col min="10677" max="10677" width="23" style="33" customWidth="1"/>
    <col min="10678" max="10678" width="16" style="33" customWidth="1"/>
    <col min="10679" max="10679" width="27" style="33" customWidth="1"/>
    <col min="10680" max="10680" width="16" style="33" customWidth="1"/>
    <col min="10681" max="10681" width="25" style="33" customWidth="1"/>
    <col min="10682" max="10682" width="24" style="33" customWidth="1"/>
    <col min="10683" max="10683" width="16" style="33" customWidth="1"/>
    <col min="10684" max="10684" width="22" style="33" customWidth="1"/>
    <col min="10685" max="10685" width="32" style="33" customWidth="1"/>
    <col min="10686" max="10686" width="30" style="33" customWidth="1"/>
    <col min="10687" max="10687" width="23" style="33" customWidth="1"/>
    <col min="10688" max="10688" width="22" style="33" customWidth="1"/>
    <col min="10689" max="10690" width="33" style="33" customWidth="1"/>
    <col min="10691" max="10691" width="26" style="33" customWidth="1"/>
    <col min="10692" max="10692" width="25" style="33" customWidth="1"/>
    <col min="10693" max="10693" width="16" style="33" customWidth="1"/>
    <col min="10694" max="10694" width="23" style="33" customWidth="1"/>
    <col min="10695" max="10695" width="31" style="33" customWidth="1"/>
    <col min="10696" max="10696" width="32" style="33" customWidth="1"/>
    <col min="10697" max="10697" width="17" style="33" customWidth="1"/>
    <col min="10698" max="10698" width="28" style="33" customWidth="1"/>
    <col min="10699" max="10699" width="49" style="33" customWidth="1"/>
    <col min="10700" max="10700" width="24" style="33" customWidth="1"/>
    <col min="10701" max="10701" width="50" style="33" customWidth="1"/>
    <col min="10702" max="10702" width="25" style="33" customWidth="1"/>
    <col min="10703" max="10703" width="20" style="33" customWidth="1"/>
    <col min="10704" max="10704" width="26" style="33" customWidth="1"/>
    <col min="10705" max="10705" width="33" style="33" customWidth="1"/>
    <col min="10706" max="10706" width="26" style="33" customWidth="1"/>
    <col min="10707" max="10707" width="38" style="33" customWidth="1"/>
    <col min="10708" max="10708" width="28" style="33" customWidth="1"/>
    <col min="10709" max="10709" width="45" style="33" customWidth="1"/>
    <col min="10710" max="10710" width="27" style="33" customWidth="1"/>
    <col min="10711" max="10711" width="37" style="33" customWidth="1"/>
    <col min="10712" max="10712" width="18" style="33" customWidth="1"/>
    <col min="10713" max="10713" width="22" style="33" customWidth="1"/>
    <col min="10714" max="10714" width="23" style="33" customWidth="1"/>
    <col min="10715" max="10715" width="26" style="33" customWidth="1"/>
    <col min="10716" max="10716" width="17" style="33" customWidth="1"/>
    <col min="10717" max="10717" width="40" style="33" customWidth="1"/>
    <col min="10718" max="10718" width="23" style="33" customWidth="1"/>
    <col min="10719" max="10719" width="38" style="33" customWidth="1"/>
    <col min="10720" max="10720" width="51" style="33" customWidth="1"/>
    <col min="10721" max="10721" width="26" style="33" customWidth="1"/>
    <col min="10722" max="10722" width="32" style="33" customWidth="1"/>
    <col min="10723" max="10723" width="44" style="33" customWidth="1"/>
    <col min="10724" max="10724" width="22" style="33" customWidth="1"/>
    <col min="10725" max="10725" width="52" style="33" customWidth="1"/>
    <col min="10726" max="10726" width="33" style="33" customWidth="1"/>
    <col min="10727" max="10727" width="40" style="33" customWidth="1"/>
    <col min="10728" max="10728" width="41" style="33" customWidth="1"/>
    <col min="10729" max="10729" width="23" style="33" customWidth="1"/>
    <col min="10730" max="10731" width="37" style="33" customWidth="1"/>
    <col min="10732" max="10732" width="39" style="33" customWidth="1"/>
    <col min="10733" max="10733" width="51" style="33" customWidth="1"/>
    <col min="10734" max="10734" width="33" style="33" customWidth="1"/>
    <col min="10735" max="10735" width="37" style="33" customWidth="1"/>
    <col min="10736" max="10736" width="38" style="33" customWidth="1"/>
    <col min="10737" max="10737" width="43" style="33" customWidth="1"/>
    <col min="10738" max="10739" width="41" style="33" customWidth="1"/>
    <col min="10740" max="10740" width="12" style="33" customWidth="1"/>
    <col min="10741" max="10741" width="18" style="33" customWidth="1"/>
    <col min="10742" max="10742" width="22" style="33" customWidth="1"/>
    <col min="10743" max="10743" width="13" style="33" customWidth="1"/>
    <col min="10744" max="10744" width="14" style="33" customWidth="1"/>
    <col min="10745" max="10745" width="45" style="33" customWidth="1"/>
    <col min="10746" max="10746" width="13" style="33" customWidth="1"/>
    <col min="10747" max="10747" width="27" style="33" customWidth="1"/>
    <col min="10748" max="10748" width="39" style="33" customWidth="1"/>
    <col min="10749" max="10749" width="24" style="33" customWidth="1"/>
    <col min="10750" max="10750" width="40" style="33" customWidth="1"/>
    <col min="10751" max="10751" width="17" style="33" customWidth="1"/>
    <col min="10752" max="10752" width="35" style="33" customWidth="1"/>
    <col min="10753" max="10754" width="24" style="33" customWidth="1"/>
    <col min="10755" max="10755" width="25" style="33" customWidth="1"/>
    <col min="10756" max="10756" width="33" style="33" customWidth="1"/>
    <col min="10757" max="10757" width="25" style="33" customWidth="1"/>
    <col min="10758" max="10758" width="26" style="33" customWidth="1"/>
    <col min="10759" max="10759" width="20" style="33" customWidth="1"/>
    <col min="10760" max="10915" width="8.83203125" style="33"/>
    <col min="10916" max="10916" width="4" style="33" customWidth="1"/>
    <col min="10917" max="10917" width="13" style="33" customWidth="1"/>
    <col min="10918" max="10918" width="52" style="33" customWidth="1"/>
    <col min="10919" max="10919" width="23.6640625" style="33" customWidth="1"/>
    <col min="10920" max="10920" width="7" style="33" customWidth="1"/>
    <col min="10921" max="10921" width="20" style="33" customWidth="1"/>
    <col min="10922" max="10922" width="26" style="33" customWidth="1"/>
    <col min="10923" max="10923" width="23" style="33" customWidth="1"/>
    <col min="10924" max="10924" width="32" style="33" customWidth="1"/>
    <col min="10925" max="10925" width="30" style="33" customWidth="1"/>
    <col min="10926" max="10926" width="29" style="33" customWidth="1"/>
    <col min="10927" max="10927" width="32" style="33" customWidth="1"/>
    <col min="10928" max="10928" width="31" style="33" customWidth="1"/>
    <col min="10929" max="10929" width="20" style="33" customWidth="1"/>
    <col min="10930" max="10930" width="36" style="33" customWidth="1"/>
    <col min="10931" max="10931" width="25" style="33" customWidth="1"/>
    <col min="10932" max="10932" width="22" style="33" customWidth="1"/>
    <col min="10933" max="10933" width="23" style="33" customWidth="1"/>
    <col min="10934" max="10934" width="16" style="33" customWidth="1"/>
    <col min="10935" max="10935" width="27" style="33" customWidth="1"/>
    <col min="10936" max="10936" width="16" style="33" customWidth="1"/>
    <col min="10937" max="10937" width="25" style="33" customWidth="1"/>
    <col min="10938" max="10938" width="24" style="33" customWidth="1"/>
    <col min="10939" max="10939" width="16" style="33" customWidth="1"/>
    <col min="10940" max="10940" width="22" style="33" customWidth="1"/>
    <col min="10941" max="10941" width="32" style="33" customWidth="1"/>
    <col min="10942" max="10942" width="30" style="33" customWidth="1"/>
    <col min="10943" max="10943" width="23" style="33" customWidth="1"/>
    <col min="10944" max="10944" width="22" style="33" customWidth="1"/>
    <col min="10945" max="10946" width="33" style="33" customWidth="1"/>
    <col min="10947" max="10947" width="26" style="33" customWidth="1"/>
    <col min="10948" max="10948" width="25" style="33" customWidth="1"/>
    <col min="10949" max="10949" width="16" style="33" customWidth="1"/>
    <col min="10950" max="10950" width="23" style="33" customWidth="1"/>
    <col min="10951" max="10951" width="31" style="33" customWidth="1"/>
    <col min="10952" max="10952" width="32" style="33" customWidth="1"/>
    <col min="10953" max="10953" width="17" style="33" customWidth="1"/>
    <col min="10954" max="10954" width="28" style="33" customWidth="1"/>
    <col min="10955" max="10955" width="49" style="33" customWidth="1"/>
    <col min="10956" max="10956" width="24" style="33" customWidth="1"/>
    <col min="10957" max="10957" width="50" style="33" customWidth="1"/>
    <col min="10958" max="10958" width="25" style="33" customWidth="1"/>
    <col min="10959" max="10959" width="20" style="33" customWidth="1"/>
    <col min="10960" max="10960" width="26" style="33" customWidth="1"/>
    <col min="10961" max="10961" width="33" style="33" customWidth="1"/>
    <col min="10962" max="10962" width="26" style="33" customWidth="1"/>
    <col min="10963" max="10963" width="38" style="33" customWidth="1"/>
    <col min="10964" max="10964" width="28" style="33" customWidth="1"/>
    <col min="10965" max="10965" width="45" style="33" customWidth="1"/>
    <col min="10966" max="10966" width="27" style="33" customWidth="1"/>
    <col min="10967" max="10967" width="37" style="33" customWidth="1"/>
    <col min="10968" max="10968" width="18" style="33" customWidth="1"/>
    <col min="10969" max="10969" width="22" style="33" customWidth="1"/>
    <col min="10970" max="10970" width="23" style="33" customWidth="1"/>
    <col min="10971" max="10971" width="26" style="33" customWidth="1"/>
    <col min="10972" max="10972" width="17" style="33" customWidth="1"/>
    <col min="10973" max="10973" width="40" style="33" customWidth="1"/>
    <col min="10974" max="10974" width="23" style="33" customWidth="1"/>
    <col min="10975" max="10975" width="38" style="33" customWidth="1"/>
    <col min="10976" max="10976" width="51" style="33" customWidth="1"/>
    <col min="10977" max="10977" width="26" style="33" customWidth="1"/>
    <col min="10978" max="10978" width="32" style="33" customWidth="1"/>
    <col min="10979" max="10979" width="44" style="33" customWidth="1"/>
    <col min="10980" max="10980" width="22" style="33" customWidth="1"/>
    <col min="10981" max="10981" width="52" style="33" customWidth="1"/>
    <col min="10982" max="10982" width="33" style="33" customWidth="1"/>
    <col min="10983" max="10983" width="40" style="33" customWidth="1"/>
    <col min="10984" max="10984" width="41" style="33" customWidth="1"/>
    <col min="10985" max="10985" width="23" style="33" customWidth="1"/>
    <col min="10986" max="10987" width="37" style="33" customWidth="1"/>
    <col min="10988" max="10988" width="39" style="33" customWidth="1"/>
    <col min="10989" max="10989" width="51" style="33" customWidth="1"/>
    <col min="10990" max="10990" width="33" style="33" customWidth="1"/>
    <col min="10991" max="10991" width="37" style="33" customWidth="1"/>
    <col min="10992" max="10992" width="38" style="33" customWidth="1"/>
    <col min="10993" max="10993" width="43" style="33" customWidth="1"/>
    <col min="10994" max="10995" width="41" style="33" customWidth="1"/>
    <col min="10996" max="10996" width="12" style="33" customWidth="1"/>
    <col min="10997" max="10997" width="18" style="33" customWidth="1"/>
    <col min="10998" max="10998" width="22" style="33" customWidth="1"/>
    <col min="10999" max="10999" width="13" style="33" customWidth="1"/>
    <col min="11000" max="11000" width="14" style="33" customWidth="1"/>
    <col min="11001" max="11001" width="45" style="33" customWidth="1"/>
    <col min="11002" max="11002" width="13" style="33" customWidth="1"/>
    <col min="11003" max="11003" width="27" style="33" customWidth="1"/>
    <col min="11004" max="11004" width="39" style="33" customWidth="1"/>
    <col min="11005" max="11005" width="24" style="33" customWidth="1"/>
    <col min="11006" max="11006" width="40" style="33" customWidth="1"/>
    <col min="11007" max="11007" width="17" style="33" customWidth="1"/>
    <col min="11008" max="11008" width="35" style="33" customWidth="1"/>
    <col min="11009" max="11010" width="24" style="33" customWidth="1"/>
    <col min="11011" max="11011" width="25" style="33" customWidth="1"/>
    <col min="11012" max="11012" width="33" style="33" customWidth="1"/>
    <col min="11013" max="11013" width="25" style="33" customWidth="1"/>
    <col min="11014" max="11014" width="26" style="33" customWidth="1"/>
    <col min="11015" max="11015" width="20" style="33" customWidth="1"/>
    <col min="11016" max="11171" width="8.83203125" style="33"/>
    <col min="11172" max="11172" width="4" style="33" customWidth="1"/>
    <col min="11173" max="11173" width="13" style="33" customWidth="1"/>
    <col min="11174" max="11174" width="52" style="33" customWidth="1"/>
    <col min="11175" max="11175" width="23.6640625" style="33" customWidth="1"/>
    <col min="11176" max="11176" width="7" style="33" customWidth="1"/>
    <col min="11177" max="11177" width="20" style="33" customWidth="1"/>
    <col min="11178" max="11178" width="26" style="33" customWidth="1"/>
    <col min="11179" max="11179" width="23" style="33" customWidth="1"/>
    <col min="11180" max="11180" width="32" style="33" customWidth="1"/>
    <col min="11181" max="11181" width="30" style="33" customWidth="1"/>
    <col min="11182" max="11182" width="29" style="33" customWidth="1"/>
    <col min="11183" max="11183" width="32" style="33" customWidth="1"/>
    <col min="11184" max="11184" width="31" style="33" customWidth="1"/>
    <col min="11185" max="11185" width="20" style="33" customWidth="1"/>
    <col min="11186" max="11186" width="36" style="33" customWidth="1"/>
    <col min="11187" max="11187" width="25" style="33" customWidth="1"/>
    <col min="11188" max="11188" width="22" style="33" customWidth="1"/>
    <col min="11189" max="11189" width="23" style="33" customWidth="1"/>
    <col min="11190" max="11190" width="16" style="33" customWidth="1"/>
    <col min="11191" max="11191" width="27" style="33" customWidth="1"/>
    <col min="11192" max="11192" width="16" style="33" customWidth="1"/>
    <col min="11193" max="11193" width="25" style="33" customWidth="1"/>
    <col min="11194" max="11194" width="24" style="33" customWidth="1"/>
    <col min="11195" max="11195" width="16" style="33" customWidth="1"/>
    <col min="11196" max="11196" width="22" style="33" customWidth="1"/>
    <col min="11197" max="11197" width="32" style="33" customWidth="1"/>
    <col min="11198" max="11198" width="30" style="33" customWidth="1"/>
    <col min="11199" max="11199" width="23" style="33" customWidth="1"/>
    <col min="11200" max="11200" width="22" style="33" customWidth="1"/>
    <col min="11201" max="11202" width="33" style="33" customWidth="1"/>
    <col min="11203" max="11203" width="26" style="33" customWidth="1"/>
    <col min="11204" max="11204" width="25" style="33" customWidth="1"/>
    <col min="11205" max="11205" width="16" style="33" customWidth="1"/>
    <col min="11206" max="11206" width="23" style="33" customWidth="1"/>
    <col min="11207" max="11207" width="31" style="33" customWidth="1"/>
    <col min="11208" max="11208" width="32" style="33" customWidth="1"/>
    <col min="11209" max="11209" width="17" style="33" customWidth="1"/>
    <col min="11210" max="11210" width="28" style="33" customWidth="1"/>
    <col min="11211" max="11211" width="49" style="33" customWidth="1"/>
    <col min="11212" max="11212" width="24" style="33" customWidth="1"/>
    <col min="11213" max="11213" width="50" style="33" customWidth="1"/>
    <col min="11214" max="11214" width="25" style="33" customWidth="1"/>
    <col min="11215" max="11215" width="20" style="33" customWidth="1"/>
    <col min="11216" max="11216" width="26" style="33" customWidth="1"/>
    <col min="11217" max="11217" width="33" style="33" customWidth="1"/>
    <col min="11218" max="11218" width="26" style="33" customWidth="1"/>
    <col min="11219" max="11219" width="38" style="33" customWidth="1"/>
    <col min="11220" max="11220" width="28" style="33" customWidth="1"/>
    <col min="11221" max="11221" width="45" style="33" customWidth="1"/>
    <col min="11222" max="11222" width="27" style="33" customWidth="1"/>
    <col min="11223" max="11223" width="37" style="33" customWidth="1"/>
    <col min="11224" max="11224" width="18" style="33" customWidth="1"/>
    <col min="11225" max="11225" width="22" style="33" customWidth="1"/>
    <col min="11226" max="11226" width="23" style="33" customWidth="1"/>
    <col min="11227" max="11227" width="26" style="33" customWidth="1"/>
    <col min="11228" max="11228" width="17" style="33" customWidth="1"/>
    <col min="11229" max="11229" width="40" style="33" customWidth="1"/>
    <col min="11230" max="11230" width="23" style="33" customWidth="1"/>
    <col min="11231" max="11231" width="38" style="33" customWidth="1"/>
    <col min="11232" max="11232" width="51" style="33" customWidth="1"/>
    <col min="11233" max="11233" width="26" style="33" customWidth="1"/>
    <col min="11234" max="11234" width="32" style="33" customWidth="1"/>
    <col min="11235" max="11235" width="44" style="33" customWidth="1"/>
    <col min="11236" max="11236" width="22" style="33" customWidth="1"/>
    <col min="11237" max="11237" width="52" style="33" customWidth="1"/>
    <col min="11238" max="11238" width="33" style="33" customWidth="1"/>
    <col min="11239" max="11239" width="40" style="33" customWidth="1"/>
    <col min="11240" max="11240" width="41" style="33" customWidth="1"/>
    <col min="11241" max="11241" width="23" style="33" customWidth="1"/>
    <col min="11242" max="11243" width="37" style="33" customWidth="1"/>
    <col min="11244" max="11244" width="39" style="33" customWidth="1"/>
    <col min="11245" max="11245" width="51" style="33" customWidth="1"/>
    <col min="11246" max="11246" width="33" style="33" customWidth="1"/>
    <col min="11247" max="11247" width="37" style="33" customWidth="1"/>
    <col min="11248" max="11248" width="38" style="33" customWidth="1"/>
    <col min="11249" max="11249" width="43" style="33" customWidth="1"/>
    <col min="11250" max="11251" width="41" style="33" customWidth="1"/>
    <col min="11252" max="11252" width="12" style="33" customWidth="1"/>
    <col min="11253" max="11253" width="18" style="33" customWidth="1"/>
    <col min="11254" max="11254" width="22" style="33" customWidth="1"/>
    <col min="11255" max="11255" width="13" style="33" customWidth="1"/>
    <col min="11256" max="11256" width="14" style="33" customWidth="1"/>
    <col min="11257" max="11257" width="45" style="33" customWidth="1"/>
    <col min="11258" max="11258" width="13" style="33" customWidth="1"/>
    <col min="11259" max="11259" width="27" style="33" customWidth="1"/>
    <col min="11260" max="11260" width="39" style="33" customWidth="1"/>
    <col min="11261" max="11261" width="24" style="33" customWidth="1"/>
    <col min="11262" max="11262" width="40" style="33" customWidth="1"/>
    <col min="11263" max="11263" width="17" style="33" customWidth="1"/>
    <col min="11264" max="11264" width="35" style="33" customWidth="1"/>
    <col min="11265" max="11266" width="24" style="33" customWidth="1"/>
    <col min="11267" max="11267" width="25" style="33" customWidth="1"/>
    <col min="11268" max="11268" width="33" style="33" customWidth="1"/>
    <col min="11269" max="11269" width="25" style="33" customWidth="1"/>
    <col min="11270" max="11270" width="26" style="33" customWidth="1"/>
    <col min="11271" max="11271" width="20" style="33" customWidth="1"/>
    <col min="11272" max="11427" width="8.83203125" style="33"/>
    <col min="11428" max="11428" width="4" style="33" customWidth="1"/>
    <col min="11429" max="11429" width="13" style="33" customWidth="1"/>
    <col min="11430" max="11430" width="52" style="33" customWidth="1"/>
    <col min="11431" max="11431" width="23.6640625" style="33" customWidth="1"/>
    <col min="11432" max="11432" width="7" style="33" customWidth="1"/>
    <col min="11433" max="11433" width="20" style="33" customWidth="1"/>
    <col min="11434" max="11434" width="26" style="33" customWidth="1"/>
    <col min="11435" max="11435" width="23" style="33" customWidth="1"/>
    <col min="11436" max="11436" width="32" style="33" customWidth="1"/>
    <col min="11437" max="11437" width="30" style="33" customWidth="1"/>
    <col min="11438" max="11438" width="29" style="33" customWidth="1"/>
    <col min="11439" max="11439" width="32" style="33" customWidth="1"/>
    <col min="11440" max="11440" width="31" style="33" customWidth="1"/>
    <col min="11441" max="11441" width="20" style="33" customWidth="1"/>
    <col min="11442" max="11442" width="36" style="33" customWidth="1"/>
    <col min="11443" max="11443" width="25" style="33" customWidth="1"/>
    <col min="11444" max="11444" width="22" style="33" customWidth="1"/>
    <col min="11445" max="11445" width="23" style="33" customWidth="1"/>
    <col min="11446" max="11446" width="16" style="33" customWidth="1"/>
    <col min="11447" max="11447" width="27" style="33" customWidth="1"/>
    <col min="11448" max="11448" width="16" style="33" customWidth="1"/>
    <col min="11449" max="11449" width="25" style="33" customWidth="1"/>
    <col min="11450" max="11450" width="24" style="33" customWidth="1"/>
    <col min="11451" max="11451" width="16" style="33" customWidth="1"/>
    <col min="11452" max="11452" width="22" style="33" customWidth="1"/>
    <col min="11453" max="11453" width="32" style="33" customWidth="1"/>
    <col min="11454" max="11454" width="30" style="33" customWidth="1"/>
    <col min="11455" max="11455" width="23" style="33" customWidth="1"/>
    <col min="11456" max="11456" width="22" style="33" customWidth="1"/>
    <col min="11457" max="11458" width="33" style="33" customWidth="1"/>
    <col min="11459" max="11459" width="26" style="33" customWidth="1"/>
    <col min="11460" max="11460" width="25" style="33" customWidth="1"/>
    <col min="11461" max="11461" width="16" style="33" customWidth="1"/>
    <col min="11462" max="11462" width="23" style="33" customWidth="1"/>
    <col min="11463" max="11463" width="31" style="33" customWidth="1"/>
    <col min="11464" max="11464" width="32" style="33" customWidth="1"/>
    <col min="11465" max="11465" width="17" style="33" customWidth="1"/>
    <col min="11466" max="11466" width="28" style="33" customWidth="1"/>
    <col min="11467" max="11467" width="49" style="33" customWidth="1"/>
    <col min="11468" max="11468" width="24" style="33" customWidth="1"/>
    <col min="11469" max="11469" width="50" style="33" customWidth="1"/>
    <col min="11470" max="11470" width="25" style="33" customWidth="1"/>
    <col min="11471" max="11471" width="20" style="33" customWidth="1"/>
    <col min="11472" max="11472" width="26" style="33" customWidth="1"/>
    <col min="11473" max="11473" width="33" style="33" customWidth="1"/>
    <col min="11474" max="11474" width="26" style="33" customWidth="1"/>
    <col min="11475" max="11475" width="38" style="33" customWidth="1"/>
    <col min="11476" max="11476" width="28" style="33" customWidth="1"/>
    <col min="11477" max="11477" width="45" style="33" customWidth="1"/>
    <col min="11478" max="11478" width="27" style="33" customWidth="1"/>
    <col min="11479" max="11479" width="37" style="33" customWidth="1"/>
    <col min="11480" max="11480" width="18" style="33" customWidth="1"/>
    <col min="11481" max="11481" width="22" style="33" customWidth="1"/>
    <col min="11482" max="11482" width="23" style="33" customWidth="1"/>
    <col min="11483" max="11483" width="26" style="33" customWidth="1"/>
    <col min="11484" max="11484" width="17" style="33" customWidth="1"/>
    <col min="11485" max="11485" width="40" style="33" customWidth="1"/>
    <col min="11486" max="11486" width="23" style="33" customWidth="1"/>
    <col min="11487" max="11487" width="38" style="33" customWidth="1"/>
    <col min="11488" max="11488" width="51" style="33" customWidth="1"/>
    <col min="11489" max="11489" width="26" style="33" customWidth="1"/>
    <col min="11490" max="11490" width="32" style="33" customWidth="1"/>
    <col min="11491" max="11491" width="44" style="33" customWidth="1"/>
    <col min="11492" max="11492" width="22" style="33" customWidth="1"/>
    <col min="11493" max="11493" width="52" style="33" customWidth="1"/>
    <col min="11494" max="11494" width="33" style="33" customWidth="1"/>
    <col min="11495" max="11495" width="40" style="33" customWidth="1"/>
    <col min="11496" max="11496" width="41" style="33" customWidth="1"/>
    <col min="11497" max="11497" width="23" style="33" customWidth="1"/>
    <col min="11498" max="11499" width="37" style="33" customWidth="1"/>
    <col min="11500" max="11500" width="39" style="33" customWidth="1"/>
    <col min="11501" max="11501" width="51" style="33" customWidth="1"/>
    <col min="11502" max="11502" width="33" style="33" customWidth="1"/>
    <col min="11503" max="11503" width="37" style="33" customWidth="1"/>
    <col min="11504" max="11504" width="38" style="33" customWidth="1"/>
    <col min="11505" max="11505" width="43" style="33" customWidth="1"/>
    <col min="11506" max="11507" width="41" style="33" customWidth="1"/>
    <col min="11508" max="11508" width="12" style="33" customWidth="1"/>
    <col min="11509" max="11509" width="18" style="33" customWidth="1"/>
    <col min="11510" max="11510" width="22" style="33" customWidth="1"/>
    <col min="11511" max="11511" width="13" style="33" customWidth="1"/>
    <col min="11512" max="11512" width="14" style="33" customWidth="1"/>
    <col min="11513" max="11513" width="45" style="33" customWidth="1"/>
    <col min="11514" max="11514" width="13" style="33" customWidth="1"/>
    <col min="11515" max="11515" width="27" style="33" customWidth="1"/>
    <col min="11516" max="11516" width="39" style="33" customWidth="1"/>
    <col min="11517" max="11517" width="24" style="33" customWidth="1"/>
    <col min="11518" max="11518" width="40" style="33" customWidth="1"/>
    <col min="11519" max="11519" width="17" style="33" customWidth="1"/>
    <col min="11520" max="11520" width="35" style="33" customWidth="1"/>
    <col min="11521" max="11522" width="24" style="33" customWidth="1"/>
    <col min="11523" max="11523" width="25" style="33" customWidth="1"/>
    <col min="11524" max="11524" width="33" style="33" customWidth="1"/>
    <col min="11525" max="11525" width="25" style="33" customWidth="1"/>
    <col min="11526" max="11526" width="26" style="33" customWidth="1"/>
    <col min="11527" max="11527" width="20" style="33" customWidth="1"/>
    <col min="11528" max="11683" width="8.83203125" style="33"/>
    <col min="11684" max="11684" width="4" style="33" customWidth="1"/>
    <col min="11685" max="11685" width="13" style="33" customWidth="1"/>
    <col min="11686" max="11686" width="52" style="33" customWidth="1"/>
    <col min="11687" max="11687" width="23.6640625" style="33" customWidth="1"/>
    <col min="11688" max="11688" width="7" style="33" customWidth="1"/>
    <col min="11689" max="11689" width="20" style="33" customWidth="1"/>
    <col min="11690" max="11690" width="26" style="33" customWidth="1"/>
    <col min="11691" max="11691" width="23" style="33" customWidth="1"/>
    <col min="11692" max="11692" width="32" style="33" customWidth="1"/>
    <col min="11693" max="11693" width="30" style="33" customWidth="1"/>
    <col min="11694" max="11694" width="29" style="33" customWidth="1"/>
    <col min="11695" max="11695" width="32" style="33" customWidth="1"/>
    <col min="11696" max="11696" width="31" style="33" customWidth="1"/>
    <col min="11697" max="11697" width="20" style="33" customWidth="1"/>
    <col min="11698" max="11698" width="36" style="33" customWidth="1"/>
    <col min="11699" max="11699" width="25" style="33" customWidth="1"/>
    <col min="11700" max="11700" width="22" style="33" customWidth="1"/>
    <col min="11701" max="11701" width="23" style="33" customWidth="1"/>
    <col min="11702" max="11702" width="16" style="33" customWidth="1"/>
    <col min="11703" max="11703" width="27" style="33" customWidth="1"/>
    <col min="11704" max="11704" width="16" style="33" customWidth="1"/>
    <col min="11705" max="11705" width="25" style="33" customWidth="1"/>
    <col min="11706" max="11706" width="24" style="33" customWidth="1"/>
    <col min="11707" max="11707" width="16" style="33" customWidth="1"/>
    <col min="11708" max="11708" width="22" style="33" customWidth="1"/>
    <col min="11709" max="11709" width="32" style="33" customWidth="1"/>
    <col min="11710" max="11710" width="30" style="33" customWidth="1"/>
    <col min="11711" max="11711" width="23" style="33" customWidth="1"/>
    <col min="11712" max="11712" width="22" style="33" customWidth="1"/>
    <col min="11713" max="11714" width="33" style="33" customWidth="1"/>
    <col min="11715" max="11715" width="26" style="33" customWidth="1"/>
    <col min="11716" max="11716" width="25" style="33" customWidth="1"/>
    <col min="11717" max="11717" width="16" style="33" customWidth="1"/>
    <col min="11718" max="11718" width="23" style="33" customWidth="1"/>
    <col min="11719" max="11719" width="31" style="33" customWidth="1"/>
    <col min="11720" max="11720" width="32" style="33" customWidth="1"/>
    <col min="11721" max="11721" width="17" style="33" customWidth="1"/>
    <col min="11722" max="11722" width="28" style="33" customWidth="1"/>
    <col min="11723" max="11723" width="49" style="33" customWidth="1"/>
    <col min="11724" max="11724" width="24" style="33" customWidth="1"/>
    <col min="11725" max="11725" width="50" style="33" customWidth="1"/>
    <col min="11726" max="11726" width="25" style="33" customWidth="1"/>
    <col min="11727" max="11727" width="20" style="33" customWidth="1"/>
    <col min="11728" max="11728" width="26" style="33" customWidth="1"/>
    <col min="11729" max="11729" width="33" style="33" customWidth="1"/>
    <col min="11730" max="11730" width="26" style="33" customWidth="1"/>
    <col min="11731" max="11731" width="38" style="33" customWidth="1"/>
    <col min="11732" max="11732" width="28" style="33" customWidth="1"/>
    <col min="11733" max="11733" width="45" style="33" customWidth="1"/>
    <col min="11734" max="11734" width="27" style="33" customWidth="1"/>
    <col min="11735" max="11735" width="37" style="33" customWidth="1"/>
    <col min="11736" max="11736" width="18" style="33" customWidth="1"/>
    <col min="11737" max="11737" width="22" style="33" customWidth="1"/>
    <col min="11738" max="11738" width="23" style="33" customWidth="1"/>
    <col min="11739" max="11739" width="26" style="33" customWidth="1"/>
    <col min="11740" max="11740" width="17" style="33" customWidth="1"/>
    <col min="11741" max="11741" width="40" style="33" customWidth="1"/>
    <col min="11742" max="11742" width="23" style="33" customWidth="1"/>
    <col min="11743" max="11743" width="38" style="33" customWidth="1"/>
    <col min="11744" max="11744" width="51" style="33" customWidth="1"/>
    <col min="11745" max="11745" width="26" style="33" customWidth="1"/>
    <col min="11746" max="11746" width="32" style="33" customWidth="1"/>
    <col min="11747" max="11747" width="44" style="33" customWidth="1"/>
    <col min="11748" max="11748" width="22" style="33" customWidth="1"/>
    <col min="11749" max="11749" width="52" style="33" customWidth="1"/>
    <col min="11750" max="11750" width="33" style="33" customWidth="1"/>
    <col min="11751" max="11751" width="40" style="33" customWidth="1"/>
    <col min="11752" max="11752" width="41" style="33" customWidth="1"/>
    <col min="11753" max="11753" width="23" style="33" customWidth="1"/>
    <col min="11754" max="11755" width="37" style="33" customWidth="1"/>
    <col min="11756" max="11756" width="39" style="33" customWidth="1"/>
    <col min="11757" max="11757" width="51" style="33" customWidth="1"/>
    <col min="11758" max="11758" width="33" style="33" customWidth="1"/>
    <col min="11759" max="11759" width="37" style="33" customWidth="1"/>
    <col min="11760" max="11760" width="38" style="33" customWidth="1"/>
    <col min="11761" max="11761" width="43" style="33" customWidth="1"/>
    <col min="11762" max="11763" width="41" style="33" customWidth="1"/>
    <col min="11764" max="11764" width="12" style="33" customWidth="1"/>
    <col min="11765" max="11765" width="18" style="33" customWidth="1"/>
    <col min="11766" max="11766" width="22" style="33" customWidth="1"/>
    <col min="11767" max="11767" width="13" style="33" customWidth="1"/>
    <col min="11768" max="11768" width="14" style="33" customWidth="1"/>
    <col min="11769" max="11769" width="45" style="33" customWidth="1"/>
    <col min="11770" max="11770" width="13" style="33" customWidth="1"/>
    <col min="11771" max="11771" width="27" style="33" customWidth="1"/>
    <col min="11772" max="11772" width="39" style="33" customWidth="1"/>
    <col min="11773" max="11773" width="24" style="33" customWidth="1"/>
    <col min="11774" max="11774" width="40" style="33" customWidth="1"/>
    <col min="11775" max="11775" width="17" style="33" customWidth="1"/>
    <col min="11776" max="11776" width="35" style="33" customWidth="1"/>
    <col min="11777" max="11778" width="24" style="33" customWidth="1"/>
    <col min="11779" max="11779" width="25" style="33" customWidth="1"/>
    <col min="11780" max="11780" width="33" style="33" customWidth="1"/>
    <col min="11781" max="11781" width="25" style="33" customWidth="1"/>
    <col min="11782" max="11782" width="26" style="33" customWidth="1"/>
    <col min="11783" max="11783" width="20" style="33" customWidth="1"/>
    <col min="11784" max="11939" width="8.83203125" style="33"/>
    <col min="11940" max="11940" width="4" style="33" customWidth="1"/>
    <col min="11941" max="11941" width="13" style="33" customWidth="1"/>
    <col min="11942" max="11942" width="52" style="33" customWidth="1"/>
    <col min="11943" max="11943" width="23.6640625" style="33" customWidth="1"/>
    <col min="11944" max="11944" width="7" style="33" customWidth="1"/>
    <col min="11945" max="11945" width="20" style="33" customWidth="1"/>
    <col min="11946" max="11946" width="26" style="33" customWidth="1"/>
    <col min="11947" max="11947" width="23" style="33" customWidth="1"/>
    <col min="11948" max="11948" width="32" style="33" customWidth="1"/>
    <col min="11949" max="11949" width="30" style="33" customWidth="1"/>
    <col min="11950" max="11950" width="29" style="33" customWidth="1"/>
    <col min="11951" max="11951" width="32" style="33" customWidth="1"/>
    <col min="11952" max="11952" width="31" style="33" customWidth="1"/>
    <col min="11953" max="11953" width="20" style="33" customWidth="1"/>
    <col min="11954" max="11954" width="36" style="33" customWidth="1"/>
    <col min="11955" max="11955" width="25" style="33" customWidth="1"/>
    <col min="11956" max="11956" width="22" style="33" customWidth="1"/>
    <col min="11957" max="11957" width="23" style="33" customWidth="1"/>
    <col min="11958" max="11958" width="16" style="33" customWidth="1"/>
    <col min="11959" max="11959" width="27" style="33" customWidth="1"/>
    <col min="11960" max="11960" width="16" style="33" customWidth="1"/>
    <col min="11961" max="11961" width="25" style="33" customWidth="1"/>
    <col min="11962" max="11962" width="24" style="33" customWidth="1"/>
    <col min="11963" max="11963" width="16" style="33" customWidth="1"/>
    <col min="11964" max="11964" width="22" style="33" customWidth="1"/>
    <col min="11965" max="11965" width="32" style="33" customWidth="1"/>
    <col min="11966" max="11966" width="30" style="33" customWidth="1"/>
    <col min="11967" max="11967" width="23" style="33" customWidth="1"/>
    <col min="11968" max="11968" width="22" style="33" customWidth="1"/>
    <col min="11969" max="11970" width="33" style="33" customWidth="1"/>
    <col min="11971" max="11971" width="26" style="33" customWidth="1"/>
    <col min="11972" max="11972" width="25" style="33" customWidth="1"/>
    <col min="11973" max="11973" width="16" style="33" customWidth="1"/>
    <col min="11974" max="11974" width="23" style="33" customWidth="1"/>
    <col min="11975" max="11975" width="31" style="33" customWidth="1"/>
    <col min="11976" max="11976" width="32" style="33" customWidth="1"/>
    <col min="11977" max="11977" width="17" style="33" customWidth="1"/>
    <col min="11978" max="11978" width="28" style="33" customWidth="1"/>
    <col min="11979" max="11979" width="49" style="33" customWidth="1"/>
    <col min="11980" max="11980" width="24" style="33" customWidth="1"/>
    <col min="11981" max="11981" width="50" style="33" customWidth="1"/>
    <col min="11982" max="11982" width="25" style="33" customWidth="1"/>
    <col min="11983" max="11983" width="20" style="33" customWidth="1"/>
    <col min="11984" max="11984" width="26" style="33" customWidth="1"/>
    <col min="11985" max="11985" width="33" style="33" customWidth="1"/>
    <col min="11986" max="11986" width="26" style="33" customWidth="1"/>
    <col min="11987" max="11987" width="38" style="33" customWidth="1"/>
    <col min="11988" max="11988" width="28" style="33" customWidth="1"/>
    <col min="11989" max="11989" width="45" style="33" customWidth="1"/>
    <col min="11990" max="11990" width="27" style="33" customWidth="1"/>
    <col min="11991" max="11991" width="37" style="33" customWidth="1"/>
    <col min="11992" max="11992" width="18" style="33" customWidth="1"/>
    <col min="11993" max="11993" width="22" style="33" customWidth="1"/>
    <col min="11994" max="11994" width="23" style="33" customWidth="1"/>
    <col min="11995" max="11995" width="26" style="33" customWidth="1"/>
    <col min="11996" max="11996" width="17" style="33" customWidth="1"/>
    <col min="11997" max="11997" width="40" style="33" customWidth="1"/>
    <col min="11998" max="11998" width="23" style="33" customWidth="1"/>
    <col min="11999" max="11999" width="38" style="33" customWidth="1"/>
    <col min="12000" max="12000" width="51" style="33" customWidth="1"/>
    <col min="12001" max="12001" width="26" style="33" customWidth="1"/>
    <col min="12002" max="12002" width="32" style="33" customWidth="1"/>
    <col min="12003" max="12003" width="44" style="33" customWidth="1"/>
    <col min="12004" max="12004" width="22" style="33" customWidth="1"/>
    <col min="12005" max="12005" width="52" style="33" customWidth="1"/>
    <col min="12006" max="12006" width="33" style="33" customWidth="1"/>
    <col min="12007" max="12007" width="40" style="33" customWidth="1"/>
    <col min="12008" max="12008" width="41" style="33" customWidth="1"/>
    <col min="12009" max="12009" width="23" style="33" customWidth="1"/>
    <col min="12010" max="12011" width="37" style="33" customWidth="1"/>
    <col min="12012" max="12012" width="39" style="33" customWidth="1"/>
    <col min="12013" max="12013" width="51" style="33" customWidth="1"/>
    <col min="12014" max="12014" width="33" style="33" customWidth="1"/>
    <col min="12015" max="12015" width="37" style="33" customWidth="1"/>
    <col min="12016" max="12016" width="38" style="33" customWidth="1"/>
    <col min="12017" max="12017" width="43" style="33" customWidth="1"/>
    <col min="12018" max="12019" width="41" style="33" customWidth="1"/>
    <col min="12020" max="12020" width="12" style="33" customWidth="1"/>
    <col min="12021" max="12021" width="18" style="33" customWidth="1"/>
    <col min="12022" max="12022" width="22" style="33" customWidth="1"/>
    <col min="12023" max="12023" width="13" style="33" customWidth="1"/>
    <col min="12024" max="12024" width="14" style="33" customWidth="1"/>
    <col min="12025" max="12025" width="45" style="33" customWidth="1"/>
    <col min="12026" max="12026" width="13" style="33" customWidth="1"/>
    <col min="12027" max="12027" width="27" style="33" customWidth="1"/>
    <col min="12028" max="12028" width="39" style="33" customWidth="1"/>
    <col min="12029" max="12029" width="24" style="33" customWidth="1"/>
    <col min="12030" max="12030" width="40" style="33" customWidth="1"/>
    <col min="12031" max="12031" width="17" style="33" customWidth="1"/>
    <col min="12032" max="12032" width="35" style="33" customWidth="1"/>
    <col min="12033" max="12034" width="24" style="33" customWidth="1"/>
    <col min="12035" max="12035" width="25" style="33" customWidth="1"/>
    <col min="12036" max="12036" width="33" style="33" customWidth="1"/>
    <col min="12037" max="12037" width="25" style="33" customWidth="1"/>
    <col min="12038" max="12038" width="26" style="33" customWidth="1"/>
    <col min="12039" max="12039" width="20" style="33" customWidth="1"/>
    <col min="12040" max="12195" width="8.83203125" style="33"/>
    <col min="12196" max="12196" width="4" style="33" customWidth="1"/>
    <col min="12197" max="12197" width="13" style="33" customWidth="1"/>
    <col min="12198" max="12198" width="52" style="33" customWidth="1"/>
    <col min="12199" max="12199" width="23.6640625" style="33" customWidth="1"/>
    <col min="12200" max="12200" width="7" style="33" customWidth="1"/>
    <col min="12201" max="12201" width="20" style="33" customWidth="1"/>
    <col min="12202" max="12202" width="26" style="33" customWidth="1"/>
    <col min="12203" max="12203" width="23" style="33" customWidth="1"/>
    <col min="12204" max="12204" width="32" style="33" customWidth="1"/>
    <col min="12205" max="12205" width="30" style="33" customWidth="1"/>
    <col min="12206" max="12206" width="29" style="33" customWidth="1"/>
    <col min="12207" max="12207" width="32" style="33" customWidth="1"/>
    <col min="12208" max="12208" width="31" style="33" customWidth="1"/>
    <col min="12209" max="12209" width="20" style="33" customWidth="1"/>
    <col min="12210" max="12210" width="36" style="33" customWidth="1"/>
    <col min="12211" max="12211" width="25" style="33" customWidth="1"/>
    <col min="12212" max="12212" width="22" style="33" customWidth="1"/>
    <col min="12213" max="12213" width="23" style="33" customWidth="1"/>
    <col min="12214" max="12214" width="16" style="33" customWidth="1"/>
    <col min="12215" max="12215" width="27" style="33" customWidth="1"/>
    <col min="12216" max="12216" width="16" style="33" customWidth="1"/>
    <col min="12217" max="12217" width="25" style="33" customWidth="1"/>
    <col min="12218" max="12218" width="24" style="33" customWidth="1"/>
    <col min="12219" max="12219" width="16" style="33" customWidth="1"/>
    <col min="12220" max="12220" width="22" style="33" customWidth="1"/>
    <col min="12221" max="12221" width="32" style="33" customWidth="1"/>
    <col min="12222" max="12222" width="30" style="33" customWidth="1"/>
    <col min="12223" max="12223" width="23" style="33" customWidth="1"/>
    <col min="12224" max="12224" width="22" style="33" customWidth="1"/>
    <col min="12225" max="12226" width="33" style="33" customWidth="1"/>
    <col min="12227" max="12227" width="26" style="33" customWidth="1"/>
    <col min="12228" max="12228" width="25" style="33" customWidth="1"/>
    <col min="12229" max="12229" width="16" style="33" customWidth="1"/>
    <col min="12230" max="12230" width="23" style="33" customWidth="1"/>
    <col min="12231" max="12231" width="31" style="33" customWidth="1"/>
    <col min="12232" max="12232" width="32" style="33" customWidth="1"/>
    <col min="12233" max="12233" width="17" style="33" customWidth="1"/>
    <col min="12234" max="12234" width="28" style="33" customWidth="1"/>
    <col min="12235" max="12235" width="49" style="33" customWidth="1"/>
    <col min="12236" max="12236" width="24" style="33" customWidth="1"/>
    <col min="12237" max="12237" width="50" style="33" customWidth="1"/>
    <col min="12238" max="12238" width="25" style="33" customWidth="1"/>
    <col min="12239" max="12239" width="20" style="33" customWidth="1"/>
    <col min="12240" max="12240" width="26" style="33" customWidth="1"/>
    <col min="12241" max="12241" width="33" style="33" customWidth="1"/>
    <col min="12242" max="12242" width="26" style="33" customWidth="1"/>
    <col min="12243" max="12243" width="38" style="33" customWidth="1"/>
    <col min="12244" max="12244" width="28" style="33" customWidth="1"/>
    <col min="12245" max="12245" width="45" style="33" customWidth="1"/>
    <col min="12246" max="12246" width="27" style="33" customWidth="1"/>
    <col min="12247" max="12247" width="37" style="33" customWidth="1"/>
    <col min="12248" max="12248" width="18" style="33" customWidth="1"/>
    <col min="12249" max="12249" width="22" style="33" customWidth="1"/>
    <col min="12250" max="12250" width="23" style="33" customWidth="1"/>
    <col min="12251" max="12251" width="26" style="33" customWidth="1"/>
    <col min="12252" max="12252" width="17" style="33" customWidth="1"/>
    <col min="12253" max="12253" width="40" style="33" customWidth="1"/>
    <col min="12254" max="12254" width="23" style="33" customWidth="1"/>
    <col min="12255" max="12255" width="38" style="33" customWidth="1"/>
    <col min="12256" max="12256" width="51" style="33" customWidth="1"/>
    <col min="12257" max="12257" width="26" style="33" customWidth="1"/>
    <col min="12258" max="12258" width="32" style="33" customWidth="1"/>
    <col min="12259" max="12259" width="44" style="33" customWidth="1"/>
    <col min="12260" max="12260" width="22" style="33" customWidth="1"/>
    <col min="12261" max="12261" width="52" style="33" customWidth="1"/>
    <col min="12262" max="12262" width="33" style="33" customWidth="1"/>
    <col min="12263" max="12263" width="40" style="33" customWidth="1"/>
    <col min="12264" max="12264" width="41" style="33" customWidth="1"/>
    <col min="12265" max="12265" width="23" style="33" customWidth="1"/>
    <col min="12266" max="12267" width="37" style="33" customWidth="1"/>
    <col min="12268" max="12268" width="39" style="33" customWidth="1"/>
    <col min="12269" max="12269" width="51" style="33" customWidth="1"/>
    <col min="12270" max="12270" width="33" style="33" customWidth="1"/>
    <col min="12271" max="12271" width="37" style="33" customWidth="1"/>
    <col min="12272" max="12272" width="38" style="33" customWidth="1"/>
    <col min="12273" max="12273" width="43" style="33" customWidth="1"/>
    <col min="12274" max="12275" width="41" style="33" customWidth="1"/>
    <col min="12276" max="12276" width="12" style="33" customWidth="1"/>
    <col min="12277" max="12277" width="18" style="33" customWidth="1"/>
    <col min="12278" max="12278" width="22" style="33" customWidth="1"/>
    <col min="12279" max="12279" width="13" style="33" customWidth="1"/>
    <col min="12280" max="12280" width="14" style="33" customWidth="1"/>
    <col min="12281" max="12281" width="45" style="33" customWidth="1"/>
    <col min="12282" max="12282" width="13" style="33" customWidth="1"/>
    <col min="12283" max="12283" width="27" style="33" customWidth="1"/>
    <col min="12284" max="12284" width="39" style="33" customWidth="1"/>
    <col min="12285" max="12285" width="24" style="33" customWidth="1"/>
    <col min="12286" max="12286" width="40" style="33" customWidth="1"/>
    <col min="12287" max="12287" width="17" style="33" customWidth="1"/>
    <col min="12288" max="12288" width="35" style="33" customWidth="1"/>
    <col min="12289" max="12290" width="24" style="33" customWidth="1"/>
    <col min="12291" max="12291" width="25" style="33" customWidth="1"/>
    <col min="12292" max="12292" width="33" style="33" customWidth="1"/>
    <col min="12293" max="12293" width="25" style="33" customWidth="1"/>
    <col min="12294" max="12294" width="26" style="33" customWidth="1"/>
    <col min="12295" max="12295" width="20" style="33" customWidth="1"/>
    <col min="12296" max="12451" width="8.83203125" style="33"/>
    <col min="12452" max="12452" width="4" style="33" customWidth="1"/>
    <col min="12453" max="12453" width="13" style="33" customWidth="1"/>
    <col min="12454" max="12454" width="52" style="33" customWidth="1"/>
    <col min="12455" max="12455" width="23.6640625" style="33" customWidth="1"/>
    <col min="12456" max="12456" width="7" style="33" customWidth="1"/>
    <col min="12457" max="12457" width="20" style="33" customWidth="1"/>
    <col min="12458" max="12458" width="26" style="33" customWidth="1"/>
    <col min="12459" max="12459" width="23" style="33" customWidth="1"/>
    <col min="12460" max="12460" width="32" style="33" customWidth="1"/>
    <col min="12461" max="12461" width="30" style="33" customWidth="1"/>
    <col min="12462" max="12462" width="29" style="33" customWidth="1"/>
    <col min="12463" max="12463" width="32" style="33" customWidth="1"/>
    <col min="12464" max="12464" width="31" style="33" customWidth="1"/>
    <col min="12465" max="12465" width="20" style="33" customWidth="1"/>
    <col min="12466" max="12466" width="36" style="33" customWidth="1"/>
    <col min="12467" max="12467" width="25" style="33" customWidth="1"/>
    <col min="12468" max="12468" width="22" style="33" customWidth="1"/>
    <col min="12469" max="12469" width="23" style="33" customWidth="1"/>
    <col min="12470" max="12470" width="16" style="33" customWidth="1"/>
    <col min="12471" max="12471" width="27" style="33" customWidth="1"/>
    <col min="12472" max="12472" width="16" style="33" customWidth="1"/>
    <col min="12473" max="12473" width="25" style="33" customWidth="1"/>
    <col min="12474" max="12474" width="24" style="33" customWidth="1"/>
    <col min="12475" max="12475" width="16" style="33" customWidth="1"/>
    <col min="12476" max="12476" width="22" style="33" customWidth="1"/>
    <col min="12477" max="12477" width="32" style="33" customWidth="1"/>
    <col min="12478" max="12478" width="30" style="33" customWidth="1"/>
    <col min="12479" max="12479" width="23" style="33" customWidth="1"/>
    <col min="12480" max="12480" width="22" style="33" customWidth="1"/>
    <col min="12481" max="12482" width="33" style="33" customWidth="1"/>
    <col min="12483" max="12483" width="26" style="33" customWidth="1"/>
    <col min="12484" max="12484" width="25" style="33" customWidth="1"/>
    <col min="12485" max="12485" width="16" style="33" customWidth="1"/>
    <col min="12486" max="12486" width="23" style="33" customWidth="1"/>
    <col min="12487" max="12487" width="31" style="33" customWidth="1"/>
    <col min="12488" max="12488" width="32" style="33" customWidth="1"/>
    <col min="12489" max="12489" width="17" style="33" customWidth="1"/>
    <col min="12490" max="12490" width="28" style="33" customWidth="1"/>
    <col min="12491" max="12491" width="49" style="33" customWidth="1"/>
    <col min="12492" max="12492" width="24" style="33" customWidth="1"/>
    <col min="12493" max="12493" width="50" style="33" customWidth="1"/>
    <col min="12494" max="12494" width="25" style="33" customWidth="1"/>
    <col min="12495" max="12495" width="20" style="33" customWidth="1"/>
    <col min="12496" max="12496" width="26" style="33" customWidth="1"/>
    <col min="12497" max="12497" width="33" style="33" customWidth="1"/>
    <col min="12498" max="12498" width="26" style="33" customWidth="1"/>
    <col min="12499" max="12499" width="38" style="33" customWidth="1"/>
    <col min="12500" max="12500" width="28" style="33" customWidth="1"/>
    <col min="12501" max="12501" width="45" style="33" customWidth="1"/>
    <col min="12502" max="12502" width="27" style="33" customWidth="1"/>
    <col min="12503" max="12503" width="37" style="33" customWidth="1"/>
    <col min="12504" max="12504" width="18" style="33" customWidth="1"/>
    <col min="12505" max="12505" width="22" style="33" customWidth="1"/>
    <col min="12506" max="12506" width="23" style="33" customWidth="1"/>
    <col min="12507" max="12507" width="26" style="33" customWidth="1"/>
    <col min="12508" max="12508" width="17" style="33" customWidth="1"/>
    <col min="12509" max="12509" width="40" style="33" customWidth="1"/>
    <col min="12510" max="12510" width="23" style="33" customWidth="1"/>
    <col min="12511" max="12511" width="38" style="33" customWidth="1"/>
    <col min="12512" max="12512" width="51" style="33" customWidth="1"/>
    <col min="12513" max="12513" width="26" style="33" customWidth="1"/>
    <col min="12514" max="12514" width="32" style="33" customWidth="1"/>
    <col min="12515" max="12515" width="44" style="33" customWidth="1"/>
    <col min="12516" max="12516" width="22" style="33" customWidth="1"/>
    <col min="12517" max="12517" width="52" style="33" customWidth="1"/>
    <col min="12518" max="12518" width="33" style="33" customWidth="1"/>
    <col min="12519" max="12519" width="40" style="33" customWidth="1"/>
    <col min="12520" max="12520" width="41" style="33" customWidth="1"/>
    <col min="12521" max="12521" width="23" style="33" customWidth="1"/>
    <col min="12522" max="12523" width="37" style="33" customWidth="1"/>
    <col min="12524" max="12524" width="39" style="33" customWidth="1"/>
    <col min="12525" max="12525" width="51" style="33" customWidth="1"/>
    <col min="12526" max="12526" width="33" style="33" customWidth="1"/>
    <col min="12527" max="12527" width="37" style="33" customWidth="1"/>
    <col min="12528" max="12528" width="38" style="33" customWidth="1"/>
    <col min="12529" max="12529" width="43" style="33" customWidth="1"/>
    <col min="12530" max="12531" width="41" style="33" customWidth="1"/>
    <col min="12532" max="12532" width="12" style="33" customWidth="1"/>
    <col min="12533" max="12533" width="18" style="33" customWidth="1"/>
    <col min="12534" max="12534" width="22" style="33" customWidth="1"/>
    <col min="12535" max="12535" width="13" style="33" customWidth="1"/>
    <col min="12536" max="12536" width="14" style="33" customWidth="1"/>
    <col min="12537" max="12537" width="45" style="33" customWidth="1"/>
    <col min="12538" max="12538" width="13" style="33" customWidth="1"/>
    <col min="12539" max="12539" width="27" style="33" customWidth="1"/>
    <col min="12540" max="12540" width="39" style="33" customWidth="1"/>
    <col min="12541" max="12541" width="24" style="33" customWidth="1"/>
    <col min="12542" max="12542" width="40" style="33" customWidth="1"/>
    <col min="12543" max="12543" width="17" style="33" customWidth="1"/>
    <col min="12544" max="12544" width="35" style="33" customWidth="1"/>
    <col min="12545" max="12546" width="24" style="33" customWidth="1"/>
    <col min="12547" max="12547" width="25" style="33" customWidth="1"/>
    <col min="12548" max="12548" width="33" style="33" customWidth="1"/>
    <col min="12549" max="12549" width="25" style="33" customWidth="1"/>
    <col min="12550" max="12550" width="26" style="33" customWidth="1"/>
    <col min="12551" max="12551" width="20" style="33" customWidth="1"/>
    <col min="12552" max="12707" width="8.83203125" style="33"/>
    <col min="12708" max="12708" width="4" style="33" customWidth="1"/>
    <col min="12709" max="12709" width="13" style="33" customWidth="1"/>
    <col min="12710" max="12710" width="52" style="33" customWidth="1"/>
    <col min="12711" max="12711" width="23.6640625" style="33" customWidth="1"/>
    <col min="12712" max="12712" width="7" style="33" customWidth="1"/>
    <col min="12713" max="12713" width="20" style="33" customWidth="1"/>
    <col min="12714" max="12714" width="26" style="33" customWidth="1"/>
    <col min="12715" max="12715" width="23" style="33" customWidth="1"/>
    <col min="12716" max="12716" width="32" style="33" customWidth="1"/>
    <col min="12717" max="12717" width="30" style="33" customWidth="1"/>
    <col min="12718" max="12718" width="29" style="33" customWidth="1"/>
    <col min="12719" max="12719" width="32" style="33" customWidth="1"/>
    <col min="12720" max="12720" width="31" style="33" customWidth="1"/>
    <col min="12721" max="12721" width="20" style="33" customWidth="1"/>
    <col min="12722" max="12722" width="36" style="33" customWidth="1"/>
    <col min="12723" max="12723" width="25" style="33" customWidth="1"/>
    <col min="12724" max="12724" width="22" style="33" customWidth="1"/>
    <col min="12725" max="12725" width="23" style="33" customWidth="1"/>
    <col min="12726" max="12726" width="16" style="33" customWidth="1"/>
    <col min="12727" max="12727" width="27" style="33" customWidth="1"/>
    <col min="12728" max="12728" width="16" style="33" customWidth="1"/>
    <col min="12729" max="12729" width="25" style="33" customWidth="1"/>
    <col min="12730" max="12730" width="24" style="33" customWidth="1"/>
    <col min="12731" max="12731" width="16" style="33" customWidth="1"/>
    <col min="12732" max="12732" width="22" style="33" customWidth="1"/>
    <col min="12733" max="12733" width="32" style="33" customWidth="1"/>
    <col min="12734" max="12734" width="30" style="33" customWidth="1"/>
    <col min="12735" max="12735" width="23" style="33" customWidth="1"/>
    <col min="12736" max="12736" width="22" style="33" customWidth="1"/>
    <col min="12737" max="12738" width="33" style="33" customWidth="1"/>
    <col min="12739" max="12739" width="26" style="33" customWidth="1"/>
    <col min="12740" max="12740" width="25" style="33" customWidth="1"/>
    <col min="12741" max="12741" width="16" style="33" customWidth="1"/>
    <col min="12742" max="12742" width="23" style="33" customWidth="1"/>
    <col min="12743" max="12743" width="31" style="33" customWidth="1"/>
    <col min="12744" max="12744" width="32" style="33" customWidth="1"/>
    <col min="12745" max="12745" width="17" style="33" customWidth="1"/>
    <col min="12746" max="12746" width="28" style="33" customWidth="1"/>
    <col min="12747" max="12747" width="49" style="33" customWidth="1"/>
    <col min="12748" max="12748" width="24" style="33" customWidth="1"/>
    <col min="12749" max="12749" width="50" style="33" customWidth="1"/>
    <col min="12750" max="12750" width="25" style="33" customWidth="1"/>
    <col min="12751" max="12751" width="20" style="33" customWidth="1"/>
    <col min="12752" max="12752" width="26" style="33" customWidth="1"/>
    <col min="12753" max="12753" width="33" style="33" customWidth="1"/>
    <col min="12754" max="12754" width="26" style="33" customWidth="1"/>
    <col min="12755" max="12755" width="38" style="33" customWidth="1"/>
    <col min="12756" max="12756" width="28" style="33" customWidth="1"/>
    <col min="12757" max="12757" width="45" style="33" customWidth="1"/>
    <col min="12758" max="12758" width="27" style="33" customWidth="1"/>
    <col min="12759" max="12759" width="37" style="33" customWidth="1"/>
    <col min="12760" max="12760" width="18" style="33" customWidth="1"/>
    <col min="12761" max="12761" width="22" style="33" customWidth="1"/>
    <col min="12762" max="12762" width="23" style="33" customWidth="1"/>
    <col min="12763" max="12763" width="26" style="33" customWidth="1"/>
    <col min="12764" max="12764" width="17" style="33" customWidth="1"/>
    <col min="12765" max="12765" width="40" style="33" customWidth="1"/>
    <col min="12766" max="12766" width="23" style="33" customWidth="1"/>
    <col min="12767" max="12767" width="38" style="33" customWidth="1"/>
    <col min="12768" max="12768" width="51" style="33" customWidth="1"/>
    <col min="12769" max="12769" width="26" style="33" customWidth="1"/>
    <col min="12770" max="12770" width="32" style="33" customWidth="1"/>
    <col min="12771" max="12771" width="44" style="33" customWidth="1"/>
    <col min="12772" max="12772" width="22" style="33" customWidth="1"/>
    <col min="12773" max="12773" width="52" style="33" customWidth="1"/>
    <col min="12774" max="12774" width="33" style="33" customWidth="1"/>
    <col min="12775" max="12775" width="40" style="33" customWidth="1"/>
    <col min="12776" max="12776" width="41" style="33" customWidth="1"/>
    <col min="12777" max="12777" width="23" style="33" customWidth="1"/>
    <col min="12778" max="12779" width="37" style="33" customWidth="1"/>
    <col min="12780" max="12780" width="39" style="33" customWidth="1"/>
    <col min="12781" max="12781" width="51" style="33" customWidth="1"/>
    <col min="12782" max="12782" width="33" style="33" customWidth="1"/>
    <col min="12783" max="12783" width="37" style="33" customWidth="1"/>
    <col min="12784" max="12784" width="38" style="33" customWidth="1"/>
    <col min="12785" max="12785" width="43" style="33" customWidth="1"/>
    <col min="12786" max="12787" width="41" style="33" customWidth="1"/>
    <col min="12788" max="12788" width="12" style="33" customWidth="1"/>
    <col min="12789" max="12789" width="18" style="33" customWidth="1"/>
    <col min="12790" max="12790" width="22" style="33" customWidth="1"/>
    <col min="12791" max="12791" width="13" style="33" customWidth="1"/>
    <col min="12792" max="12792" width="14" style="33" customWidth="1"/>
    <col min="12793" max="12793" width="45" style="33" customWidth="1"/>
    <col min="12794" max="12794" width="13" style="33" customWidth="1"/>
    <col min="12795" max="12795" width="27" style="33" customWidth="1"/>
    <col min="12796" max="12796" width="39" style="33" customWidth="1"/>
    <col min="12797" max="12797" width="24" style="33" customWidth="1"/>
    <col min="12798" max="12798" width="40" style="33" customWidth="1"/>
    <col min="12799" max="12799" width="17" style="33" customWidth="1"/>
    <col min="12800" max="12800" width="35" style="33" customWidth="1"/>
    <col min="12801" max="12802" width="24" style="33" customWidth="1"/>
    <col min="12803" max="12803" width="25" style="33" customWidth="1"/>
    <col min="12804" max="12804" width="33" style="33" customWidth="1"/>
    <col min="12805" max="12805" width="25" style="33" customWidth="1"/>
    <col min="12806" max="12806" width="26" style="33" customWidth="1"/>
    <col min="12807" max="12807" width="20" style="33" customWidth="1"/>
    <col min="12808" max="12963" width="8.83203125" style="33"/>
    <col min="12964" max="12964" width="4" style="33" customWidth="1"/>
    <col min="12965" max="12965" width="13" style="33" customWidth="1"/>
    <col min="12966" max="12966" width="52" style="33" customWidth="1"/>
    <col min="12967" max="12967" width="23.6640625" style="33" customWidth="1"/>
    <col min="12968" max="12968" width="7" style="33" customWidth="1"/>
    <col min="12969" max="12969" width="20" style="33" customWidth="1"/>
    <col min="12970" max="12970" width="26" style="33" customWidth="1"/>
    <col min="12971" max="12971" width="23" style="33" customWidth="1"/>
    <col min="12972" max="12972" width="32" style="33" customWidth="1"/>
    <col min="12973" max="12973" width="30" style="33" customWidth="1"/>
    <col min="12974" max="12974" width="29" style="33" customWidth="1"/>
    <col min="12975" max="12975" width="32" style="33" customWidth="1"/>
    <col min="12976" max="12976" width="31" style="33" customWidth="1"/>
    <col min="12977" max="12977" width="20" style="33" customWidth="1"/>
    <col min="12978" max="12978" width="36" style="33" customWidth="1"/>
    <col min="12979" max="12979" width="25" style="33" customWidth="1"/>
    <col min="12980" max="12980" width="22" style="33" customWidth="1"/>
    <col min="12981" max="12981" width="23" style="33" customWidth="1"/>
    <col min="12982" max="12982" width="16" style="33" customWidth="1"/>
    <col min="12983" max="12983" width="27" style="33" customWidth="1"/>
    <col min="12984" max="12984" width="16" style="33" customWidth="1"/>
    <col min="12985" max="12985" width="25" style="33" customWidth="1"/>
    <col min="12986" max="12986" width="24" style="33" customWidth="1"/>
    <col min="12987" max="12987" width="16" style="33" customWidth="1"/>
    <col min="12988" max="12988" width="22" style="33" customWidth="1"/>
    <col min="12989" max="12989" width="32" style="33" customWidth="1"/>
    <col min="12990" max="12990" width="30" style="33" customWidth="1"/>
    <col min="12991" max="12991" width="23" style="33" customWidth="1"/>
    <col min="12992" max="12992" width="22" style="33" customWidth="1"/>
    <col min="12993" max="12994" width="33" style="33" customWidth="1"/>
    <col min="12995" max="12995" width="26" style="33" customWidth="1"/>
    <col min="12996" max="12996" width="25" style="33" customWidth="1"/>
    <col min="12997" max="12997" width="16" style="33" customWidth="1"/>
    <col min="12998" max="12998" width="23" style="33" customWidth="1"/>
    <col min="12999" max="12999" width="31" style="33" customWidth="1"/>
    <col min="13000" max="13000" width="32" style="33" customWidth="1"/>
    <col min="13001" max="13001" width="17" style="33" customWidth="1"/>
    <col min="13002" max="13002" width="28" style="33" customWidth="1"/>
    <col min="13003" max="13003" width="49" style="33" customWidth="1"/>
    <col min="13004" max="13004" width="24" style="33" customWidth="1"/>
    <col min="13005" max="13005" width="50" style="33" customWidth="1"/>
    <col min="13006" max="13006" width="25" style="33" customWidth="1"/>
    <col min="13007" max="13007" width="20" style="33" customWidth="1"/>
    <col min="13008" max="13008" width="26" style="33" customWidth="1"/>
    <col min="13009" max="13009" width="33" style="33" customWidth="1"/>
    <col min="13010" max="13010" width="26" style="33" customWidth="1"/>
    <col min="13011" max="13011" width="38" style="33" customWidth="1"/>
    <col min="13012" max="13012" width="28" style="33" customWidth="1"/>
    <col min="13013" max="13013" width="45" style="33" customWidth="1"/>
    <col min="13014" max="13014" width="27" style="33" customWidth="1"/>
    <col min="13015" max="13015" width="37" style="33" customWidth="1"/>
    <col min="13016" max="13016" width="18" style="33" customWidth="1"/>
    <col min="13017" max="13017" width="22" style="33" customWidth="1"/>
    <col min="13018" max="13018" width="23" style="33" customWidth="1"/>
    <col min="13019" max="13019" width="26" style="33" customWidth="1"/>
    <col min="13020" max="13020" width="17" style="33" customWidth="1"/>
    <col min="13021" max="13021" width="40" style="33" customWidth="1"/>
    <col min="13022" max="13022" width="23" style="33" customWidth="1"/>
    <col min="13023" max="13023" width="38" style="33" customWidth="1"/>
    <col min="13024" max="13024" width="51" style="33" customWidth="1"/>
    <col min="13025" max="13025" width="26" style="33" customWidth="1"/>
    <col min="13026" max="13026" width="32" style="33" customWidth="1"/>
    <col min="13027" max="13027" width="44" style="33" customWidth="1"/>
    <col min="13028" max="13028" width="22" style="33" customWidth="1"/>
    <col min="13029" max="13029" width="52" style="33" customWidth="1"/>
    <col min="13030" max="13030" width="33" style="33" customWidth="1"/>
    <col min="13031" max="13031" width="40" style="33" customWidth="1"/>
    <col min="13032" max="13032" width="41" style="33" customWidth="1"/>
    <col min="13033" max="13033" width="23" style="33" customWidth="1"/>
    <col min="13034" max="13035" width="37" style="33" customWidth="1"/>
    <col min="13036" max="13036" width="39" style="33" customWidth="1"/>
    <col min="13037" max="13037" width="51" style="33" customWidth="1"/>
    <col min="13038" max="13038" width="33" style="33" customWidth="1"/>
    <col min="13039" max="13039" width="37" style="33" customWidth="1"/>
    <col min="13040" max="13040" width="38" style="33" customWidth="1"/>
    <col min="13041" max="13041" width="43" style="33" customWidth="1"/>
    <col min="13042" max="13043" width="41" style="33" customWidth="1"/>
    <col min="13044" max="13044" width="12" style="33" customWidth="1"/>
    <col min="13045" max="13045" width="18" style="33" customWidth="1"/>
    <col min="13046" max="13046" width="22" style="33" customWidth="1"/>
    <col min="13047" max="13047" width="13" style="33" customWidth="1"/>
    <col min="13048" max="13048" width="14" style="33" customWidth="1"/>
    <col min="13049" max="13049" width="45" style="33" customWidth="1"/>
    <col min="13050" max="13050" width="13" style="33" customWidth="1"/>
    <col min="13051" max="13051" width="27" style="33" customWidth="1"/>
    <col min="13052" max="13052" width="39" style="33" customWidth="1"/>
    <col min="13053" max="13053" width="24" style="33" customWidth="1"/>
    <col min="13054" max="13054" width="40" style="33" customWidth="1"/>
    <col min="13055" max="13055" width="17" style="33" customWidth="1"/>
    <col min="13056" max="13056" width="35" style="33" customWidth="1"/>
    <col min="13057" max="13058" width="24" style="33" customWidth="1"/>
    <col min="13059" max="13059" width="25" style="33" customWidth="1"/>
    <col min="13060" max="13060" width="33" style="33" customWidth="1"/>
    <col min="13061" max="13061" width="25" style="33" customWidth="1"/>
    <col min="13062" max="13062" width="26" style="33" customWidth="1"/>
    <col min="13063" max="13063" width="20" style="33" customWidth="1"/>
    <col min="13064" max="13219" width="8.83203125" style="33"/>
    <col min="13220" max="13220" width="4" style="33" customWidth="1"/>
    <col min="13221" max="13221" width="13" style="33" customWidth="1"/>
    <col min="13222" max="13222" width="52" style="33" customWidth="1"/>
    <col min="13223" max="13223" width="23.6640625" style="33" customWidth="1"/>
    <col min="13224" max="13224" width="7" style="33" customWidth="1"/>
    <col min="13225" max="13225" width="20" style="33" customWidth="1"/>
    <col min="13226" max="13226" width="26" style="33" customWidth="1"/>
    <col min="13227" max="13227" width="23" style="33" customWidth="1"/>
    <col min="13228" max="13228" width="32" style="33" customWidth="1"/>
    <col min="13229" max="13229" width="30" style="33" customWidth="1"/>
    <col min="13230" max="13230" width="29" style="33" customWidth="1"/>
    <col min="13231" max="13231" width="32" style="33" customWidth="1"/>
    <col min="13232" max="13232" width="31" style="33" customWidth="1"/>
    <col min="13233" max="13233" width="20" style="33" customWidth="1"/>
    <col min="13234" max="13234" width="36" style="33" customWidth="1"/>
    <col min="13235" max="13235" width="25" style="33" customWidth="1"/>
    <col min="13236" max="13236" width="22" style="33" customWidth="1"/>
    <col min="13237" max="13237" width="23" style="33" customWidth="1"/>
    <col min="13238" max="13238" width="16" style="33" customWidth="1"/>
    <col min="13239" max="13239" width="27" style="33" customWidth="1"/>
    <col min="13240" max="13240" width="16" style="33" customWidth="1"/>
    <col min="13241" max="13241" width="25" style="33" customWidth="1"/>
    <col min="13242" max="13242" width="24" style="33" customWidth="1"/>
    <col min="13243" max="13243" width="16" style="33" customWidth="1"/>
    <col min="13244" max="13244" width="22" style="33" customWidth="1"/>
    <col min="13245" max="13245" width="32" style="33" customWidth="1"/>
    <col min="13246" max="13246" width="30" style="33" customWidth="1"/>
    <col min="13247" max="13247" width="23" style="33" customWidth="1"/>
    <col min="13248" max="13248" width="22" style="33" customWidth="1"/>
    <col min="13249" max="13250" width="33" style="33" customWidth="1"/>
    <col min="13251" max="13251" width="26" style="33" customWidth="1"/>
    <col min="13252" max="13252" width="25" style="33" customWidth="1"/>
    <col min="13253" max="13253" width="16" style="33" customWidth="1"/>
    <col min="13254" max="13254" width="23" style="33" customWidth="1"/>
    <col min="13255" max="13255" width="31" style="33" customWidth="1"/>
    <col min="13256" max="13256" width="32" style="33" customWidth="1"/>
    <col min="13257" max="13257" width="17" style="33" customWidth="1"/>
    <col min="13258" max="13258" width="28" style="33" customWidth="1"/>
    <col min="13259" max="13259" width="49" style="33" customWidth="1"/>
    <col min="13260" max="13260" width="24" style="33" customWidth="1"/>
    <col min="13261" max="13261" width="50" style="33" customWidth="1"/>
    <col min="13262" max="13262" width="25" style="33" customWidth="1"/>
    <col min="13263" max="13263" width="20" style="33" customWidth="1"/>
    <col min="13264" max="13264" width="26" style="33" customWidth="1"/>
    <col min="13265" max="13265" width="33" style="33" customWidth="1"/>
    <col min="13266" max="13266" width="26" style="33" customWidth="1"/>
    <col min="13267" max="13267" width="38" style="33" customWidth="1"/>
    <col min="13268" max="13268" width="28" style="33" customWidth="1"/>
    <col min="13269" max="13269" width="45" style="33" customWidth="1"/>
    <col min="13270" max="13270" width="27" style="33" customWidth="1"/>
    <col min="13271" max="13271" width="37" style="33" customWidth="1"/>
    <col min="13272" max="13272" width="18" style="33" customWidth="1"/>
    <col min="13273" max="13273" width="22" style="33" customWidth="1"/>
    <col min="13274" max="13274" width="23" style="33" customWidth="1"/>
    <col min="13275" max="13275" width="26" style="33" customWidth="1"/>
    <col min="13276" max="13276" width="17" style="33" customWidth="1"/>
    <col min="13277" max="13277" width="40" style="33" customWidth="1"/>
    <col min="13278" max="13278" width="23" style="33" customWidth="1"/>
    <col min="13279" max="13279" width="38" style="33" customWidth="1"/>
    <col min="13280" max="13280" width="51" style="33" customWidth="1"/>
    <col min="13281" max="13281" width="26" style="33" customWidth="1"/>
    <col min="13282" max="13282" width="32" style="33" customWidth="1"/>
    <col min="13283" max="13283" width="44" style="33" customWidth="1"/>
    <col min="13284" max="13284" width="22" style="33" customWidth="1"/>
    <col min="13285" max="13285" width="52" style="33" customWidth="1"/>
    <col min="13286" max="13286" width="33" style="33" customWidth="1"/>
    <col min="13287" max="13287" width="40" style="33" customWidth="1"/>
    <col min="13288" max="13288" width="41" style="33" customWidth="1"/>
    <col min="13289" max="13289" width="23" style="33" customWidth="1"/>
    <col min="13290" max="13291" width="37" style="33" customWidth="1"/>
    <col min="13292" max="13292" width="39" style="33" customWidth="1"/>
    <col min="13293" max="13293" width="51" style="33" customWidth="1"/>
    <col min="13294" max="13294" width="33" style="33" customWidth="1"/>
    <col min="13295" max="13295" width="37" style="33" customWidth="1"/>
    <col min="13296" max="13296" width="38" style="33" customWidth="1"/>
    <col min="13297" max="13297" width="43" style="33" customWidth="1"/>
    <col min="13298" max="13299" width="41" style="33" customWidth="1"/>
    <col min="13300" max="13300" width="12" style="33" customWidth="1"/>
    <col min="13301" max="13301" width="18" style="33" customWidth="1"/>
    <col min="13302" max="13302" width="22" style="33" customWidth="1"/>
    <col min="13303" max="13303" width="13" style="33" customWidth="1"/>
    <col min="13304" max="13304" width="14" style="33" customWidth="1"/>
    <col min="13305" max="13305" width="45" style="33" customWidth="1"/>
    <col min="13306" max="13306" width="13" style="33" customWidth="1"/>
    <col min="13307" max="13307" width="27" style="33" customWidth="1"/>
    <col min="13308" max="13308" width="39" style="33" customWidth="1"/>
    <col min="13309" max="13309" width="24" style="33" customWidth="1"/>
    <col min="13310" max="13310" width="40" style="33" customWidth="1"/>
    <col min="13311" max="13311" width="17" style="33" customWidth="1"/>
    <col min="13312" max="13312" width="35" style="33" customWidth="1"/>
    <col min="13313" max="13314" width="24" style="33" customWidth="1"/>
    <col min="13315" max="13315" width="25" style="33" customWidth="1"/>
    <col min="13316" max="13316" width="33" style="33" customWidth="1"/>
    <col min="13317" max="13317" width="25" style="33" customWidth="1"/>
    <col min="13318" max="13318" width="26" style="33" customWidth="1"/>
    <col min="13319" max="13319" width="20" style="33" customWidth="1"/>
    <col min="13320" max="13475" width="8.83203125" style="33"/>
    <col min="13476" max="13476" width="4" style="33" customWidth="1"/>
    <col min="13477" max="13477" width="13" style="33" customWidth="1"/>
    <col min="13478" max="13478" width="52" style="33" customWidth="1"/>
    <col min="13479" max="13479" width="23.6640625" style="33" customWidth="1"/>
    <col min="13480" max="13480" width="7" style="33" customWidth="1"/>
    <col min="13481" max="13481" width="20" style="33" customWidth="1"/>
    <col min="13482" max="13482" width="26" style="33" customWidth="1"/>
    <col min="13483" max="13483" width="23" style="33" customWidth="1"/>
    <col min="13484" max="13484" width="32" style="33" customWidth="1"/>
    <col min="13485" max="13485" width="30" style="33" customWidth="1"/>
    <col min="13486" max="13486" width="29" style="33" customWidth="1"/>
    <col min="13487" max="13487" width="32" style="33" customWidth="1"/>
    <col min="13488" max="13488" width="31" style="33" customWidth="1"/>
    <col min="13489" max="13489" width="20" style="33" customWidth="1"/>
    <col min="13490" max="13490" width="36" style="33" customWidth="1"/>
    <col min="13491" max="13491" width="25" style="33" customWidth="1"/>
    <col min="13492" max="13492" width="22" style="33" customWidth="1"/>
    <col min="13493" max="13493" width="23" style="33" customWidth="1"/>
    <col min="13494" max="13494" width="16" style="33" customWidth="1"/>
    <col min="13495" max="13495" width="27" style="33" customWidth="1"/>
    <col min="13496" max="13496" width="16" style="33" customWidth="1"/>
    <col min="13497" max="13497" width="25" style="33" customWidth="1"/>
    <col min="13498" max="13498" width="24" style="33" customWidth="1"/>
    <col min="13499" max="13499" width="16" style="33" customWidth="1"/>
    <col min="13500" max="13500" width="22" style="33" customWidth="1"/>
    <col min="13501" max="13501" width="32" style="33" customWidth="1"/>
    <col min="13502" max="13502" width="30" style="33" customWidth="1"/>
    <col min="13503" max="13503" width="23" style="33" customWidth="1"/>
    <col min="13504" max="13504" width="22" style="33" customWidth="1"/>
    <col min="13505" max="13506" width="33" style="33" customWidth="1"/>
    <col min="13507" max="13507" width="26" style="33" customWidth="1"/>
    <col min="13508" max="13508" width="25" style="33" customWidth="1"/>
    <col min="13509" max="13509" width="16" style="33" customWidth="1"/>
    <col min="13510" max="13510" width="23" style="33" customWidth="1"/>
    <col min="13511" max="13511" width="31" style="33" customWidth="1"/>
    <col min="13512" max="13512" width="32" style="33" customWidth="1"/>
    <col min="13513" max="13513" width="17" style="33" customWidth="1"/>
    <col min="13514" max="13514" width="28" style="33" customWidth="1"/>
    <col min="13515" max="13515" width="49" style="33" customWidth="1"/>
    <col min="13516" max="13516" width="24" style="33" customWidth="1"/>
    <col min="13517" max="13517" width="50" style="33" customWidth="1"/>
    <col min="13518" max="13518" width="25" style="33" customWidth="1"/>
    <col min="13519" max="13519" width="20" style="33" customWidth="1"/>
    <col min="13520" max="13520" width="26" style="33" customWidth="1"/>
    <col min="13521" max="13521" width="33" style="33" customWidth="1"/>
    <col min="13522" max="13522" width="26" style="33" customWidth="1"/>
    <col min="13523" max="13523" width="38" style="33" customWidth="1"/>
    <col min="13524" max="13524" width="28" style="33" customWidth="1"/>
    <col min="13525" max="13525" width="45" style="33" customWidth="1"/>
    <col min="13526" max="13526" width="27" style="33" customWidth="1"/>
    <col min="13527" max="13527" width="37" style="33" customWidth="1"/>
    <col min="13528" max="13528" width="18" style="33" customWidth="1"/>
    <col min="13529" max="13529" width="22" style="33" customWidth="1"/>
    <col min="13530" max="13530" width="23" style="33" customWidth="1"/>
    <col min="13531" max="13531" width="26" style="33" customWidth="1"/>
    <col min="13532" max="13532" width="17" style="33" customWidth="1"/>
    <col min="13533" max="13533" width="40" style="33" customWidth="1"/>
    <col min="13534" max="13534" width="23" style="33" customWidth="1"/>
    <col min="13535" max="13535" width="38" style="33" customWidth="1"/>
    <col min="13536" max="13536" width="51" style="33" customWidth="1"/>
    <col min="13537" max="13537" width="26" style="33" customWidth="1"/>
    <col min="13538" max="13538" width="32" style="33" customWidth="1"/>
    <col min="13539" max="13539" width="44" style="33" customWidth="1"/>
    <col min="13540" max="13540" width="22" style="33" customWidth="1"/>
    <col min="13541" max="13541" width="52" style="33" customWidth="1"/>
    <col min="13542" max="13542" width="33" style="33" customWidth="1"/>
    <col min="13543" max="13543" width="40" style="33" customWidth="1"/>
    <col min="13544" max="13544" width="41" style="33" customWidth="1"/>
    <col min="13545" max="13545" width="23" style="33" customWidth="1"/>
    <col min="13546" max="13547" width="37" style="33" customWidth="1"/>
    <col min="13548" max="13548" width="39" style="33" customWidth="1"/>
    <col min="13549" max="13549" width="51" style="33" customWidth="1"/>
    <col min="13550" max="13550" width="33" style="33" customWidth="1"/>
    <col min="13551" max="13551" width="37" style="33" customWidth="1"/>
    <col min="13552" max="13552" width="38" style="33" customWidth="1"/>
    <col min="13553" max="13553" width="43" style="33" customWidth="1"/>
    <col min="13554" max="13555" width="41" style="33" customWidth="1"/>
    <col min="13556" max="13556" width="12" style="33" customWidth="1"/>
    <col min="13557" max="13557" width="18" style="33" customWidth="1"/>
    <col min="13558" max="13558" width="22" style="33" customWidth="1"/>
    <col min="13559" max="13559" width="13" style="33" customWidth="1"/>
    <col min="13560" max="13560" width="14" style="33" customWidth="1"/>
    <col min="13561" max="13561" width="45" style="33" customWidth="1"/>
    <col min="13562" max="13562" width="13" style="33" customWidth="1"/>
    <col min="13563" max="13563" width="27" style="33" customWidth="1"/>
    <col min="13564" max="13564" width="39" style="33" customWidth="1"/>
    <col min="13565" max="13565" width="24" style="33" customWidth="1"/>
    <col min="13566" max="13566" width="40" style="33" customWidth="1"/>
    <col min="13567" max="13567" width="17" style="33" customWidth="1"/>
    <col min="13568" max="13568" width="35" style="33" customWidth="1"/>
    <col min="13569" max="13570" width="24" style="33" customWidth="1"/>
    <col min="13571" max="13571" width="25" style="33" customWidth="1"/>
    <col min="13572" max="13572" width="33" style="33" customWidth="1"/>
    <col min="13573" max="13573" width="25" style="33" customWidth="1"/>
    <col min="13574" max="13574" width="26" style="33" customWidth="1"/>
    <col min="13575" max="13575" width="20" style="33" customWidth="1"/>
    <col min="13576" max="13731" width="8.83203125" style="33"/>
    <col min="13732" max="13732" width="4" style="33" customWidth="1"/>
    <col min="13733" max="13733" width="13" style="33" customWidth="1"/>
    <col min="13734" max="13734" width="52" style="33" customWidth="1"/>
    <col min="13735" max="13735" width="23.6640625" style="33" customWidth="1"/>
    <col min="13736" max="13736" width="7" style="33" customWidth="1"/>
    <col min="13737" max="13737" width="20" style="33" customWidth="1"/>
    <col min="13738" max="13738" width="26" style="33" customWidth="1"/>
    <col min="13739" max="13739" width="23" style="33" customWidth="1"/>
    <col min="13740" max="13740" width="32" style="33" customWidth="1"/>
    <col min="13741" max="13741" width="30" style="33" customWidth="1"/>
    <col min="13742" max="13742" width="29" style="33" customWidth="1"/>
    <col min="13743" max="13743" width="32" style="33" customWidth="1"/>
    <col min="13744" max="13744" width="31" style="33" customWidth="1"/>
    <col min="13745" max="13745" width="20" style="33" customWidth="1"/>
    <col min="13746" max="13746" width="36" style="33" customWidth="1"/>
    <col min="13747" max="13747" width="25" style="33" customWidth="1"/>
    <col min="13748" max="13748" width="22" style="33" customWidth="1"/>
    <col min="13749" max="13749" width="23" style="33" customWidth="1"/>
    <col min="13750" max="13750" width="16" style="33" customWidth="1"/>
    <col min="13751" max="13751" width="27" style="33" customWidth="1"/>
    <col min="13752" max="13752" width="16" style="33" customWidth="1"/>
    <col min="13753" max="13753" width="25" style="33" customWidth="1"/>
    <col min="13754" max="13754" width="24" style="33" customWidth="1"/>
    <col min="13755" max="13755" width="16" style="33" customWidth="1"/>
    <col min="13756" max="13756" width="22" style="33" customWidth="1"/>
    <col min="13757" max="13757" width="32" style="33" customWidth="1"/>
    <col min="13758" max="13758" width="30" style="33" customWidth="1"/>
    <col min="13759" max="13759" width="23" style="33" customWidth="1"/>
    <col min="13760" max="13760" width="22" style="33" customWidth="1"/>
    <col min="13761" max="13762" width="33" style="33" customWidth="1"/>
    <col min="13763" max="13763" width="26" style="33" customWidth="1"/>
    <col min="13764" max="13764" width="25" style="33" customWidth="1"/>
    <col min="13765" max="13765" width="16" style="33" customWidth="1"/>
    <col min="13766" max="13766" width="23" style="33" customWidth="1"/>
    <col min="13767" max="13767" width="31" style="33" customWidth="1"/>
    <col min="13768" max="13768" width="32" style="33" customWidth="1"/>
    <col min="13769" max="13769" width="17" style="33" customWidth="1"/>
    <col min="13770" max="13770" width="28" style="33" customWidth="1"/>
    <col min="13771" max="13771" width="49" style="33" customWidth="1"/>
    <col min="13772" max="13772" width="24" style="33" customWidth="1"/>
    <col min="13773" max="13773" width="50" style="33" customWidth="1"/>
    <col min="13774" max="13774" width="25" style="33" customWidth="1"/>
    <col min="13775" max="13775" width="20" style="33" customWidth="1"/>
    <col min="13776" max="13776" width="26" style="33" customWidth="1"/>
    <col min="13777" max="13777" width="33" style="33" customWidth="1"/>
    <col min="13778" max="13778" width="26" style="33" customWidth="1"/>
    <col min="13779" max="13779" width="38" style="33" customWidth="1"/>
    <col min="13780" max="13780" width="28" style="33" customWidth="1"/>
    <col min="13781" max="13781" width="45" style="33" customWidth="1"/>
    <col min="13782" max="13782" width="27" style="33" customWidth="1"/>
    <col min="13783" max="13783" width="37" style="33" customWidth="1"/>
    <col min="13784" max="13784" width="18" style="33" customWidth="1"/>
    <col min="13785" max="13785" width="22" style="33" customWidth="1"/>
    <col min="13786" max="13786" width="23" style="33" customWidth="1"/>
    <col min="13787" max="13787" width="26" style="33" customWidth="1"/>
    <col min="13788" max="13788" width="17" style="33" customWidth="1"/>
    <col min="13789" max="13789" width="40" style="33" customWidth="1"/>
    <col min="13790" max="13790" width="23" style="33" customWidth="1"/>
    <col min="13791" max="13791" width="38" style="33" customWidth="1"/>
    <col min="13792" max="13792" width="51" style="33" customWidth="1"/>
    <col min="13793" max="13793" width="26" style="33" customWidth="1"/>
    <col min="13794" max="13794" width="32" style="33" customWidth="1"/>
    <col min="13795" max="13795" width="44" style="33" customWidth="1"/>
    <col min="13796" max="13796" width="22" style="33" customWidth="1"/>
    <col min="13797" max="13797" width="52" style="33" customWidth="1"/>
    <col min="13798" max="13798" width="33" style="33" customWidth="1"/>
    <col min="13799" max="13799" width="40" style="33" customWidth="1"/>
    <col min="13800" max="13800" width="41" style="33" customWidth="1"/>
    <col min="13801" max="13801" width="23" style="33" customWidth="1"/>
    <col min="13802" max="13803" width="37" style="33" customWidth="1"/>
    <col min="13804" max="13804" width="39" style="33" customWidth="1"/>
    <col min="13805" max="13805" width="51" style="33" customWidth="1"/>
    <col min="13806" max="13806" width="33" style="33" customWidth="1"/>
    <col min="13807" max="13807" width="37" style="33" customWidth="1"/>
    <col min="13808" max="13808" width="38" style="33" customWidth="1"/>
    <col min="13809" max="13809" width="43" style="33" customWidth="1"/>
    <col min="13810" max="13811" width="41" style="33" customWidth="1"/>
    <col min="13812" max="13812" width="12" style="33" customWidth="1"/>
    <col min="13813" max="13813" width="18" style="33" customWidth="1"/>
    <col min="13814" max="13814" width="22" style="33" customWidth="1"/>
    <col min="13815" max="13815" width="13" style="33" customWidth="1"/>
    <col min="13816" max="13816" width="14" style="33" customWidth="1"/>
    <col min="13817" max="13817" width="45" style="33" customWidth="1"/>
    <col min="13818" max="13818" width="13" style="33" customWidth="1"/>
    <col min="13819" max="13819" width="27" style="33" customWidth="1"/>
    <col min="13820" max="13820" width="39" style="33" customWidth="1"/>
    <col min="13821" max="13821" width="24" style="33" customWidth="1"/>
    <col min="13822" max="13822" width="40" style="33" customWidth="1"/>
    <col min="13823" max="13823" width="17" style="33" customWidth="1"/>
    <col min="13824" max="13824" width="35" style="33" customWidth="1"/>
    <col min="13825" max="13826" width="24" style="33" customWidth="1"/>
    <col min="13827" max="13827" width="25" style="33" customWidth="1"/>
    <col min="13828" max="13828" width="33" style="33" customWidth="1"/>
    <col min="13829" max="13829" width="25" style="33" customWidth="1"/>
    <col min="13830" max="13830" width="26" style="33" customWidth="1"/>
    <col min="13831" max="13831" width="20" style="33" customWidth="1"/>
    <col min="13832" max="13987" width="8.83203125" style="33"/>
    <col min="13988" max="13988" width="4" style="33" customWidth="1"/>
    <col min="13989" max="13989" width="13" style="33" customWidth="1"/>
    <col min="13990" max="13990" width="52" style="33" customWidth="1"/>
    <col min="13991" max="13991" width="23.6640625" style="33" customWidth="1"/>
    <col min="13992" max="13992" width="7" style="33" customWidth="1"/>
    <col min="13993" max="13993" width="20" style="33" customWidth="1"/>
    <col min="13994" max="13994" width="26" style="33" customWidth="1"/>
    <col min="13995" max="13995" width="23" style="33" customWidth="1"/>
    <col min="13996" max="13996" width="32" style="33" customWidth="1"/>
    <col min="13997" max="13997" width="30" style="33" customWidth="1"/>
    <col min="13998" max="13998" width="29" style="33" customWidth="1"/>
    <col min="13999" max="13999" width="32" style="33" customWidth="1"/>
    <col min="14000" max="14000" width="31" style="33" customWidth="1"/>
    <col min="14001" max="14001" width="20" style="33" customWidth="1"/>
    <col min="14002" max="14002" width="36" style="33" customWidth="1"/>
    <col min="14003" max="14003" width="25" style="33" customWidth="1"/>
    <col min="14004" max="14004" width="22" style="33" customWidth="1"/>
    <col min="14005" max="14005" width="23" style="33" customWidth="1"/>
    <col min="14006" max="14006" width="16" style="33" customWidth="1"/>
    <col min="14007" max="14007" width="27" style="33" customWidth="1"/>
    <col min="14008" max="14008" width="16" style="33" customWidth="1"/>
    <col min="14009" max="14009" width="25" style="33" customWidth="1"/>
    <col min="14010" max="14010" width="24" style="33" customWidth="1"/>
    <col min="14011" max="14011" width="16" style="33" customWidth="1"/>
    <col min="14012" max="14012" width="22" style="33" customWidth="1"/>
    <col min="14013" max="14013" width="32" style="33" customWidth="1"/>
    <col min="14014" max="14014" width="30" style="33" customWidth="1"/>
    <col min="14015" max="14015" width="23" style="33" customWidth="1"/>
    <col min="14016" max="14016" width="22" style="33" customWidth="1"/>
    <col min="14017" max="14018" width="33" style="33" customWidth="1"/>
    <col min="14019" max="14019" width="26" style="33" customWidth="1"/>
    <col min="14020" max="14020" width="25" style="33" customWidth="1"/>
    <col min="14021" max="14021" width="16" style="33" customWidth="1"/>
    <col min="14022" max="14022" width="23" style="33" customWidth="1"/>
    <col min="14023" max="14023" width="31" style="33" customWidth="1"/>
    <col min="14024" max="14024" width="32" style="33" customWidth="1"/>
    <col min="14025" max="14025" width="17" style="33" customWidth="1"/>
    <col min="14026" max="14026" width="28" style="33" customWidth="1"/>
    <col min="14027" max="14027" width="49" style="33" customWidth="1"/>
    <col min="14028" max="14028" width="24" style="33" customWidth="1"/>
    <col min="14029" max="14029" width="50" style="33" customWidth="1"/>
    <col min="14030" max="14030" width="25" style="33" customWidth="1"/>
    <col min="14031" max="14031" width="20" style="33" customWidth="1"/>
    <col min="14032" max="14032" width="26" style="33" customWidth="1"/>
    <col min="14033" max="14033" width="33" style="33" customWidth="1"/>
    <col min="14034" max="14034" width="26" style="33" customWidth="1"/>
    <col min="14035" max="14035" width="38" style="33" customWidth="1"/>
    <col min="14036" max="14036" width="28" style="33" customWidth="1"/>
    <col min="14037" max="14037" width="45" style="33" customWidth="1"/>
    <col min="14038" max="14038" width="27" style="33" customWidth="1"/>
    <col min="14039" max="14039" width="37" style="33" customWidth="1"/>
    <col min="14040" max="14040" width="18" style="33" customWidth="1"/>
    <col min="14041" max="14041" width="22" style="33" customWidth="1"/>
    <col min="14042" max="14042" width="23" style="33" customWidth="1"/>
    <col min="14043" max="14043" width="26" style="33" customWidth="1"/>
    <col min="14044" max="14044" width="17" style="33" customWidth="1"/>
    <col min="14045" max="14045" width="40" style="33" customWidth="1"/>
    <col min="14046" max="14046" width="23" style="33" customWidth="1"/>
    <col min="14047" max="14047" width="38" style="33" customWidth="1"/>
    <col min="14048" max="14048" width="51" style="33" customWidth="1"/>
    <col min="14049" max="14049" width="26" style="33" customWidth="1"/>
    <col min="14050" max="14050" width="32" style="33" customWidth="1"/>
    <col min="14051" max="14051" width="44" style="33" customWidth="1"/>
    <col min="14052" max="14052" width="22" style="33" customWidth="1"/>
    <col min="14053" max="14053" width="52" style="33" customWidth="1"/>
    <col min="14054" max="14054" width="33" style="33" customWidth="1"/>
    <col min="14055" max="14055" width="40" style="33" customWidth="1"/>
    <col min="14056" max="14056" width="41" style="33" customWidth="1"/>
    <col min="14057" max="14057" width="23" style="33" customWidth="1"/>
    <col min="14058" max="14059" width="37" style="33" customWidth="1"/>
    <col min="14060" max="14060" width="39" style="33" customWidth="1"/>
    <col min="14061" max="14061" width="51" style="33" customWidth="1"/>
    <col min="14062" max="14062" width="33" style="33" customWidth="1"/>
    <col min="14063" max="14063" width="37" style="33" customWidth="1"/>
    <col min="14064" max="14064" width="38" style="33" customWidth="1"/>
    <col min="14065" max="14065" width="43" style="33" customWidth="1"/>
    <col min="14066" max="14067" width="41" style="33" customWidth="1"/>
    <col min="14068" max="14068" width="12" style="33" customWidth="1"/>
    <col min="14069" max="14069" width="18" style="33" customWidth="1"/>
    <col min="14070" max="14070" width="22" style="33" customWidth="1"/>
    <col min="14071" max="14071" width="13" style="33" customWidth="1"/>
    <col min="14072" max="14072" width="14" style="33" customWidth="1"/>
    <col min="14073" max="14073" width="45" style="33" customWidth="1"/>
    <col min="14074" max="14074" width="13" style="33" customWidth="1"/>
    <col min="14075" max="14075" width="27" style="33" customWidth="1"/>
    <col min="14076" max="14076" width="39" style="33" customWidth="1"/>
    <col min="14077" max="14077" width="24" style="33" customWidth="1"/>
    <col min="14078" max="14078" width="40" style="33" customWidth="1"/>
    <col min="14079" max="14079" width="17" style="33" customWidth="1"/>
    <col min="14080" max="14080" width="35" style="33" customWidth="1"/>
    <col min="14081" max="14082" width="24" style="33" customWidth="1"/>
    <col min="14083" max="14083" width="25" style="33" customWidth="1"/>
    <col min="14084" max="14084" width="33" style="33" customWidth="1"/>
    <col min="14085" max="14085" width="25" style="33" customWidth="1"/>
    <col min="14086" max="14086" width="26" style="33" customWidth="1"/>
    <col min="14087" max="14087" width="20" style="33" customWidth="1"/>
    <col min="14088" max="14243" width="8.83203125" style="33"/>
    <col min="14244" max="14244" width="4" style="33" customWidth="1"/>
    <col min="14245" max="14245" width="13" style="33" customWidth="1"/>
    <col min="14246" max="14246" width="52" style="33" customWidth="1"/>
    <col min="14247" max="14247" width="23.6640625" style="33" customWidth="1"/>
    <col min="14248" max="14248" width="7" style="33" customWidth="1"/>
    <col min="14249" max="14249" width="20" style="33" customWidth="1"/>
    <col min="14250" max="14250" width="26" style="33" customWidth="1"/>
    <col min="14251" max="14251" width="23" style="33" customWidth="1"/>
    <col min="14252" max="14252" width="32" style="33" customWidth="1"/>
    <col min="14253" max="14253" width="30" style="33" customWidth="1"/>
    <col min="14254" max="14254" width="29" style="33" customWidth="1"/>
    <col min="14255" max="14255" width="32" style="33" customWidth="1"/>
    <col min="14256" max="14256" width="31" style="33" customWidth="1"/>
    <col min="14257" max="14257" width="20" style="33" customWidth="1"/>
    <col min="14258" max="14258" width="36" style="33" customWidth="1"/>
    <col min="14259" max="14259" width="25" style="33" customWidth="1"/>
    <col min="14260" max="14260" width="22" style="33" customWidth="1"/>
    <col min="14261" max="14261" width="23" style="33" customWidth="1"/>
    <col min="14262" max="14262" width="16" style="33" customWidth="1"/>
    <col min="14263" max="14263" width="27" style="33" customWidth="1"/>
    <col min="14264" max="14264" width="16" style="33" customWidth="1"/>
    <col min="14265" max="14265" width="25" style="33" customWidth="1"/>
    <col min="14266" max="14266" width="24" style="33" customWidth="1"/>
    <col min="14267" max="14267" width="16" style="33" customWidth="1"/>
    <col min="14268" max="14268" width="22" style="33" customWidth="1"/>
    <col min="14269" max="14269" width="32" style="33" customWidth="1"/>
    <col min="14270" max="14270" width="30" style="33" customWidth="1"/>
    <col min="14271" max="14271" width="23" style="33" customWidth="1"/>
    <col min="14272" max="14272" width="22" style="33" customWidth="1"/>
    <col min="14273" max="14274" width="33" style="33" customWidth="1"/>
    <col min="14275" max="14275" width="26" style="33" customWidth="1"/>
    <col min="14276" max="14276" width="25" style="33" customWidth="1"/>
    <col min="14277" max="14277" width="16" style="33" customWidth="1"/>
    <col min="14278" max="14278" width="23" style="33" customWidth="1"/>
    <col min="14279" max="14279" width="31" style="33" customWidth="1"/>
    <col min="14280" max="14280" width="32" style="33" customWidth="1"/>
    <col min="14281" max="14281" width="17" style="33" customWidth="1"/>
    <col min="14282" max="14282" width="28" style="33" customWidth="1"/>
    <col min="14283" max="14283" width="49" style="33" customWidth="1"/>
    <col min="14284" max="14284" width="24" style="33" customWidth="1"/>
    <col min="14285" max="14285" width="50" style="33" customWidth="1"/>
    <col min="14286" max="14286" width="25" style="33" customWidth="1"/>
    <col min="14287" max="14287" width="20" style="33" customWidth="1"/>
    <col min="14288" max="14288" width="26" style="33" customWidth="1"/>
    <col min="14289" max="14289" width="33" style="33" customWidth="1"/>
    <col min="14290" max="14290" width="26" style="33" customWidth="1"/>
    <col min="14291" max="14291" width="38" style="33" customWidth="1"/>
    <col min="14292" max="14292" width="28" style="33" customWidth="1"/>
    <col min="14293" max="14293" width="45" style="33" customWidth="1"/>
    <col min="14294" max="14294" width="27" style="33" customWidth="1"/>
    <col min="14295" max="14295" width="37" style="33" customWidth="1"/>
    <col min="14296" max="14296" width="18" style="33" customWidth="1"/>
    <col min="14297" max="14297" width="22" style="33" customWidth="1"/>
    <col min="14298" max="14298" width="23" style="33" customWidth="1"/>
    <col min="14299" max="14299" width="26" style="33" customWidth="1"/>
    <col min="14300" max="14300" width="17" style="33" customWidth="1"/>
    <col min="14301" max="14301" width="40" style="33" customWidth="1"/>
    <col min="14302" max="14302" width="23" style="33" customWidth="1"/>
    <col min="14303" max="14303" width="38" style="33" customWidth="1"/>
    <col min="14304" max="14304" width="51" style="33" customWidth="1"/>
    <col min="14305" max="14305" width="26" style="33" customWidth="1"/>
    <col min="14306" max="14306" width="32" style="33" customWidth="1"/>
    <col min="14307" max="14307" width="44" style="33" customWidth="1"/>
    <col min="14308" max="14308" width="22" style="33" customWidth="1"/>
    <col min="14309" max="14309" width="52" style="33" customWidth="1"/>
    <col min="14310" max="14310" width="33" style="33" customWidth="1"/>
    <col min="14311" max="14311" width="40" style="33" customWidth="1"/>
    <col min="14312" max="14312" width="41" style="33" customWidth="1"/>
    <col min="14313" max="14313" width="23" style="33" customWidth="1"/>
    <col min="14314" max="14315" width="37" style="33" customWidth="1"/>
    <col min="14316" max="14316" width="39" style="33" customWidth="1"/>
    <col min="14317" max="14317" width="51" style="33" customWidth="1"/>
    <col min="14318" max="14318" width="33" style="33" customWidth="1"/>
    <col min="14319" max="14319" width="37" style="33" customWidth="1"/>
    <col min="14320" max="14320" width="38" style="33" customWidth="1"/>
    <col min="14321" max="14321" width="43" style="33" customWidth="1"/>
    <col min="14322" max="14323" width="41" style="33" customWidth="1"/>
    <col min="14324" max="14324" width="12" style="33" customWidth="1"/>
    <col min="14325" max="14325" width="18" style="33" customWidth="1"/>
    <col min="14326" max="14326" width="22" style="33" customWidth="1"/>
    <col min="14327" max="14327" width="13" style="33" customWidth="1"/>
    <col min="14328" max="14328" width="14" style="33" customWidth="1"/>
    <col min="14329" max="14329" width="45" style="33" customWidth="1"/>
    <col min="14330" max="14330" width="13" style="33" customWidth="1"/>
    <col min="14331" max="14331" width="27" style="33" customWidth="1"/>
    <col min="14332" max="14332" width="39" style="33" customWidth="1"/>
    <col min="14333" max="14333" width="24" style="33" customWidth="1"/>
    <col min="14334" max="14334" width="40" style="33" customWidth="1"/>
    <col min="14335" max="14335" width="17" style="33" customWidth="1"/>
    <col min="14336" max="14336" width="35" style="33" customWidth="1"/>
    <col min="14337" max="14338" width="24" style="33" customWidth="1"/>
    <col min="14339" max="14339" width="25" style="33" customWidth="1"/>
    <col min="14340" max="14340" width="33" style="33" customWidth="1"/>
    <col min="14341" max="14341" width="25" style="33" customWidth="1"/>
    <col min="14342" max="14342" width="26" style="33" customWidth="1"/>
    <col min="14343" max="14343" width="20" style="33" customWidth="1"/>
    <col min="14344" max="14499" width="8.83203125" style="33"/>
    <col min="14500" max="14500" width="4" style="33" customWidth="1"/>
    <col min="14501" max="14501" width="13" style="33" customWidth="1"/>
    <col min="14502" max="14502" width="52" style="33" customWidth="1"/>
    <col min="14503" max="14503" width="23.6640625" style="33" customWidth="1"/>
    <col min="14504" max="14504" width="7" style="33" customWidth="1"/>
    <col min="14505" max="14505" width="20" style="33" customWidth="1"/>
    <col min="14506" max="14506" width="26" style="33" customWidth="1"/>
    <col min="14507" max="14507" width="23" style="33" customWidth="1"/>
    <col min="14508" max="14508" width="32" style="33" customWidth="1"/>
    <col min="14509" max="14509" width="30" style="33" customWidth="1"/>
    <col min="14510" max="14510" width="29" style="33" customWidth="1"/>
    <col min="14511" max="14511" width="32" style="33" customWidth="1"/>
    <col min="14512" max="14512" width="31" style="33" customWidth="1"/>
    <col min="14513" max="14513" width="20" style="33" customWidth="1"/>
    <col min="14514" max="14514" width="36" style="33" customWidth="1"/>
    <col min="14515" max="14515" width="25" style="33" customWidth="1"/>
    <col min="14516" max="14516" width="22" style="33" customWidth="1"/>
    <col min="14517" max="14517" width="23" style="33" customWidth="1"/>
    <col min="14518" max="14518" width="16" style="33" customWidth="1"/>
    <col min="14519" max="14519" width="27" style="33" customWidth="1"/>
    <col min="14520" max="14520" width="16" style="33" customWidth="1"/>
    <col min="14521" max="14521" width="25" style="33" customWidth="1"/>
    <col min="14522" max="14522" width="24" style="33" customWidth="1"/>
    <col min="14523" max="14523" width="16" style="33" customWidth="1"/>
    <col min="14524" max="14524" width="22" style="33" customWidth="1"/>
    <col min="14525" max="14525" width="32" style="33" customWidth="1"/>
    <col min="14526" max="14526" width="30" style="33" customWidth="1"/>
    <col min="14527" max="14527" width="23" style="33" customWidth="1"/>
    <col min="14528" max="14528" width="22" style="33" customWidth="1"/>
    <col min="14529" max="14530" width="33" style="33" customWidth="1"/>
    <col min="14531" max="14531" width="26" style="33" customWidth="1"/>
    <col min="14532" max="14532" width="25" style="33" customWidth="1"/>
    <col min="14533" max="14533" width="16" style="33" customWidth="1"/>
    <col min="14534" max="14534" width="23" style="33" customWidth="1"/>
    <col min="14535" max="14535" width="31" style="33" customWidth="1"/>
    <col min="14536" max="14536" width="32" style="33" customWidth="1"/>
    <col min="14537" max="14537" width="17" style="33" customWidth="1"/>
    <col min="14538" max="14538" width="28" style="33" customWidth="1"/>
    <col min="14539" max="14539" width="49" style="33" customWidth="1"/>
    <col min="14540" max="14540" width="24" style="33" customWidth="1"/>
    <col min="14541" max="14541" width="50" style="33" customWidth="1"/>
    <col min="14542" max="14542" width="25" style="33" customWidth="1"/>
    <col min="14543" max="14543" width="20" style="33" customWidth="1"/>
    <col min="14544" max="14544" width="26" style="33" customWidth="1"/>
    <col min="14545" max="14545" width="33" style="33" customWidth="1"/>
    <col min="14546" max="14546" width="26" style="33" customWidth="1"/>
    <col min="14547" max="14547" width="38" style="33" customWidth="1"/>
    <col min="14548" max="14548" width="28" style="33" customWidth="1"/>
    <col min="14549" max="14549" width="45" style="33" customWidth="1"/>
    <col min="14550" max="14550" width="27" style="33" customWidth="1"/>
    <col min="14551" max="14551" width="37" style="33" customWidth="1"/>
    <col min="14552" max="14552" width="18" style="33" customWidth="1"/>
    <col min="14553" max="14553" width="22" style="33" customWidth="1"/>
    <col min="14554" max="14554" width="23" style="33" customWidth="1"/>
    <col min="14555" max="14555" width="26" style="33" customWidth="1"/>
    <col min="14556" max="14556" width="17" style="33" customWidth="1"/>
    <col min="14557" max="14557" width="40" style="33" customWidth="1"/>
    <col min="14558" max="14558" width="23" style="33" customWidth="1"/>
    <col min="14559" max="14559" width="38" style="33" customWidth="1"/>
    <col min="14560" max="14560" width="51" style="33" customWidth="1"/>
    <col min="14561" max="14561" width="26" style="33" customWidth="1"/>
    <col min="14562" max="14562" width="32" style="33" customWidth="1"/>
    <col min="14563" max="14563" width="44" style="33" customWidth="1"/>
    <col min="14564" max="14564" width="22" style="33" customWidth="1"/>
    <col min="14565" max="14565" width="52" style="33" customWidth="1"/>
    <col min="14566" max="14566" width="33" style="33" customWidth="1"/>
    <col min="14567" max="14567" width="40" style="33" customWidth="1"/>
    <col min="14568" max="14568" width="41" style="33" customWidth="1"/>
    <col min="14569" max="14569" width="23" style="33" customWidth="1"/>
    <col min="14570" max="14571" width="37" style="33" customWidth="1"/>
    <col min="14572" max="14572" width="39" style="33" customWidth="1"/>
    <col min="14573" max="14573" width="51" style="33" customWidth="1"/>
    <col min="14574" max="14574" width="33" style="33" customWidth="1"/>
    <col min="14575" max="14575" width="37" style="33" customWidth="1"/>
    <col min="14576" max="14576" width="38" style="33" customWidth="1"/>
    <col min="14577" max="14577" width="43" style="33" customWidth="1"/>
    <col min="14578" max="14579" width="41" style="33" customWidth="1"/>
    <col min="14580" max="14580" width="12" style="33" customWidth="1"/>
    <col min="14581" max="14581" width="18" style="33" customWidth="1"/>
    <col min="14582" max="14582" width="22" style="33" customWidth="1"/>
    <col min="14583" max="14583" width="13" style="33" customWidth="1"/>
    <col min="14584" max="14584" width="14" style="33" customWidth="1"/>
    <col min="14585" max="14585" width="45" style="33" customWidth="1"/>
    <col min="14586" max="14586" width="13" style="33" customWidth="1"/>
    <col min="14587" max="14587" width="27" style="33" customWidth="1"/>
    <col min="14588" max="14588" width="39" style="33" customWidth="1"/>
    <col min="14589" max="14589" width="24" style="33" customWidth="1"/>
    <col min="14590" max="14590" width="40" style="33" customWidth="1"/>
    <col min="14591" max="14591" width="17" style="33" customWidth="1"/>
    <col min="14592" max="14592" width="35" style="33" customWidth="1"/>
    <col min="14593" max="14594" width="24" style="33" customWidth="1"/>
    <col min="14595" max="14595" width="25" style="33" customWidth="1"/>
    <col min="14596" max="14596" width="33" style="33" customWidth="1"/>
    <col min="14597" max="14597" width="25" style="33" customWidth="1"/>
    <col min="14598" max="14598" width="26" style="33" customWidth="1"/>
    <col min="14599" max="14599" width="20" style="33" customWidth="1"/>
    <col min="14600" max="14755" width="8.83203125" style="33"/>
    <col min="14756" max="14756" width="4" style="33" customWidth="1"/>
    <col min="14757" max="14757" width="13" style="33" customWidth="1"/>
    <col min="14758" max="14758" width="52" style="33" customWidth="1"/>
    <col min="14759" max="14759" width="23.6640625" style="33" customWidth="1"/>
    <col min="14760" max="14760" width="7" style="33" customWidth="1"/>
    <col min="14761" max="14761" width="20" style="33" customWidth="1"/>
    <col min="14762" max="14762" width="26" style="33" customWidth="1"/>
    <col min="14763" max="14763" width="23" style="33" customWidth="1"/>
    <col min="14764" max="14764" width="32" style="33" customWidth="1"/>
    <col min="14765" max="14765" width="30" style="33" customWidth="1"/>
    <col min="14766" max="14766" width="29" style="33" customWidth="1"/>
    <col min="14767" max="14767" width="32" style="33" customWidth="1"/>
    <col min="14768" max="14768" width="31" style="33" customWidth="1"/>
    <col min="14769" max="14769" width="20" style="33" customWidth="1"/>
    <col min="14770" max="14770" width="36" style="33" customWidth="1"/>
    <col min="14771" max="14771" width="25" style="33" customWidth="1"/>
    <col min="14772" max="14772" width="22" style="33" customWidth="1"/>
    <col min="14773" max="14773" width="23" style="33" customWidth="1"/>
    <col min="14774" max="14774" width="16" style="33" customWidth="1"/>
    <col min="14775" max="14775" width="27" style="33" customWidth="1"/>
    <col min="14776" max="14776" width="16" style="33" customWidth="1"/>
    <col min="14777" max="14777" width="25" style="33" customWidth="1"/>
    <col min="14778" max="14778" width="24" style="33" customWidth="1"/>
    <col min="14779" max="14779" width="16" style="33" customWidth="1"/>
    <col min="14780" max="14780" width="22" style="33" customWidth="1"/>
    <col min="14781" max="14781" width="32" style="33" customWidth="1"/>
    <col min="14782" max="14782" width="30" style="33" customWidth="1"/>
    <col min="14783" max="14783" width="23" style="33" customWidth="1"/>
    <col min="14784" max="14784" width="22" style="33" customWidth="1"/>
    <col min="14785" max="14786" width="33" style="33" customWidth="1"/>
    <col min="14787" max="14787" width="26" style="33" customWidth="1"/>
    <col min="14788" max="14788" width="25" style="33" customWidth="1"/>
    <col min="14789" max="14789" width="16" style="33" customWidth="1"/>
    <col min="14790" max="14790" width="23" style="33" customWidth="1"/>
    <col min="14791" max="14791" width="31" style="33" customWidth="1"/>
    <col min="14792" max="14792" width="32" style="33" customWidth="1"/>
    <col min="14793" max="14793" width="17" style="33" customWidth="1"/>
    <col min="14794" max="14794" width="28" style="33" customWidth="1"/>
    <col min="14795" max="14795" width="49" style="33" customWidth="1"/>
    <col min="14796" max="14796" width="24" style="33" customWidth="1"/>
    <col min="14797" max="14797" width="50" style="33" customWidth="1"/>
    <col min="14798" max="14798" width="25" style="33" customWidth="1"/>
    <col min="14799" max="14799" width="20" style="33" customWidth="1"/>
    <col min="14800" max="14800" width="26" style="33" customWidth="1"/>
    <col min="14801" max="14801" width="33" style="33" customWidth="1"/>
    <col min="14802" max="14802" width="26" style="33" customWidth="1"/>
    <col min="14803" max="14803" width="38" style="33" customWidth="1"/>
    <col min="14804" max="14804" width="28" style="33" customWidth="1"/>
    <col min="14805" max="14805" width="45" style="33" customWidth="1"/>
    <col min="14806" max="14806" width="27" style="33" customWidth="1"/>
    <col min="14807" max="14807" width="37" style="33" customWidth="1"/>
    <col min="14808" max="14808" width="18" style="33" customWidth="1"/>
    <col min="14809" max="14809" width="22" style="33" customWidth="1"/>
    <col min="14810" max="14810" width="23" style="33" customWidth="1"/>
    <col min="14811" max="14811" width="26" style="33" customWidth="1"/>
    <col min="14812" max="14812" width="17" style="33" customWidth="1"/>
    <col min="14813" max="14813" width="40" style="33" customWidth="1"/>
    <col min="14814" max="14814" width="23" style="33" customWidth="1"/>
    <col min="14815" max="14815" width="38" style="33" customWidth="1"/>
    <col min="14816" max="14816" width="51" style="33" customWidth="1"/>
    <col min="14817" max="14817" width="26" style="33" customWidth="1"/>
    <col min="14818" max="14818" width="32" style="33" customWidth="1"/>
    <col min="14819" max="14819" width="44" style="33" customWidth="1"/>
    <col min="14820" max="14820" width="22" style="33" customWidth="1"/>
    <col min="14821" max="14821" width="52" style="33" customWidth="1"/>
    <col min="14822" max="14822" width="33" style="33" customWidth="1"/>
    <col min="14823" max="14823" width="40" style="33" customWidth="1"/>
    <col min="14824" max="14824" width="41" style="33" customWidth="1"/>
    <col min="14825" max="14825" width="23" style="33" customWidth="1"/>
    <col min="14826" max="14827" width="37" style="33" customWidth="1"/>
    <col min="14828" max="14828" width="39" style="33" customWidth="1"/>
    <col min="14829" max="14829" width="51" style="33" customWidth="1"/>
    <col min="14830" max="14830" width="33" style="33" customWidth="1"/>
    <col min="14831" max="14831" width="37" style="33" customWidth="1"/>
    <col min="14832" max="14832" width="38" style="33" customWidth="1"/>
    <col min="14833" max="14833" width="43" style="33" customWidth="1"/>
    <col min="14834" max="14835" width="41" style="33" customWidth="1"/>
    <col min="14836" max="14836" width="12" style="33" customWidth="1"/>
    <col min="14837" max="14837" width="18" style="33" customWidth="1"/>
    <col min="14838" max="14838" width="22" style="33" customWidth="1"/>
    <col min="14839" max="14839" width="13" style="33" customWidth="1"/>
    <col min="14840" max="14840" width="14" style="33" customWidth="1"/>
    <col min="14841" max="14841" width="45" style="33" customWidth="1"/>
    <col min="14842" max="14842" width="13" style="33" customWidth="1"/>
    <col min="14843" max="14843" width="27" style="33" customWidth="1"/>
    <col min="14844" max="14844" width="39" style="33" customWidth="1"/>
    <col min="14845" max="14845" width="24" style="33" customWidth="1"/>
    <col min="14846" max="14846" width="40" style="33" customWidth="1"/>
    <col min="14847" max="14847" width="17" style="33" customWidth="1"/>
    <col min="14848" max="14848" width="35" style="33" customWidth="1"/>
    <col min="14849" max="14850" width="24" style="33" customWidth="1"/>
    <col min="14851" max="14851" width="25" style="33" customWidth="1"/>
    <col min="14852" max="14852" width="33" style="33" customWidth="1"/>
    <col min="14853" max="14853" width="25" style="33" customWidth="1"/>
    <col min="14854" max="14854" width="26" style="33" customWidth="1"/>
    <col min="14855" max="14855" width="20" style="33" customWidth="1"/>
    <col min="14856" max="15011" width="8.83203125" style="33"/>
    <col min="15012" max="15012" width="4" style="33" customWidth="1"/>
    <col min="15013" max="15013" width="13" style="33" customWidth="1"/>
    <col min="15014" max="15014" width="52" style="33" customWidth="1"/>
    <col min="15015" max="15015" width="23.6640625" style="33" customWidth="1"/>
    <col min="15016" max="15016" width="7" style="33" customWidth="1"/>
    <col min="15017" max="15017" width="20" style="33" customWidth="1"/>
    <col min="15018" max="15018" width="26" style="33" customWidth="1"/>
    <col min="15019" max="15019" width="23" style="33" customWidth="1"/>
    <col min="15020" max="15020" width="32" style="33" customWidth="1"/>
    <col min="15021" max="15021" width="30" style="33" customWidth="1"/>
    <col min="15022" max="15022" width="29" style="33" customWidth="1"/>
    <col min="15023" max="15023" width="32" style="33" customWidth="1"/>
    <col min="15024" max="15024" width="31" style="33" customWidth="1"/>
    <col min="15025" max="15025" width="20" style="33" customWidth="1"/>
    <col min="15026" max="15026" width="36" style="33" customWidth="1"/>
    <col min="15027" max="15027" width="25" style="33" customWidth="1"/>
    <col min="15028" max="15028" width="22" style="33" customWidth="1"/>
    <col min="15029" max="15029" width="23" style="33" customWidth="1"/>
    <col min="15030" max="15030" width="16" style="33" customWidth="1"/>
    <col min="15031" max="15031" width="27" style="33" customWidth="1"/>
    <col min="15032" max="15032" width="16" style="33" customWidth="1"/>
    <col min="15033" max="15033" width="25" style="33" customWidth="1"/>
    <col min="15034" max="15034" width="24" style="33" customWidth="1"/>
    <col min="15035" max="15035" width="16" style="33" customWidth="1"/>
    <col min="15036" max="15036" width="22" style="33" customWidth="1"/>
    <col min="15037" max="15037" width="32" style="33" customWidth="1"/>
    <col min="15038" max="15038" width="30" style="33" customWidth="1"/>
    <col min="15039" max="15039" width="23" style="33" customWidth="1"/>
    <col min="15040" max="15040" width="22" style="33" customWidth="1"/>
    <col min="15041" max="15042" width="33" style="33" customWidth="1"/>
    <col min="15043" max="15043" width="26" style="33" customWidth="1"/>
    <col min="15044" max="15044" width="25" style="33" customWidth="1"/>
    <col min="15045" max="15045" width="16" style="33" customWidth="1"/>
    <col min="15046" max="15046" width="23" style="33" customWidth="1"/>
    <col min="15047" max="15047" width="31" style="33" customWidth="1"/>
    <col min="15048" max="15048" width="32" style="33" customWidth="1"/>
    <col min="15049" max="15049" width="17" style="33" customWidth="1"/>
    <col min="15050" max="15050" width="28" style="33" customWidth="1"/>
    <col min="15051" max="15051" width="49" style="33" customWidth="1"/>
    <col min="15052" max="15052" width="24" style="33" customWidth="1"/>
    <col min="15053" max="15053" width="50" style="33" customWidth="1"/>
    <col min="15054" max="15054" width="25" style="33" customWidth="1"/>
    <col min="15055" max="15055" width="20" style="33" customWidth="1"/>
    <col min="15056" max="15056" width="26" style="33" customWidth="1"/>
    <col min="15057" max="15057" width="33" style="33" customWidth="1"/>
    <col min="15058" max="15058" width="26" style="33" customWidth="1"/>
    <col min="15059" max="15059" width="38" style="33" customWidth="1"/>
    <col min="15060" max="15060" width="28" style="33" customWidth="1"/>
    <col min="15061" max="15061" width="45" style="33" customWidth="1"/>
    <col min="15062" max="15062" width="27" style="33" customWidth="1"/>
    <col min="15063" max="15063" width="37" style="33" customWidth="1"/>
    <col min="15064" max="15064" width="18" style="33" customWidth="1"/>
    <col min="15065" max="15065" width="22" style="33" customWidth="1"/>
    <col min="15066" max="15066" width="23" style="33" customWidth="1"/>
    <col min="15067" max="15067" width="26" style="33" customWidth="1"/>
    <col min="15068" max="15068" width="17" style="33" customWidth="1"/>
    <col min="15069" max="15069" width="40" style="33" customWidth="1"/>
    <col min="15070" max="15070" width="23" style="33" customWidth="1"/>
    <col min="15071" max="15071" width="38" style="33" customWidth="1"/>
    <col min="15072" max="15072" width="51" style="33" customWidth="1"/>
    <col min="15073" max="15073" width="26" style="33" customWidth="1"/>
    <col min="15074" max="15074" width="32" style="33" customWidth="1"/>
    <col min="15075" max="15075" width="44" style="33" customWidth="1"/>
    <col min="15076" max="15076" width="22" style="33" customWidth="1"/>
    <col min="15077" max="15077" width="52" style="33" customWidth="1"/>
    <col min="15078" max="15078" width="33" style="33" customWidth="1"/>
    <col min="15079" max="15079" width="40" style="33" customWidth="1"/>
    <col min="15080" max="15080" width="41" style="33" customWidth="1"/>
    <col min="15081" max="15081" width="23" style="33" customWidth="1"/>
    <col min="15082" max="15083" width="37" style="33" customWidth="1"/>
    <col min="15084" max="15084" width="39" style="33" customWidth="1"/>
    <col min="15085" max="15085" width="51" style="33" customWidth="1"/>
    <col min="15086" max="15086" width="33" style="33" customWidth="1"/>
    <col min="15087" max="15087" width="37" style="33" customWidth="1"/>
    <col min="15088" max="15088" width="38" style="33" customWidth="1"/>
    <col min="15089" max="15089" width="43" style="33" customWidth="1"/>
    <col min="15090" max="15091" width="41" style="33" customWidth="1"/>
    <col min="15092" max="15092" width="12" style="33" customWidth="1"/>
    <col min="15093" max="15093" width="18" style="33" customWidth="1"/>
    <col min="15094" max="15094" width="22" style="33" customWidth="1"/>
    <col min="15095" max="15095" width="13" style="33" customWidth="1"/>
    <col min="15096" max="15096" width="14" style="33" customWidth="1"/>
    <col min="15097" max="15097" width="45" style="33" customWidth="1"/>
    <col min="15098" max="15098" width="13" style="33" customWidth="1"/>
    <col min="15099" max="15099" width="27" style="33" customWidth="1"/>
    <col min="15100" max="15100" width="39" style="33" customWidth="1"/>
    <col min="15101" max="15101" width="24" style="33" customWidth="1"/>
    <col min="15102" max="15102" width="40" style="33" customWidth="1"/>
    <col min="15103" max="15103" width="17" style="33" customWidth="1"/>
    <col min="15104" max="15104" width="35" style="33" customWidth="1"/>
    <col min="15105" max="15106" width="24" style="33" customWidth="1"/>
    <col min="15107" max="15107" width="25" style="33" customWidth="1"/>
    <col min="15108" max="15108" width="33" style="33" customWidth="1"/>
    <col min="15109" max="15109" width="25" style="33" customWidth="1"/>
    <col min="15110" max="15110" width="26" style="33" customWidth="1"/>
    <col min="15111" max="15111" width="20" style="33" customWidth="1"/>
    <col min="15112" max="15267" width="8.83203125" style="33"/>
    <col min="15268" max="15268" width="4" style="33" customWidth="1"/>
    <col min="15269" max="15269" width="13" style="33" customWidth="1"/>
    <col min="15270" max="15270" width="52" style="33" customWidth="1"/>
    <col min="15271" max="15271" width="23.6640625" style="33" customWidth="1"/>
    <col min="15272" max="15272" width="7" style="33" customWidth="1"/>
    <col min="15273" max="15273" width="20" style="33" customWidth="1"/>
    <col min="15274" max="15274" width="26" style="33" customWidth="1"/>
    <col min="15275" max="15275" width="23" style="33" customWidth="1"/>
    <col min="15276" max="15276" width="32" style="33" customWidth="1"/>
    <col min="15277" max="15277" width="30" style="33" customWidth="1"/>
    <col min="15278" max="15278" width="29" style="33" customWidth="1"/>
    <col min="15279" max="15279" width="32" style="33" customWidth="1"/>
    <col min="15280" max="15280" width="31" style="33" customWidth="1"/>
    <col min="15281" max="15281" width="20" style="33" customWidth="1"/>
    <col min="15282" max="15282" width="36" style="33" customWidth="1"/>
    <col min="15283" max="15283" width="25" style="33" customWidth="1"/>
    <col min="15284" max="15284" width="22" style="33" customWidth="1"/>
    <col min="15285" max="15285" width="23" style="33" customWidth="1"/>
    <col min="15286" max="15286" width="16" style="33" customWidth="1"/>
    <col min="15287" max="15287" width="27" style="33" customWidth="1"/>
    <col min="15288" max="15288" width="16" style="33" customWidth="1"/>
    <col min="15289" max="15289" width="25" style="33" customWidth="1"/>
    <col min="15290" max="15290" width="24" style="33" customWidth="1"/>
    <col min="15291" max="15291" width="16" style="33" customWidth="1"/>
    <col min="15292" max="15292" width="22" style="33" customWidth="1"/>
    <col min="15293" max="15293" width="32" style="33" customWidth="1"/>
    <col min="15294" max="15294" width="30" style="33" customWidth="1"/>
    <col min="15295" max="15295" width="23" style="33" customWidth="1"/>
    <col min="15296" max="15296" width="22" style="33" customWidth="1"/>
    <col min="15297" max="15298" width="33" style="33" customWidth="1"/>
    <col min="15299" max="15299" width="26" style="33" customWidth="1"/>
    <col min="15300" max="15300" width="25" style="33" customWidth="1"/>
    <col min="15301" max="15301" width="16" style="33" customWidth="1"/>
    <col min="15302" max="15302" width="23" style="33" customWidth="1"/>
    <col min="15303" max="15303" width="31" style="33" customWidth="1"/>
    <col min="15304" max="15304" width="32" style="33" customWidth="1"/>
    <col min="15305" max="15305" width="17" style="33" customWidth="1"/>
    <col min="15306" max="15306" width="28" style="33" customWidth="1"/>
    <col min="15307" max="15307" width="49" style="33" customWidth="1"/>
    <col min="15308" max="15308" width="24" style="33" customWidth="1"/>
    <col min="15309" max="15309" width="50" style="33" customWidth="1"/>
    <col min="15310" max="15310" width="25" style="33" customWidth="1"/>
    <col min="15311" max="15311" width="20" style="33" customWidth="1"/>
    <col min="15312" max="15312" width="26" style="33" customWidth="1"/>
    <col min="15313" max="15313" width="33" style="33" customWidth="1"/>
    <col min="15314" max="15314" width="26" style="33" customWidth="1"/>
    <col min="15315" max="15315" width="38" style="33" customWidth="1"/>
    <col min="15316" max="15316" width="28" style="33" customWidth="1"/>
    <col min="15317" max="15317" width="45" style="33" customWidth="1"/>
    <col min="15318" max="15318" width="27" style="33" customWidth="1"/>
    <col min="15319" max="15319" width="37" style="33" customWidth="1"/>
    <col min="15320" max="15320" width="18" style="33" customWidth="1"/>
    <col min="15321" max="15321" width="22" style="33" customWidth="1"/>
    <col min="15322" max="15322" width="23" style="33" customWidth="1"/>
    <col min="15323" max="15323" width="26" style="33" customWidth="1"/>
    <col min="15324" max="15324" width="17" style="33" customWidth="1"/>
    <col min="15325" max="15325" width="40" style="33" customWidth="1"/>
    <col min="15326" max="15326" width="23" style="33" customWidth="1"/>
    <col min="15327" max="15327" width="38" style="33" customWidth="1"/>
    <col min="15328" max="15328" width="51" style="33" customWidth="1"/>
    <col min="15329" max="15329" width="26" style="33" customWidth="1"/>
    <col min="15330" max="15330" width="32" style="33" customWidth="1"/>
    <col min="15331" max="15331" width="44" style="33" customWidth="1"/>
    <col min="15332" max="15332" width="22" style="33" customWidth="1"/>
    <col min="15333" max="15333" width="52" style="33" customWidth="1"/>
    <col min="15334" max="15334" width="33" style="33" customWidth="1"/>
    <col min="15335" max="15335" width="40" style="33" customWidth="1"/>
    <col min="15336" max="15336" width="41" style="33" customWidth="1"/>
    <col min="15337" max="15337" width="23" style="33" customWidth="1"/>
    <col min="15338" max="15339" width="37" style="33" customWidth="1"/>
    <col min="15340" max="15340" width="39" style="33" customWidth="1"/>
    <col min="15341" max="15341" width="51" style="33" customWidth="1"/>
    <col min="15342" max="15342" width="33" style="33" customWidth="1"/>
    <col min="15343" max="15343" width="37" style="33" customWidth="1"/>
    <col min="15344" max="15344" width="38" style="33" customWidth="1"/>
    <col min="15345" max="15345" width="43" style="33" customWidth="1"/>
    <col min="15346" max="15347" width="41" style="33" customWidth="1"/>
    <col min="15348" max="15348" width="12" style="33" customWidth="1"/>
    <col min="15349" max="15349" width="18" style="33" customWidth="1"/>
    <col min="15350" max="15350" width="22" style="33" customWidth="1"/>
    <col min="15351" max="15351" width="13" style="33" customWidth="1"/>
    <col min="15352" max="15352" width="14" style="33" customWidth="1"/>
    <col min="15353" max="15353" width="45" style="33" customWidth="1"/>
    <col min="15354" max="15354" width="13" style="33" customWidth="1"/>
    <col min="15355" max="15355" width="27" style="33" customWidth="1"/>
    <col min="15356" max="15356" width="39" style="33" customWidth="1"/>
    <col min="15357" max="15357" width="24" style="33" customWidth="1"/>
    <col min="15358" max="15358" width="40" style="33" customWidth="1"/>
    <col min="15359" max="15359" width="17" style="33" customWidth="1"/>
    <col min="15360" max="15360" width="35" style="33" customWidth="1"/>
    <col min="15361" max="15362" width="24" style="33" customWidth="1"/>
    <col min="15363" max="15363" width="25" style="33" customWidth="1"/>
    <col min="15364" max="15364" width="33" style="33" customWidth="1"/>
    <col min="15365" max="15365" width="25" style="33" customWidth="1"/>
    <col min="15366" max="15366" width="26" style="33" customWidth="1"/>
    <col min="15367" max="15367" width="20" style="33" customWidth="1"/>
    <col min="15368" max="15523" width="8.83203125" style="33"/>
    <col min="15524" max="15524" width="4" style="33" customWidth="1"/>
    <col min="15525" max="15525" width="13" style="33" customWidth="1"/>
    <col min="15526" max="15526" width="52" style="33" customWidth="1"/>
    <col min="15527" max="15527" width="23.6640625" style="33" customWidth="1"/>
    <col min="15528" max="15528" width="7" style="33" customWidth="1"/>
    <col min="15529" max="15529" width="20" style="33" customWidth="1"/>
    <col min="15530" max="15530" width="26" style="33" customWidth="1"/>
    <col min="15531" max="15531" width="23" style="33" customWidth="1"/>
    <col min="15532" max="15532" width="32" style="33" customWidth="1"/>
    <col min="15533" max="15533" width="30" style="33" customWidth="1"/>
    <col min="15534" max="15534" width="29" style="33" customWidth="1"/>
    <col min="15535" max="15535" width="32" style="33" customWidth="1"/>
    <col min="15536" max="15536" width="31" style="33" customWidth="1"/>
    <col min="15537" max="15537" width="20" style="33" customWidth="1"/>
    <col min="15538" max="15538" width="36" style="33" customWidth="1"/>
    <col min="15539" max="15539" width="25" style="33" customWidth="1"/>
    <col min="15540" max="15540" width="22" style="33" customWidth="1"/>
    <col min="15541" max="15541" width="23" style="33" customWidth="1"/>
    <col min="15542" max="15542" width="16" style="33" customWidth="1"/>
    <col min="15543" max="15543" width="27" style="33" customWidth="1"/>
    <col min="15544" max="15544" width="16" style="33" customWidth="1"/>
    <col min="15545" max="15545" width="25" style="33" customWidth="1"/>
    <col min="15546" max="15546" width="24" style="33" customWidth="1"/>
    <col min="15547" max="15547" width="16" style="33" customWidth="1"/>
    <col min="15548" max="15548" width="22" style="33" customWidth="1"/>
    <col min="15549" max="15549" width="32" style="33" customWidth="1"/>
    <col min="15550" max="15550" width="30" style="33" customWidth="1"/>
    <col min="15551" max="15551" width="23" style="33" customWidth="1"/>
    <col min="15552" max="15552" width="22" style="33" customWidth="1"/>
    <col min="15553" max="15554" width="33" style="33" customWidth="1"/>
    <col min="15555" max="15555" width="26" style="33" customWidth="1"/>
    <col min="15556" max="15556" width="25" style="33" customWidth="1"/>
    <col min="15557" max="15557" width="16" style="33" customWidth="1"/>
    <col min="15558" max="15558" width="23" style="33" customWidth="1"/>
    <col min="15559" max="15559" width="31" style="33" customWidth="1"/>
    <col min="15560" max="15560" width="32" style="33" customWidth="1"/>
    <col min="15561" max="15561" width="17" style="33" customWidth="1"/>
    <col min="15562" max="15562" width="28" style="33" customWidth="1"/>
    <col min="15563" max="15563" width="49" style="33" customWidth="1"/>
    <col min="15564" max="15564" width="24" style="33" customWidth="1"/>
    <col min="15565" max="15565" width="50" style="33" customWidth="1"/>
    <col min="15566" max="15566" width="25" style="33" customWidth="1"/>
    <col min="15567" max="15567" width="20" style="33" customWidth="1"/>
    <col min="15568" max="15568" width="26" style="33" customWidth="1"/>
    <col min="15569" max="15569" width="33" style="33" customWidth="1"/>
    <col min="15570" max="15570" width="26" style="33" customWidth="1"/>
    <col min="15571" max="15571" width="38" style="33" customWidth="1"/>
    <col min="15572" max="15572" width="28" style="33" customWidth="1"/>
    <col min="15573" max="15573" width="45" style="33" customWidth="1"/>
    <col min="15574" max="15574" width="27" style="33" customWidth="1"/>
    <col min="15575" max="15575" width="37" style="33" customWidth="1"/>
    <col min="15576" max="15576" width="18" style="33" customWidth="1"/>
    <col min="15577" max="15577" width="22" style="33" customWidth="1"/>
    <col min="15578" max="15578" width="23" style="33" customWidth="1"/>
    <col min="15579" max="15579" width="26" style="33" customWidth="1"/>
    <col min="15580" max="15580" width="17" style="33" customWidth="1"/>
    <col min="15581" max="15581" width="40" style="33" customWidth="1"/>
    <col min="15582" max="15582" width="23" style="33" customWidth="1"/>
    <col min="15583" max="15583" width="38" style="33" customWidth="1"/>
    <col min="15584" max="15584" width="51" style="33" customWidth="1"/>
    <col min="15585" max="15585" width="26" style="33" customWidth="1"/>
    <col min="15586" max="15586" width="32" style="33" customWidth="1"/>
    <col min="15587" max="15587" width="44" style="33" customWidth="1"/>
    <col min="15588" max="15588" width="22" style="33" customWidth="1"/>
    <col min="15589" max="15589" width="52" style="33" customWidth="1"/>
    <col min="15590" max="15590" width="33" style="33" customWidth="1"/>
    <col min="15591" max="15591" width="40" style="33" customWidth="1"/>
    <col min="15592" max="15592" width="41" style="33" customWidth="1"/>
    <col min="15593" max="15593" width="23" style="33" customWidth="1"/>
    <col min="15594" max="15595" width="37" style="33" customWidth="1"/>
    <col min="15596" max="15596" width="39" style="33" customWidth="1"/>
    <col min="15597" max="15597" width="51" style="33" customWidth="1"/>
    <col min="15598" max="15598" width="33" style="33" customWidth="1"/>
    <col min="15599" max="15599" width="37" style="33" customWidth="1"/>
    <col min="15600" max="15600" width="38" style="33" customWidth="1"/>
    <col min="15601" max="15601" width="43" style="33" customWidth="1"/>
    <col min="15602" max="15603" width="41" style="33" customWidth="1"/>
    <col min="15604" max="15604" width="12" style="33" customWidth="1"/>
    <col min="15605" max="15605" width="18" style="33" customWidth="1"/>
    <col min="15606" max="15606" width="22" style="33" customWidth="1"/>
    <col min="15607" max="15607" width="13" style="33" customWidth="1"/>
    <col min="15608" max="15608" width="14" style="33" customWidth="1"/>
    <col min="15609" max="15609" width="45" style="33" customWidth="1"/>
    <col min="15610" max="15610" width="13" style="33" customWidth="1"/>
    <col min="15611" max="15611" width="27" style="33" customWidth="1"/>
    <col min="15612" max="15612" width="39" style="33" customWidth="1"/>
    <col min="15613" max="15613" width="24" style="33" customWidth="1"/>
    <col min="15614" max="15614" width="40" style="33" customWidth="1"/>
    <col min="15615" max="15615" width="17" style="33" customWidth="1"/>
    <col min="15616" max="15616" width="35" style="33" customWidth="1"/>
    <col min="15617" max="15618" width="24" style="33" customWidth="1"/>
    <col min="15619" max="15619" width="25" style="33" customWidth="1"/>
    <col min="15620" max="15620" width="33" style="33" customWidth="1"/>
    <col min="15621" max="15621" width="25" style="33" customWidth="1"/>
    <col min="15622" max="15622" width="26" style="33" customWidth="1"/>
    <col min="15623" max="15623" width="20" style="33" customWidth="1"/>
    <col min="15624" max="15779" width="8.83203125" style="33"/>
    <col min="15780" max="15780" width="4" style="33" customWidth="1"/>
    <col min="15781" max="15781" width="13" style="33" customWidth="1"/>
    <col min="15782" max="15782" width="52" style="33" customWidth="1"/>
    <col min="15783" max="15783" width="23.6640625" style="33" customWidth="1"/>
    <col min="15784" max="15784" width="7" style="33" customWidth="1"/>
    <col min="15785" max="15785" width="20" style="33" customWidth="1"/>
    <col min="15786" max="15786" width="26" style="33" customWidth="1"/>
    <col min="15787" max="15787" width="23" style="33" customWidth="1"/>
    <col min="15788" max="15788" width="32" style="33" customWidth="1"/>
    <col min="15789" max="15789" width="30" style="33" customWidth="1"/>
    <col min="15790" max="15790" width="29" style="33" customWidth="1"/>
    <col min="15791" max="15791" width="32" style="33" customWidth="1"/>
    <col min="15792" max="15792" width="31" style="33" customWidth="1"/>
    <col min="15793" max="15793" width="20" style="33" customWidth="1"/>
    <col min="15794" max="15794" width="36" style="33" customWidth="1"/>
    <col min="15795" max="15795" width="25" style="33" customWidth="1"/>
    <col min="15796" max="15796" width="22" style="33" customWidth="1"/>
    <col min="15797" max="15797" width="23" style="33" customWidth="1"/>
    <col min="15798" max="15798" width="16" style="33" customWidth="1"/>
    <col min="15799" max="15799" width="27" style="33" customWidth="1"/>
    <col min="15800" max="15800" width="16" style="33" customWidth="1"/>
    <col min="15801" max="15801" width="25" style="33" customWidth="1"/>
    <col min="15802" max="15802" width="24" style="33" customWidth="1"/>
    <col min="15803" max="15803" width="16" style="33" customWidth="1"/>
    <col min="15804" max="15804" width="22" style="33" customWidth="1"/>
    <col min="15805" max="15805" width="32" style="33" customWidth="1"/>
    <col min="15806" max="15806" width="30" style="33" customWidth="1"/>
    <col min="15807" max="15807" width="23" style="33" customWidth="1"/>
    <col min="15808" max="15808" width="22" style="33" customWidth="1"/>
    <col min="15809" max="15810" width="33" style="33" customWidth="1"/>
    <col min="15811" max="15811" width="26" style="33" customWidth="1"/>
    <col min="15812" max="15812" width="25" style="33" customWidth="1"/>
    <col min="15813" max="15813" width="16" style="33" customWidth="1"/>
    <col min="15814" max="15814" width="23" style="33" customWidth="1"/>
    <col min="15815" max="15815" width="31" style="33" customWidth="1"/>
    <col min="15816" max="15816" width="32" style="33" customWidth="1"/>
    <col min="15817" max="15817" width="17" style="33" customWidth="1"/>
    <col min="15818" max="15818" width="28" style="33" customWidth="1"/>
    <col min="15819" max="15819" width="49" style="33" customWidth="1"/>
    <col min="15820" max="15820" width="24" style="33" customWidth="1"/>
    <col min="15821" max="15821" width="50" style="33" customWidth="1"/>
    <col min="15822" max="15822" width="25" style="33" customWidth="1"/>
    <col min="15823" max="15823" width="20" style="33" customWidth="1"/>
    <col min="15824" max="15824" width="26" style="33" customWidth="1"/>
    <col min="15825" max="15825" width="33" style="33" customWidth="1"/>
    <col min="15826" max="15826" width="26" style="33" customWidth="1"/>
    <col min="15827" max="15827" width="38" style="33" customWidth="1"/>
    <col min="15828" max="15828" width="28" style="33" customWidth="1"/>
    <col min="15829" max="15829" width="45" style="33" customWidth="1"/>
    <col min="15830" max="15830" width="27" style="33" customWidth="1"/>
    <col min="15831" max="15831" width="37" style="33" customWidth="1"/>
    <col min="15832" max="15832" width="18" style="33" customWidth="1"/>
    <col min="15833" max="15833" width="22" style="33" customWidth="1"/>
    <col min="15834" max="15834" width="23" style="33" customWidth="1"/>
    <col min="15835" max="15835" width="26" style="33" customWidth="1"/>
    <col min="15836" max="15836" width="17" style="33" customWidth="1"/>
    <col min="15837" max="15837" width="40" style="33" customWidth="1"/>
    <col min="15838" max="15838" width="23" style="33" customWidth="1"/>
    <col min="15839" max="15839" width="38" style="33" customWidth="1"/>
    <col min="15840" max="15840" width="51" style="33" customWidth="1"/>
    <col min="15841" max="15841" width="26" style="33" customWidth="1"/>
    <col min="15842" max="15842" width="32" style="33" customWidth="1"/>
    <col min="15843" max="15843" width="44" style="33" customWidth="1"/>
    <col min="15844" max="15844" width="22" style="33" customWidth="1"/>
    <col min="15845" max="15845" width="52" style="33" customWidth="1"/>
    <col min="15846" max="15846" width="33" style="33" customWidth="1"/>
    <col min="15847" max="15847" width="40" style="33" customWidth="1"/>
    <col min="15848" max="15848" width="41" style="33" customWidth="1"/>
    <col min="15849" max="15849" width="23" style="33" customWidth="1"/>
    <col min="15850" max="15851" width="37" style="33" customWidth="1"/>
    <col min="15852" max="15852" width="39" style="33" customWidth="1"/>
    <col min="15853" max="15853" width="51" style="33" customWidth="1"/>
    <col min="15854" max="15854" width="33" style="33" customWidth="1"/>
    <col min="15855" max="15855" width="37" style="33" customWidth="1"/>
    <col min="15856" max="15856" width="38" style="33" customWidth="1"/>
    <col min="15857" max="15857" width="43" style="33" customWidth="1"/>
    <col min="15858" max="15859" width="41" style="33" customWidth="1"/>
    <col min="15860" max="15860" width="12" style="33" customWidth="1"/>
    <col min="15861" max="15861" width="18" style="33" customWidth="1"/>
    <col min="15862" max="15862" width="22" style="33" customWidth="1"/>
    <col min="15863" max="15863" width="13" style="33" customWidth="1"/>
    <col min="15864" max="15864" width="14" style="33" customWidth="1"/>
    <col min="15865" max="15865" width="45" style="33" customWidth="1"/>
    <col min="15866" max="15866" width="13" style="33" customWidth="1"/>
    <col min="15867" max="15867" width="27" style="33" customWidth="1"/>
    <col min="15868" max="15868" width="39" style="33" customWidth="1"/>
    <col min="15869" max="15869" width="24" style="33" customWidth="1"/>
    <col min="15870" max="15870" width="40" style="33" customWidth="1"/>
    <col min="15871" max="15871" width="17" style="33" customWidth="1"/>
    <col min="15872" max="15872" width="35" style="33" customWidth="1"/>
    <col min="15873" max="15874" width="24" style="33" customWidth="1"/>
    <col min="15875" max="15875" width="25" style="33" customWidth="1"/>
    <col min="15876" max="15876" width="33" style="33" customWidth="1"/>
    <col min="15877" max="15877" width="25" style="33" customWidth="1"/>
    <col min="15878" max="15878" width="26" style="33" customWidth="1"/>
    <col min="15879" max="15879" width="20" style="33" customWidth="1"/>
    <col min="15880" max="16035" width="8.83203125" style="33"/>
    <col min="16036" max="16036" width="4" style="33" customWidth="1"/>
    <col min="16037" max="16037" width="13" style="33" customWidth="1"/>
    <col min="16038" max="16038" width="52" style="33" customWidth="1"/>
    <col min="16039" max="16039" width="23.6640625" style="33" customWidth="1"/>
    <col min="16040" max="16040" width="7" style="33" customWidth="1"/>
    <col min="16041" max="16041" width="20" style="33" customWidth="1"/>
    <col min="16042" max="16042" width="26" style="33" customWidth="1"/>
    <col min="16043" max="16043" width="23" style="33" customWidth="1"/>
    <col min="16044" max="16044" width="32" style="33" customWidth="1"/>
    <col min="16045" max="16045" width="30" style="33" customWidth="1"/>
    <col min="16046" max="16046" width="29" style="33" customWidth="1"/>
    <col min="16047" max="16047" width="32" style="33" customWidth="1"/>
    <col min="16048" max="16048" width="31" style="33" customWidth="1"/>
    <col min="16049" max="16049" width="20" style="33" customWidth="1"/>
    <col min="16050" max="16050" width="36" style="33" customWidth="1"/>
    <col min="16051" max="16051" width="25" style="33" customWidth="1"/>
    <col min="16052" max="16052" width="22" style="33" customWidth="1"/>
    <col min="16053" max="16053" width="23" style="33" customWidth="1"/>
    <col min="16054" max="16054" width="16" style="33" customWidth="1"/>
    <col min="16055" max="16055" width="27" style="33" customWidth="1"/>
    <col min="16056" max="16056" width="16" style="33" customWidth="1"/>
    <col min="16057" max="16057" width="25" style="33" customWidth="1"/>
    <col min="16058" max="16058" width="24" style="33" customWidth="1"/>
    <col min="16059" max="16059" width="16" style="33" customWidth="1"/>
    <col min="16060" max="16060" width="22" style="33" customWidth="1"/>
    <col min="16061" max="16061" width="32" style="33" customWidth="1"/>
    <col min="16062" max="16062" width="30" style="33" customWidth="1"/>
    <col min="16063" max="16063" width="23" style="33" customWidth="1"/>
    <col min="16064" max="16064" width="22" style="33" customWidth="1"/>
    <col min="16065" max="16066" width="33" style="33" customWidth="1"/>
    <col min="16067" max="16067" width="26" style="33" customWidth="1"/>
    <col min="16068" max="16068" width="25" style="33" customWidth="1"/>
    <col min="16069" max="16069" width="16" style="33" customWidth="1"/>
    <col min="16070" max="16070" width="23" style="33" customWidth="1"/>
    <col min="16071" max="16071" width="31" style="33" customWidth="1"/>
    <col min="16072" max="16072" width="32" style="33" customWidth="1"/>
    <col min="16073" max="16073" width="17" style="33" customWidth="1"/>
    <col min="16074" max="16074" width="28" style="33" customWidth="1"/>
    <col min="16075" max="16075" width="49" style="33" customWidth="1"/>
    <col min="16076" max="16076" width="24" style="33" customWidth="1"/>
    <col min="16077" max="16077" width="50" style="33" customWidth="1"/>
    <col min="16078" max="16078" width="25" style="33" customWidth="1"/>
    <col min="16079" max="16079" width="20" style="33" customWidth="1"/>
    <col min="16080" max="16080" width="26" style="33" customWidth="1"/>
    <col min="16081" max="16081" width="33" style="33" customWidth="1"/>
    <col min="16082" max="16082" width="26" style="33" customWidth="1"/>
    <col min="16083" max="16083" width="38" style="33" customWidth="1"/>
    <col min="16084" max="16084" width="28" style="33" customWidth="1"/>
    <col min="16085" max="16085" width="45" style="33" customWidth="1"/>
    <col min="16086" max="16086" width="27" style="33" customWidth="1"/>
    <col min="16087" max="16087" width="37" style="33" customWidth="1"/>
    <col min="16088" max="16088" width="18" style="33" customWidth="1"/>
    <col min="16089" max="16089" width="22" style="33" customWidth="1"/>
    <col min="16090" max="16090" width="23" style="33" customWidth="1"/>
    <col min="16091" max="16091" width="26" style="33" customWidth="1"/>
    <col min="16092" max="16092" width="17" style="33" customWidth="1"/>
    <col min="16093" max="16093" width="40" style="33" customWidth="1"/>
    <col min="16094" max="16094" width="23" style="33" customWidth="1"/>
    <col min="16095" max="16095" width="38" style="33" customWidth="1"/>
    <col min="16096" max="16096" width="51" style="33" customWidth="1"/>
    <col min="16097" max="16097" width="26" style="33" customWidth="1"/>
    <col min="16098" max="16098" width="32" style="33" customWidth="1"/>
    <col min="16099" max="16099" width="44" style="33" customWidth="1"/>
    <col min="16100" max="16100" width="22" style="33" customWidth="1"/>
    <col min="16101" max="16101" width="52" style="33" customWidth="1"/>
    <col min="16102" max="16102" width="33" style="33" customWidth="1"/>
    <col min="16103" max="16103" width="40" style="33" customWidth="1"/>
    <col min="16104" max="16104" width="41" style="33" customWidth="1"/>
    <col min="16105" max="16105" width="23" style="33" customWidth="1"/>
    <col min="16106" max="16107" width="37" style="33" customWidth="1"/>
    <col min="16108" max="16108" width="39" style="33" customWidth="1"/>
    <col min="16109" max="16109" width="51" style="33" customWidth="1"/>
    <col min="16110" max="16110" width="33" style="33" customWidth="1"/>
    <col min="16111" max="16111" width="37" style="33" customWidth="1"/>
    <col min="16112" max="16112" width="38" style="33" customWidth="1"/>
    <col min="16113" max="16113" width="43" style="33" customWidth="1"/>
    <col min="16114" max="16115" width="41" style="33" customWidth="1"/>
    <col min="16116" max="16116" width="12" style="33" customWidth="1"/>
    <col min="16117" max="16117" width="18" style="33" customWidth="1"/>
    <col min="16118" max="16118" width="22" style="33" customWidth="1"/>
    <col min="16119" max="16119" width="13" style="33" customWidth="1"/>
    <col min="16120" max="16120" width="14" style="33" customWidth="1"/>
    <col min="16121" max="16121" width="45" style="33" customWidth="1"/>
    <col min="16122" max="16122" width="13" style="33" customWidth="1"/>
    <col min="16123" max="16123" width="27" style="33" customWidth="1"/>
    <col min="16124" max="16124" width="39" style="33" customWidth="1"/>
    <col min="16125" max="16125" width="24" style="33" customWidth="1"/>
    <col min="16126" max="16126" width="40" style="33" customWidth="1"/>
    <col min="16127" max="16127" width="17" style="33" customWidth="1"/>
    <col min="16128" max="16128" width="35" style="33" customWidth="1"/>
    <col min="16129" max="16130" width="24" style="33" customWidth="1"/>
    <col min="16131" max="16131" width="25" style="33" customWidth="1"/>
    <col min="16132" max="16132" width="33" style="33" customWidth="1"/>
    <col min="16133" max="16133" width="25" style="33" customWidth="1"/>
    <col min="16134" max="16134" width="26" style="33" customWidth="1"/>
    <col min="16135" max="16135" width="20" style="33" customWidth="1"/>
    <col min="16136" max="16384" width="8.83203125" style="33"/>
  </cols>
  <sheetData>
    <row r="1" spans="1:8" ht="13.5" customHeight="1">
      <c r="A1" s="274" t="s">
        <v>210</v>
      </c>
    </row>
    <row r="2" spans="1:8" ht="100" customHeight="1">
      <c r="A2" s="339" t="s">
        <v>201</v>
      </c>
      <c r="B2" s="339"/>
      <c r="C2" s="339"/>
      <c r="D2" s="339"/>
      <c r="E2" s="339"/>
      <c r="F2" s="339"/>
      <c r="G2" s="339"/>
      <c r="H2" s="339"/>
    </row>
    <row r="3" spans="1:8" ht="12.75" customHeight="1">
      <c r="A3" s="338" t="s">
        <v>192</v>
      </c>
      <c r="B3" s="338"/>
      <c r="C3" s="338"/>
      <c r="D3" s="338"/>
      <c r="E3" s="338"/>
      <c r="F3" s="338"/>
      <c r="G3" s="338"/>
      <c r="H3" s="338"/>
    </row>
    <row r="4" spans="1:8" ht="24" customHeight="1">
      <c r="A4" s="312" t="s">
        <v>0</v>
      </c>
      <c r="B4" s="313" t="s">
        <v>151</v>
      </c>
      <c r="C4" s="314" t="s">
        <v>190</v>
      </c>
      <c r="D4" s="315" t="s">
        <v>191</v>
      </c>
      <c r="E4" s="316" t="s">
        <v>132</v>
      </c>
      <c r="F4" s="314" t="s">
        <v>152</v>
      </c>
      <c r="G4" s="314" t="s">
        <v>177</v>
      </c>
      <c r="H4" s="313" t="s">
        <v>163</v>
      </c>
    </row>
    <row r="5" spans="1:8" ht="12.75" customHeight="1">
      <c r="A5" s="270" t="s">
        <v>182</v>
      </c>
      <c r="B5" s="276"/>
      <c r="C5" s="271"/>
      <c r="D5" s="271"/>
      <c r="E5" s="272"/>
      <c r="F5" s="271"/>
      <c r="G5" s="271"/>
      <c r="H5" s="273">
        <f>SUM(H6:H8)</f>
        <v>103202000</v>
      </c>
    </row>
    <row r="6" spans="1:8" ht="12.75" customHeight="1">
      <c r="A6" s="268" t="s">
        <v>53</v>
      </c>
      <c r="B6" s="277" t="s">
        <v>113</v>
      </c>
      <c r="C6" s="288">
        <v>-1.9205687543155301E-2</v>
      </c>
      <c r="D6" s="288">
        <v>7.6336853949824802E-3</v>
      </c>
      <c r="E6" s="288">
        <v>-1.15720021481728E-2</v>
      </c>
      <c r="F6" s="293">
        <v>1.58521303258145</v>
      </c>
      <c r="G6" s="288">
        <v>0.60779033012516104</v>
      </c>
      <c r="H6" s="280">
        <v>-905000</v>
      </c>
    </row>
    <row r="7" spans="1:8" ht="12.75" customHeight="1">
      <c r="A7" s="268" t="s">
        <v>41</v>
      </c>
      <c r="B7" s="277" t="s">
        <v>155</v>
      </c>
      <c r="C7" s="289">
        <v>-3.06387264205756E-2</v>
      </c>
      <c r="D7" s="289">
        <v>8.9863268389045996E-3</v>
      </c>
      <c r="E7" s="289">
        <v>-2.1652399581670999E-2</v>
      </c>
      <c r="F7" s="294">
        <v>1.79077429983526</v>
      </c>
      <c r="G7" s="289">
        <v>0.74601876727796601</v>
      </c>
      <c r="H7" s="281">
        <v>-559000</v>
      </c>
    </row>
    <row r="8" spans="1:8" ht="12.75" customHeight="1">
      <c r="A8" s="268" t="s">
        <v>165</v>
      </c>
      <c r="B8" s="277" t="s">
        <v>161</v>
      </c>
      <c r="C8" s="289">
        <v>6.6453107432249095E-2</v>
      </c>
      <c r="D8" s="289">
        <v>3.49949598728337E-2</v>
      </c>
      <c r="E8" s="289">
        <v>0.101448067305083</v>
      </c>
      <c r="F8" s="294">
        <v>2.8200636229221701</v>
      </c>
      <c r="G8" s="289">
        <v>0.495223494251055</v>
      </c>
      <c r="H8" s="281">
        <v>104666000</v>
      </c>
    </row>
    <row r="9" spans="1:8" ht="12.75" customHeight="1">
      <c r="A9" s="270" t="s">
        <v>183</v>
      </c>
      <c r="B9" s="276"/>
      <c r="C9" s="275"/>
      <c r="D9" s="275"/>
      <c r="E9" s="275"/>
      <c r="F9" s="295"/>
      <c r="G9" s="275"/>
      <c r="H9" s="273">
        <f>SUM(H10:H11)</f>
        <v>36142280</v>
      </c>
    </row>
    <row r="10" spans="1:8" ht="12.75" customHeight="1">
      <c r="A10" s="268" t="s">
        <v>164</v>
      </c>
      <c r="B10" s="277" t="s">
        <v>161</v>
      </c>
      <c r="C10" s="289">
        <v>7.3693268949722696E-2</v>
      </c>
      <c r="D10" s="289">
        <v>1.42692475309542E-2</v>
      </c>
      <c r="E10" s="289">
        <v>8.7962516480676906E-2</v>
      </c>
      <c r="F10" s="294">
        <v>1.2295154045296399</v>
      </c>
      <c r="G10" s="289">
        <v>0.58652791000279403</v>
      </c>
      <c r="H10" s="281">
        <v>31297598</v>
      </c>
    </row>
    <row r="11" spans="1:8" ht="12.75" customHeight="1">
      <c r="A11" s="268" t="s">
        <v>51</v>
      </c>
      <c r="B11" s="277" t="s">
        <v>113</v>
      </c>
      <c r="C11" s="289">
        <v>4.9568873426335397E-2</v>
      </c>
      <c r="D11" s="289">
        <v>5.1908644047375899E-2</v>
      </c>
      <c r="E11" s="289">
        <v>0.101477517473711</v>
      </c>
      <c r="F11" s="294">
        <v>1.00397929098952</v>
      </c>
      <c r="G11" s="289">
        <v>0.51760101236151401</v>
      </c>
      <c r="H11" s="281">
        <v>4844682</v>
      </c>
    </row>
    <row r="12" spans="1:8" ht="12.75" customHeight="1">
      <c r="A12" s="270" t="s">
        <v>184</v>
      </c>
      <c r="B12" s="276"/>
      <c r="C12" s="275"/>
      <c r="D12" s="275"/>
      <c r="E12" s="275"/>
      <c r="F12" s="295"/>
      <c r="G12" s="275"/>
      <c r="H12" s="273">
        <f>SUM(H13:H14)</f>
        <v>43308512</v>
      </c>
    </row>
    <row r="13" spans="1:8" ht="12.75" customHeight="1">
      <c r="A13" s="268" t="s">
        <v>49</v>
      </c>
      <c r="B13" s="277" t="s">
        <v>113</v>
      </c>
      <c r="C13" s="289">
        <v>4.6658073052427397E-2</v>
      </c>
      <c r="D13" s="289">
        <v>1.4189598783860001E-2</v>
      </c>
      <c r="E13" s="289">
        <v>6.0847671836287399E-2</v>
      </c>
      <c r="F13" s="294">
        <v>1.99283043347531</v>
      </c>
      <c r="G13" s="289">
        <v>0.56882028724959899</v>
      </c>
      <c r="H13" s="281">
        <v>25707183</v>
      </c>
    </row>
    <row r="14" spans="1:8" ht="12.75" customHeight="1">
      <c r="A14" s="268" t="s">
        <v>55</v>
      </c>
      <c r="B14" s="277" t="s">
        <v>113</v>
      </c>
      <c r="C14" s="289">
        <v>9.2783229298463707E-2</v>
      </c>
      <c r="D14" s="289">
        <v>2.16983517132859E-2</v>
      </c>
      <c r="E14" s="289">
        <v>0.11448158101175</v>
      </c>
      <c r="F14" s="294">
        <v>0.98914168971746097</v>
      </c>
      <c r="G14" s="289">
        <v>0.750496178984701</v>
      </c>
      <c r="H14" s="281">
        <v>17601329</v>
      </c>
    </row>
    <row r="15" spans="1:8" ht="12.75" customHeight="1">
      <c r="A15" s="270" t="s">
        <v>185</v>
      </c>
      <c r="B15" s="276"/>
      <c r="C15" s="275"/>
      <c r="D15" s="275"/>
      <c r="E15" s="275"/>
      <c r="F15" s="295"/>
      <c r="G15" s="275"/>
      <c r="H15" s="273">
        <f>SUM(H16:H20)</f>
        <v>150923292</v>
      </c>
    </row>
    <row r="16" spans="1:8" ht="12.75" customHeight="1">
      <c r="A16" s="268" t="s">
        <v>156</v>
      </c>
      <c r="B16" s="277" t="s">
        <v>155</v>
      </c>
      <c r="C16" s="289">
        <v>7.5671867287859004E-2</v>
      </c>
      <c r="D16" s="289">
        <v>1.9227362389010801E-2</v>
      </c>
      <c r="E16" s="289">
        <v>9.4899229676869798E-2</v>
      </c>
      <c r="F16" s="294">
        <v>2.04278343456193</v>
      </c>
      <c r="G16" s="289">
        <v>0.554998485433156</v>
      </c>
      <c r="H16" s="281">
        <v>8134873</v>
      </c>
    </row>
    <row r="17" spans="1:9" ht="12.75" customHeight="1">
      <c r="A17" s="268" t="s">
        <v>44</v>
      </c>
      <c r="B17" s="277" t="s">
        <v>155</v>
      </c>
      <c r="C17" s="289">
        <v>1.7240779417788399E-2</v>
      </c>
      <c r="D17" s="289">
        <v>3.8849718643946402E-3</v>
      </c>
      <c r="E17" s="289">
        <v>2.1125751282183101E-2</v>
      </c>
      <c r="F17" s="294">
        <v>2.04659044642862</v>
      </c>
      <c r="G17" s="289">
        <v>0.442273691086015</v>
      </c>
      <c r="H17" s="281">
        <v>1356419</v>
      </c>
    </row>
    <row r="18" spans="1:9" ht="12.75" customHeight="1">
      <c r="A18" s="268" t="s">
        <v>23</v>
      </c>
      <c r="B18" s="277" t="s">
        <v>154</v>
      </c>
      <c r="C18" s="289">
        <v>3.6026193128205902E-2</v>
      </c>
      <c r="D18" s="289">
        <v>3.5026569140067999E-2</v>
      </c>
      <c r="E18" s="289">
        <v>7.1052762268273797E-2</v>
      </c>
      <c r="F18" s="294">
        <v>3.4995447966268798</v>
      </c>
      <c r="G18" s="289">
        <v>0.55760549135512105</v>
      </c>
      <c r="H18" s="281">
        <v>100151000</v>
      </c>
    </row>
    <row r="19" spans="1:9" ht="12.75" customHeight="1">
      <c r="A19" s="268" t="s">
        <v>86</v>
      </c>
      <c r="B19" s="277" t="s">
        <v>161</v>
      </c>
      <c r="C19" s="289">
        <v>3.6344200962052403E-2</v>
      </c>
      <c r="D19" s="289">
        <v>5.7457450653880499E-2</v>
      </c>
      <c r="E19" s="289">
        <v>9.3801651615932902E-2</v>
      </c>
      <c r="F19" s="294">
        <v>4.3902037746492102</v>
      </c>
      <c r="G19" s="289">
        <v>0.59375316172113302</v>
      </c>
      <c r="H19" s="281">
        <v>30362000</v>
      </c>
    </row>
    <row r="20" spans="1:9" ht="12.75" customHeight="1">
      <c r="A20" s="268" t="s">
        <v>72</v>
      </c>
      <c r="B20" s="277" t="s">
        <v>160</v>
      </c>
      <c r="C20" s="289">
        <v>2.7200063979242298E-2</v>
      </c>
      <c r="D20" s="289">
        <v>2.1313085087949199E-2</v>
      </c>
      <c r="E20" s="289">
        <v>4.8513149067191501E-2</v>
      </c>
      <c r="F20" s="294">
        <v>3.2611525578562701</v>
      </c>
      <c r="G20" s="289">
        <v>0.53870197643498796</v>
      </c>
      <c r="H20" s="281">
        <v>10919000</v>
      </c>
    </row>
    <row r="21" spans="1:9" ht="12.75" customHeight="1">
      <c r="A21" s="270" t="s">
        <v>175</v>
      </c>
      <c r="B21" s="276"/>
      <c r="C21" s="275"/>
      <c r="D21" s="275"/>
      <c r="E21" s="275"/>
      <c r="F21" s="295"/>
      <c r="G21" s="275"/>
      <c r="H21" s="273">
        <f>SUM(H22:H23)</f>
        <v>79222688</v>
      </c>
    </row>
    <row r="22" spans="1:9" ht="12.75" customHeight="1">
      <c r="A22" s="285" t="s">
        <v>84</v>
      </c>
      <c r="B22" s="286" t="s">
        <v>161</v>
      </c>
      <c r="C22" s="290">
        <v>7.6156664953206096E-2</v>
      </c>
      <c r="D22" s="290">
        <v>-4.5403549916414501E-4</v>
      </c>
      <c r="E22" s="290">
        <v>7.5702629454042006E-2</v>
      </c>
      <c r="F22" s="296">
        <v>4.8207369912728799</v>
      </c>
      <c r="G22" s="290">
        <v>0.37145820534674701</v>
      </c>
      <c r="H22" s="287">
        <v>60102688</v>
      </c>
    </row>
    <row r="23" spans="1:9" ht="12.75" customHeight="1">
      <c r="A23" s="285" t="s">
        <v>29</v>
      </c>
      <c r="B23" s="286" t="s">
        <v>155</v>
      </c>
      <c r="C23" s="290">
        <v>2.82838358648832E-2</v>
      </c>
      <c r="D23" s="290">
        <v>2.9511070807828901E-2</v>
      </c>
      <c r="E23" s="290">
        <v>5.7794906672712199E-2</v>
      </c>
      <c r="F23" s="296">
        <v>1.6964782205746101</v>
      </c>
      <c r="G23" s="290">
        <v>0.50434652598304097</v>
      </c>
      <c r="H23" s="287">
        <v>19120000</v>
      </c>
    </row>
    <row r="24" spans="1:9" ht="12.75" customHeight="1">
      <c r="A24" s="270" t="s">
        <v>186</v>
      </c>
      <c r="B24" s="276"/>
      <c r="C24" s="275"/>
      <c r="D24" s="275"/>
      <c r="E24" s="275"/>
      <c r="F24" s="295"/>
      <c r="G24" s="275"/>
      <c r="H24" s="273">
        <f>SUM(H25:H32)</f>
        <v>292253000</v>
      </c>
    </row>
    <row r="25" spans="1:9" ht="12.75" customHeight="1">
      <c r="A25" s="268" t="s">
        <v>162</v>
      </c>
      <c r="B25" s="277" t="s">
        <v>161</v>
      </c>
      <c r="C25" s="289">
        <v>-2.07672458997669E-4</v>
      </c>
      <c r="D25" s="289">
        <v>4.1534491799533802E-5</v>
      </c>
      <c r="E25" s="289">
        <v>-1.6613796719813499E-4</v>
      </c>
      <c r="F25" s="294">
        <v>1.0826363477957801</v>
      </c>
      <c r="G25" s="289">
        <v>0.496652321808432</v>
      </c>
      <c r="H25" s="281">
        <v>-32000</v>
      </c>
      <c r="I25"/>
    </row>
    <row r="26" spans="1:9" ht="12.75" customHeight="1">
      <c r="A26" s="268" t="s">
        <v>21</v>
      </c>
      <c r="B26" s="277" t="s">
        <v>154</v>
      </c>
      <c r="C26" s="289">
        <v>5.5383884191769601E-2</v>
      </c>
      <c r="D26" s="289">
        <v>-1.2835613542327301E-4</v>
      </c>
      <c r="E26" s="289">
        <v>5.5255528056346398E-2</v>
      </c>
      <c r="F26" s="294">
        <v>1.30317162662389</v>
      </c>
      <c r="G26" s="289">
        <v>0.19168367341735201</v>
      </c>
      <c r="H26" s="281">
        <v>139047000</v>
      </c>
      <c r="I26"/>
    </row>
    <row r="27" spans="1:9" ht="12.75" customHeight="1">
      <c r="A27" s="285" t="s">
        <v>31</v>
      </c>
      <c r="B27" s="286" t="s">
        <v>155</v>
      </c>
      <c r="C27" s="290">
        <v>8.3095263523255206E-2</v>
      </c>
      <c r="D27" s="290">
        <v>-7.7588508570513207E-2</v>
      </c>
      <c r="E27" s="290">
        <v>5.5067549527420302E-3</v>
      </c>
      <c r="F27" s="296">
        <v>1.1811024646927</v>
      </c>
      <c r="G27" s="290">
        <v>0.45461143461243497</v>
      </c>
      <c r="H27" s="287">
        <v>825000</v>
      </c>
      <c r="I27"/>
    </row>
    <row r="28" spans="1:9" ht="12.75" customHeight="1">
      <c r="A28" s="268" t="s">
        <v>35</v>
      </c>
      <c r="B28" s="277" t="s">
        <v>155</v>
      </c>
      <c r="C28" s="289">
        <v>2.5385549763980501E-2</v>
      </c>
      <c r="D28" s="289">
        <v>4.02078816673586E-2</v>
      </c>
      <c r="E28" s="289">
        <v>6.5593431431339097E-2</v>
      </c>
      <c r="F28" s="294">
        <v>2.1950060766766102</v>
      </c>
      <c r="G28" s="289">
        <v>0.88679330578736604</v>
      </c>
      <c r="H28" s="281">
        <v>4266000</v>
      </c>
      <c r="I28"/>
    </row>
    <row r="29" spans="1:9" ht="12.75" customHeight="1">
      <c r="A29" s="268" t="s">
        <v>17</v>
      </c>
      <c r="B29" s="277" t="s">
        <v>154</v>
      </c>
      <c r="C29" s="289">
        <v>4.5308991202066398E-2</v>
      </c>
      <c r="D29" s="289">
        <v>2.7932858454365498E-4</v>
      </c>
      <c r="E29" s="289">
        <v>4.5588319786610099E-2</v>
      </c>
      <c r="F29" s="294">
        <v>1.5588199266673399</v>
      </c>
      <c r="G29" s="289">
        <v>0.54814407009008903</v>
      </c>
      <c r="H29" s="281">
        <v>149171000</v>
      </c>
      <c r="I29"/>
    </row>
    <row r="30" spans="1:9" ht="12.75" customHeight="1">
      <c r="A30" s="268" t="s">
        <v>37</v>
      </c>
      <c r="B30" s="277" t="s">
        <v>155</v>
      </c>
      <c r="C30" s="289">
        <v>-5.8931070928671399E-2</v>
      </c>
      <c r="D30" s="289">
        <v>7.2442654326277597E-2</v>
      </c>
      <c r="E30" s="289">
        <v>1.35115833976062E-2</v>
      </c>
      <c r="F30" s="294">
        <v>1.00175561797753</v>
      </c>
      <c r="G30" s="289">
        <v>0.898371995528228</v>
      </c>
      <c r="H30" s="281">
        <v>473000</v>
      </c>
      <c r="I30"/>
    </row>
    <row r="31" spans="1:9" ht="12.75" customHeight="1">
      <c r="A31" s="268" t="s">
        <v>28</v>
      </c>
      <c r="B31" s="277" t="s">
        <v>155</v>
      </c>
      <c r="C31" s="289">
        <v>4.2733606783615097E-2</v>
      </c>
      <c r="D31" s="289">
        <v>2.3280875360913601E-3</v>
      </c>
      <c r="E31" s="289">
        <v>4.50616943197064E-2</v>
      </c>
      <c r="F31" s="294">
        <v>1.17621591135293</v>
      </c>
      <c r="G31" s="289">
        <v>0.31834470269565202</v>
      </c>
      <c r="H31" s="281">
        <v>18775000</v>
      </c>
      <c r="I31"/>
    </row>
    <row r="32" spans="1:9" ht="12.75" customHeight="1">
      <c r="A32" s="268" t="s">
        <v>67</v>
      </c>
      <c r="B32" s="277" t="s">
        <v>113</v>
      </c>
      <c r="C32" s="289">
        <v>-4.9327988908158898E-2</v>
      </c>
      <c r="D32" s="289">
        <v>7.0043633345567E-4</v>
      </c>
      <c r="E32" s="289">
        <v>-4.8627552574703199E-2</v>
      </c>
      <c r="F32" s="294">
        <v>1.5696601568506801</v>
      </c>
      <c r="G32" s="289">
        <v>-2.4945817552923698E-2</v>
      </c>
      <c r="H32" s="281">
        <v>-20272000</v>
      </c>
      <c r="I32"/>
    </row>
    <row r="33" spans="1:9" ht="12.75" customHeight="1">
      <c r="A33" s="270" t="s">
        <v>176</v>
      </c>
      <c r="B33" s="278"/>
      <c r="C33" s="291"/>
      <c r="D33" s="291"/>
      <c r="E33" s="275"/>
      <c r="F33" s="275"/>
      <c r="G33" s="275"/>
      <c r="H33" s="273">
        <f>SUM(H34:H43)</f>
        <v>-13948938</v>
      </c>
    </row>
    <row r="34" spans="1:9" ht="12.75" customHeight="1">
      <c r="A34" s="268" t="s">
        <v>198</v>
      </c>
      <c r="B34" s="277" t="s">
        <v>113</v>
      </c>
      <c r="C34" s="289">
        <v>-0.22098978485441301</v>
      </c>
      <c r="D34" s="289">
        <v>-2.0644456768267599E-5</v>
      </c>
      <c r="E34" s="289">
        <v>-0.22101042931118101</v>
      </c>
      <c r="F34" s="294">
        <v>0.28456236344211799</v>
      </c>
      <c r="G34" s="289">
        <v>-0.91125451500646404</v>
      </c>
      <c r="H34" s="281">
        <v>-10705558</v>
      </c>
      <c r="I34"/>
    </row>
    <row r="35" spans="1:9" ht="12.75" customHeight="1">
      <c r="A35" s="268" t="s">
        <v>167</v>
      </c>
      <c r="B35" s="277" t="s">
        <v>113</v>
      </c>
      <c r="C35" s="289">
        <v>-8.5993285381338894E-2</v>
      </c>
      <c r="D35" s="289">
        <v>0</v>
      </c>
      <c r="E35" s="289">
        <v>-8.5993285381338894E-2</v>
      </c>
      <c r="F35" s="294">
        <v>0.47879832684450901</v>
      </c>
      <c r="G35" s="289">
        <v>-4.7468031345369303E-2</v>
      </c>
      <c r="H35" s="281">
        <v>-9690015</v>
      </c>
      <c r="I35"/>
    </row>
    <row r="36" spans="1:9" ht="12.75" customHeight="1">
      <c r="A36" s="268" t="s">
        <v>168</v>
      </c>
      <c r="B36" s="277" t="s">
        <v>155</v>
      </c>
      <c r="C36" s="289">
        <v>3.2302073922558499E-3</v>
      </c>
      <c r="D36" s="289">
        <v>0</v>
      </c>
      <c r="E36" s="289">
        <v>3.2302073922558499E-3</v>
      </c>
      <c r="F36" s="294">
        <v>0.37185544908963902</v>
      </c>
      <c r="G36" s="289">
        <v>-0.161575813619142</v>
      </c>
      <c r="H36" s="281">
        <v>128996</v>
      </c>
      <c r="I36"/>
    </row>
    <row r="37" spans="1:9" ht="12.75" customHeight="1">
      <c r="A37" s="268" t="s">
        <v>169</v>
      </c>
      <c r="B37" s="277" t="s">
        <v>113</v>
      </c>
      <c r="C37" s="289">
        <v>-0.26077740268812899</v>
      </c>
      <c r="D37" s="289">
        <v>9.8706666059958596E-3</v>
      </c>
      <c r="E37" s="289">
        <v>-0.25090673608213299</v>
      </c>
      <c r="F37" s="294">
        <v>0.22052213406753901</v>
      </c>
      <c r="G37" s="289">
        <v>-0.33937391974658099</v>
      </c>
      <c r="H37" s="281">
        <v>-19745840</v>
      </c>
      <c r="I37"/>
    </row>
    <row r="38" spans="1:9" ht="12.75" customHeight="1">
      <c r="A38" s="268" t="s">
        <v>170</v>
      </c>
      <c r="B38" s="277" t="s">
        <v>161</v>
      </c>
      <c r="C38" s="289">
        <v>-8.9466967150160198E-2</v>
      </c>
      <c r="D38" s="289">
        <v>1.36999187443502E-4</v>
      </c>
      <c r="E38" s="289">
        <v>-8.9329967962716694E-2</v>
      </c>
      <c r="F38" s="294">
        <v>0.28785635352747402</v>
      </c>
      <c r="G38" s="289">
        <v>-0.30157419840212601</v>
      </c>
      <c r="H38" s="281">
        <v>-8991082</v>
      </c>
      <c r="I38"/>
    </row>
    <row r="39" spans="1:9" ht="12.75" customHeight="1">
      <c r="A39" s="268" t="s">
        <v>171</v>
      </c>
      <c r="B39" s="277" t="s">
        <v>113</v>
      </c>
      <c r="C39" s="289">
        <v>1.7260046809021101E-2</v>
      </c>
      <c r="D39" s="289">
        <v>7.5580131813811498E-4</v>
      </c>
      <c r="E39" s="289">
        <v>1.8015848127159201E-2</v>
      </c>
      <c r="F39" s="294">
        <v>0.38329823745299901</v>
      </c>
      <c r="G39" s="289">
        <v>-4.2030623106816101E-2</v>
      </c>
      <c r="H39" s="281">
        <v>4222609</v>
      </c>
      <c r="I39"/>
    </row>
    <row r="40" spans="1:9" ht="12.75" customHeight="1">
      <c r="A40" s="268" t="s">
        <v>178</v>
      </c>
      <c r="B40" s="277" t="s">
        <v>113</v>
      </c>
      <c r="C40" s="289">
        <v>4.24113387603927E-2</v>
      </c>
      <c r="D40" s="289">
        <v>-1.09963899896321E-4</v>
      </c>
      <c r="E40" s="289">
        <v>4.2301374860496399E-2</v>
      </c>
      <c r="F40" s="294">
        <v>0.75398149652284197</v>
      </c>
      <c r="G40" s="289">
        <v>4.02608056985886E-2</v>
      </c>
      <c r="H40" s="281">
        <v>7693684</v>
      </c>
      <c r="I40"/>
    </row>
    <row r="41" spans="1:9" ht="12.75" customHeight="1">
      <c r="A41" s="268" t="s">
        <v>172</v>
      </c>
      <c r="B41" s="277" t="s">
        <v>155</v>
      </c>
      <c r="C41" s="289">
        <v>-7.9924195276801901E-3</v>
      </c>
      <c r="D41" s="289">
        <v>9.2425857152335505E-3</v>
      </c>
      <c r="E41" s="289">
        <v>1.25016618755337E-3</v>
      </c>
      <c r="F41" s="294">
        <v>0.35327187565726698</v>
      </c>
      <c r="G41" s="289">
        <v>-0.34109951987076498</v>
      </c>
      <c r="H41" s="281">
        <v>212862</v>
      </c>
      <c r="I41"/>
    </row>
    <row r="42" spans="1:9" ht="12.75" customHeight="1">
      <c r="A42" s="268" t="s">
        <v>173</v>
      </c>
      <c r="B42" s="277" t="s">
        <v>113</v>
      </c>
      <c r="C42" s="289">
        <v>6.1951856836046898E-2</v>
      </c>
      <c r="D42" s="289">
        <v>1.3639898245855701E-3</v>
      </c>
      <c r="E42" s="289">
        <v>6.3315846660632405E-2</v>
      </c>
      <c r="F42" s="294">
        <v>0.81399830775295801</v>
      </c>
      <c r="G42" s="289">
        <v>0.49660285738597398</v>
      </c>
      <c r="H42" s="281">
        <v>13157586</v>
      </c>
      <c r="I42"/>
    </row>
    <row r="43" spans="1:9" ht="12.75" customHeight="1">
      <c r="A43" s="268" t="s">
        <v>179</v>
      </c>
      <c r="B43" s="277" t="s">
        <v>161</v>
      </c>
      <c r="C43" s="289">
        <v>3.11291136110548E-2</v>
      </c>
      <c r="D43" s="289">
        <v>1.0480888033361E-4</v>
      </c>
      <c r="E43" s="289">
        <v>3.1233922491388399E-2</v>
      </c>
      <c r="F43" s="294">
        <v>0.31290443916050398</v>
      </c>
      <c r="G43" s="289">
        <v>-9.7313136270073694E-2</v>
      </c>
      <c r="H43" s="281">
        <v>9767820</v>
      </c>
      <c r="I43"/>
    </row>
    <row r="44" spans="1:9" ht="12.75" customHeight="1">
      <c r="A44" s="270" t="s">
        <v>189</v>
      </c>
      <c r="B44" s="276"/>
      <c r="C44" s="275"/>
      <c r="D44" s="275"/>
      <c r="E44" s="275"/>
      <c r="F44" s="295"/>
      <c r="G44" s="275"/>
      <c r="H44" s="273">
        <f>SUM(H45:H49)</f>
        <v>80432720</v>
      </c>
    </row>
    <row r="45" spans="1:9" ht="12.75" customHeight="1">
      <c r="A45" s="268" t="s">
        <v>50</v>
      </c>
      <c r="B45" s="277" t="s">
        <v>113</v>
      </c>
      <c r="C45" s="289">
        <v>-3.0316873624319899E-2</v>
      </c>
      <c r="D45" s="289">
        <v>1.6944225258524001E-2</v>
      </c>
      <c r="E45" s="289">
        <v>-1.33726483657959E-2</v>
      </c>
      <c r="F45" s="294">
        <v>0.55171046669687396</v>
      </c>
      <c r="G45" s="289">
        <v>0.47690709492658001</v>
      </c>
      <c r="H45" s="281">
        <v>-322000</v>
      </c>
    </row>
    <row r="46" spans="1:9" ht="12.75" customHeight="1">
      <c r="A46" s="268" t="s">
        <v>157</v>
      </c>
      <c r="B46" s="277" t="s">
        <v>113</v>
      </c>
      <c r="C46" s="289">
        <v>2.5792317743588401E-2</v>
      </c>
      <c r="D46" s="289">
        <v>1.50530722534981E-2</v>
      </c>
      <c r="E46" s="289">
        <v>4.0845389997086499E-2</v>
      </c>
      <c r="F46" s="294">
        <v>1.8495783418051599</v>
      </c>
      <c r="G46" s="289">
        <v>0.77893321959661299</v>
      </c>
      <c r="H46" s="281">
        <v>6600668</v>
      </c>
    </row>
    <row r="47" spans="1:9" ht="12.75" customHeight="1">
      <c r="A47" s="268" t="s">
        <v>36</v>
      </c>
      <c r="B47" s="277" t="s">
        <v>155</v>
      </c>
      <c r="C47" s="289">
        <v>7.2965573628333896E-3</v>
      </c>
      <c r="D47" s="289">
        <v>2.2744447059698001E-2</v>
      </c>
      <c r="E47" s="289">
        <v>3.0041004422531398E-2</v>
      </c>
      <c r="F47" s="294">
        <v>0.87361802306523195</v>
      </c>
      <c r="G47" s="289">
        <v>0.36134442905768299</v>
      </c>
      <c r="H47" s="281">
        <v>2425000</v>
      </c>
    </row>
    <row r="48" spans="1:9" ht="12.75" customHeight="1">
      <c r="A48" s="268" t="s">
        <v>180</v>
      </c>
      <c r="B48" s="277" t="s">
        <v>154</v>
      </c>
      <c r="C48" s="289">
        <v>-2.3306806090033098E-2</v>
      </c>
      <c r="D48" s="289">
        <v>6.89049562879709E-2</v>
      </c>
      <c r="E48" s="289">
        <v>4.5598150197937802E-2</v>
      </c>
      <c r="F48" s="294">
        <v>1.2871522838454399</v>
      </c>
      <c r="G48" s="289">
        <v>0.25532756009593699</v>
      </c>
      <c r="H48" s="281">
        <v>68934052</v>
      </c>
    </row>
    <row r="49" spans="1:8" ht="12.75" customHeight="1">
      <c r="A49" s="282" t="s">
        <v>158</v>
      </c>
      <c r="B49" s="284" t="s">
        <v>113</v>
      </c>
      <c r="C49" s="289">
        <v>1.9578798222451201E-2</v>
      </c>
      <c r="D49" s="289">
        <v>1.04227045361843E-2</v>
      </c>
      <c r="E49" s="289">
        <v>3.0001502758635501E-2</v>
      </c>
      <c r="F49" s="294">
        <v>1.52384957941613</v>
      </c>
      <c r="G49" s="289">
        <v>0.58455772280192098</v>
      </c>
      <c r="H49" s="281">
        <v>2795000</v>
      </c>
    </row>
    <row r="50" spans="1:8" ht="12.75" customHeight="1">
      <c r="A50" s="270" t="s">
        <v>199</v>
      </c>
      <c r="B50" s="276"/>
      <c r="C50" s="275"/>
      <c r="D50" s="275"/>
      <c r="E50" s="275"/>
      <c r="F50" s="295"/>
      <c r="G50" s="275"/>
      <c r="H50" s="273">
        <f>SUM(H51:H52)</f>
        <v>48945643</v>
      </c>
    </row>
    <row r="51" spans="1:8" ht="12.75" customHeight="1">
      <c r="A51" s="268" t="s">
        <v>166</v>
      </c>
      <c r="B51" s="277" t="s">
        <v>155</v>
      </c>
      <c r="C51" s="289">
        <v>-7.0204204639578403E-3</v>
      </c>
      <c r="D51" s="289">
        <v>1.58889228711333E-3</v>
      </c>
      <c r="E51" s="289">
        <v>-5.4315281768445101E-3</v>
      </c>
      <c r="F51" s="294">
        <v>1.4877695974216201</v>
      </c>
      <c r="G51" s="289">
        <v>-0.55366009246393899</v>
      </c>
      <c r="H51" s="281">
        <v>-1390292</v>
      </c>
    </row>
    <row r="52" spans="1:8" ht="12.75" customHeight="1">
      <c r="A52" s="268" t="s">
        <v>188</v>
      </c>
      <c r="B52" s="277" t="s">
        <v>161</v>
      </c>
      <c r="C52" s="289">
        <v>0.140268735637648</v>
      </c>
      <c r="D52" s="289">
        <v>0</v>
      </c>
      <c r="E52" s="289">
        <v>0.140268735637648</v>
      </c>
      <c r="F52" s="294">
        <v>1.1131744199226601</v>
      </c>
      <c r="G52" s="289">
        <v>1.6280238790294601</v>
      </c>
      <c r="H52" s="281">
        <v>50335935</v>
      </c>
    </row>
    <row r="53" spans="1:8" ht="12.75" customHeight="1">
      <c r="A53" s="338" t="s">
        <v>193</v>
      </c>
      <c r="B53" s="338"/>
      <c r="C53" s="338"/>
      <c r="D53" s="338"/>
      <c r="E53" s="338"/>
      <c r="F53" s="338"/>
      <c r="G53" s="338"/>
      <c r="H53" s="338"/>
    </row>
    <row r="54" spans="1:8" ht="12.75" customHeight="1">
      <c r="A54" s="268" t="s">
        <v>34</v>
      </c>
      <c r="B54" s="277" t="s">
        <v>155</v>
      </c>
      <c r="C54" s="289">
        <v>1.53803344495234E-2</v>
      </c>
      <c r="D54" s="289">
        <v>1.23734581983763E-2</v>
      </c>
      <c r="E54" s="289">
        <v>2.7753792647899601E-2</v>
      </c>
      <c r="F54" s="294">
        <v>2.87874239107343</v>
      </c>
      <c r="G54" s="289">
        <v>0.33960575089634099</v>
      </c>
      <c r="H54" s="281">
        <v>3160269</v>
      </c>
    </row>
    <row r="55" spans="1:8" ht="12.75" customHeight="1">
      <c r="A55" s="285" t="s">
        <v>54</v>
      </c>
      <c r="B55" s="286" t="s">
        <v>113</v>
      </c>
      <c r="C55" s="290">
        <v>5.8604497850452304E-4</v>
      </c>
      <c r="D55" s="290">
        <v>2.8037267488688102E-3</v>
      </c>
      <c r="E55" s="290">
        <v>3.3897717273733302E-3</v>
      </c>
      <c r="F55" s="296">
        <v>0.53334012172466605</v>
      </c>
      <c r="G55" s="290">
        <v>0.226167523245668</v>
      </c>
      <c r="H55" s="287">
        <v>66269</v>
      </c>
    </row>
    <row r="56" spans="1:8" ht="12.75" customHeight="1">
      <c r="A56" s="268" t="s">
        <v>159</v>
      </c>
      <c r="B56" s="277" t="s">
        <v>160</v>
      </c>
      <c r="C56" s="289">
        <v>4.3141632705160103E-2</v>
      </c>
      <c r="D56" s="289">
        <v>6.8063584120753695E-2</v>
      </c>
      <c r="E56" s="289">
        <v>0.111205216825914</v>
      </c>
      <c r="F56" s="294">
        <v>6.8191024399825997</v>
      </c>
      <c r="G56" s="289">
        <v>0.70594913246733604</v>
      </c>
      <c r="H56" s="281">
        <v>157692000</v>
      </c>
    </row>
    <row r="57" spans="1:8" ht="12.75" customHeight="1">
      <c r="A57" s="268" t="s">
        <v>181</v>
      </c>
      <c r="B57" s="277" t="s">
        <v>154</v>
      </c>
      <c r="C57" s="289">
        <v>6.7723074423399398E-3</v>
      </c>
      <c r="D57" s="289">
        <v>1.26966194175022E-2</v>
      </c>
      <c r="E57" s="289">
        <v>1.9468926859842101E-2</v>
      </c>
      <c r="F57" s="294">
        <v>1.83561058412381</v>
      </c>
      <c r="G57" s="289">
        <v>0.594762391319405</v>
      </c>
      <c r="H57" s="281">
        <v>20043000</v>
      </c>
    </row>
    <row r="58" spans="1:8" ht="12.75" customHeight="1">
      <c r="A58" s="268" t="s">
        <v>174</v>
      </c>
      <c r="B58" s="277" t="s">
        <v>161</v>
      </c>
      <c r="C58" s="289">
        <v>-4.9467960731727698E-2</v>
      </c>
      <c r="D58" s="289">
        <v>1.21318917520097E-2</v>
      </c>
      <c r="E58" s="289">
        <v>-3.7336068979718001E-2</v>
      </c>
      <c r="F58" s="304">
        <v>0.83717418450066305</v>
      </c>
      <c r="G58" s="289">
        <v>0.29046506929993099</v>
      </c>
      <c r="H58" s="281">
        <v>-19956270</v>
      </c>
    </row>
    <row r="59" spans="1:8" ht="12.75" customHeight="1">
      <c r="A59" s="268" t="s">
        <v>76</v>
      </c>
      <c r="B59" s="277" t="s">
        <v>160</v>
      </c>
      <c r="C59" s="289">
        <v>-4.3952221001545999E-2</v>
      </c>
      <c r="D59" s="289">
        <v>9.6054119511435498E-2</v>
      </c>
      <c r="E59" s="289">
        <v>5.2101898509889499E-2</v>
      </c>
      <c r="F59" s="294">
        <v>1.6116283791274999</v>
      </c>
      <c r="G59" s="289">
        <v>0.66039117111201695</v>
      </c>
      <c r="H59" s="281">
        <v>56176751</v>
      </c>
    </row>
    <row r="60" spans="1:8" ht="12.75" customHeight="1">
      <c r="A60" s="268" t="s">
        <v>46</v>
      </c>
      <c r="B60" s="277" t="s">
        <v>155</v>
      </c>
      <c r="C60" s="289">
        <v>6.23899955189363E-3</v>
      </c>
      <c r="D60" s="289">
        <v>-2.29709161611712E-4</v>
      </c>
      <c r="E60" s="289">
        <v>6.0092903902819201E-3</v>
      </c>
      <c r="F60" s="294">
        <v>1.64064635041386</v>
      </c>
      <c r="G60" s="289">
        <v>0.26919325996478799</v>
      </c>
      <c r="H60" s="281">
        <v>1139496</v>
      </c>
    </row>
    <row r="61" spans="1:8" ht="12.75" customHeight="1">
      <c r="A61" s="268" t="s">
        <v>26</v>
      </c>
      <c r="B61" s="277" t="s">
        <v>155</v>
      </c>
      <c r="C61" s="289">
        <v>1.7691848862640601E-2</v>
      </c>
      <c r="D61" s="289">
        <v>2.9334226823862102E-2</v>
      </c>
      <c r="E61" s="289">
        <v>4.7026075686502598E-2</v>
      </c>
      <c r="F61" s="294">
        <v>3.7701330927137402</v>
      </c>
      <c r="G61" s="289">
        <v>0.49147871848253499</v>
      </c>
      <c r="H61" s="281">
        <v>12772000</v>
      </c>
    </row>
    <row r="62" spans="1:8" ht="12.75" customHeight="1">
      <c r="A62" s="268" t="s">
        <v>27</v>
      </c>
      <c r="B62" s="277" t="s">
        <v>155</v>
      </c>
      <c r="C62" s="289">
        <v>2.61333548550013E-2</v>
      </c>
      <c r="D62" s="289">
        <v>1.5211173852387599E-2</v>
      </c>
      <c r="E62" s="289">
        <v>4.1344528707388903E-2</v>
      </c>
      <c r="F62" s="294">
        <v>3.7149326534387699</v>
      </c>
      <c r="G62" s="289">
        <v>0.62603775970065101</v>
      </c>
      <c r="H62" s="281">
        <v>4631048</v>
      </c>
    </row>
    <row r="63" spans="1:8" ht="12.75" customHeight="1">
      <c r="A63" s="285" t="s">
        <v>56</v>
      </c>
      <c r="B63" s="286" t="s">
        <v>113</v>
      </c>
      <c r="C63" s="290">
        <v>2.3289057918740499E-2</v>
      </c>
      <c r="D63" s="290">
        <v>2.7713404631004301E-2</v>
      </c>
      <c r="E63" s="290">
        <v>5.1002462549744797E-2</v>
      </c>
      <c r="F63" s="296">
        <v>0.94857707577130101</v>
      </c>
      <c r="G63" s="290">
        <v>0.52221286539147105</v>
      </c>
      <c r="H63" s="287">
        <v>5353421</v>
      </c>
    </row>
    <row r="64" spans="1:8" ht="12.75" customHeight="1">
      <c r="A64" s="268" t="s">
        <v>52</v>
      </c>
      <c r="B64" s="277" t="s">
        <v>113</v>
      </c>
      <c r="C64" s="289">
        <v>3.4193358527060097E-2</v>
      </c>
      <c r="D64" s="289">
        <v>2.9519359223936299E-3</v>
      </c>
      <c r="E64" s="289">
        <v>3.7145294449453699E-2</v>
      </c>
      <c r="F64" s="294">
        <v>1.3037342872053701</v>
      </c>
      <c r="G64" s="289">
        <v>0.13265874552852999</v>
      </c>
      <c r="H64" s="281">
        <v>4516007</v>
      </c>
    </row>
    <row r="65" spans="1:83" ht="12.75" customHeight="1">
      <c r="A65" s="285" t="s">
        <v>33</v>
      </c>
      <c r="B65" s="286" t="s">
        <v>155</v>
      </c>
      <c r="C65" s="290">
        <v>7.8129192413960505E-4</v>
      </c>
      <c r="D65" s="290">
        <v>1.33645845403226E-2</v>
      </c>
      <c r="E65" s="290">
        <v>1.41458764644622E-2</v>
      </c>
      <c r="F65" s="296">
        <v>1.25181517448104</v>
      </c>
      <c r="G65" s="290">
        <v>0.30201152731047098</v>
      </c>
      <c r="H65" s="287">
        <v>2809252</v>
      </c>
    </row>
    <row r="66" spans="1:83" ht="12.75" customHeight="1">
      <c r="A66" s="268" t="s">
        <v>65</v>
      </c>
      <c r="B66" s="277" t="s">
        <v>113</v>
      </c>
      <c r="C66" s="289">
        <v>3.39838293574058E-2</v>
      </c>
      <c r="D66" s="289">
        <v>1.0856261460271801E-2</v>
      </c>
      <c r="E66" s="289">
        <v>4.4840090817677598E-2</v>
      </c>
      <c r="F66" s="294">
        <v>1.44468759186073</v>
      </c>
      <c r="G66" s="289">
        <v>0.70685543514353899</v>
      </c>
      <c r="H66" s="281">
        <v>9855000</v>
      </c>
    </row>
    <row r="67" spans="1:83" ht="12.75" customHeight="1">
      <c r="A67" s="268" t="s">
        <v>43</v>
      </c>
      <c r="B67" s="277" t="s">
        <v>155</v>
      </c>
      <c r="C67" s="289">
        <v>5.43931088700842E-3</v>
      </c>
      <c r="D67" s="289">
        <v>5.1543263227512903E-2</v>
      </c>
      <c r="E67" s="289">
        <v>5.6982574114521303E-2</v>
      </c>
      <c r="F67" s="294">
        <v>1.6215783529771099</v>
      </c>
      <c r="G67" s="289">
        <v>0.349416419180063</v>
      </c>
      <c r="H67" s="281">
        <v>24309143</v>
      </c>
    </row>
    <row r="68" spans="1:83" ht="12.75" customHeight="1">
      <c r="A68" s="268" t="s">
        <v>75</v>
      </c>
      <c r="B68" s="277" t="s">
        <v>160</v>
      </c>
      <c r="C68" s="289">
        <v>-1.79555644491027E-2</v>
      </c>
      <c r="D68" s="289">
        <v>1.8187280058764299E-2</v>
      </c>
      <c r="E68" s="289">
        <v>2.3171560966162499E-4</v>
      </c>
      <c r="F68" s="294">
        <v>1.80056643410068</v>
      </c>
      <c r="G68" s="289">
        <v>0.55196163769136397</v>
      </c>
      <c r="H68" s="281">
        <v>51803</v>
      </c>
    </row>
    <row r="69" spans="1:83" ht="12.75" customHeight="1">
      <c r="A69" s="306" t="s">
        <v>200</v>
      </c>
      <c r="B69" s="298"/>
      <c r="C69" s="299"/>
      <c r="D69" s="299"/>
      <c r="E69" s="299"/>
      <c r="F69" s="300"/>
      <c r="G69" s="299"/>
      <c r="H69" s="301"/>
      <c r="J69" s="305"/>
    </row>
    <row r="70" spans="1:83" ht="12.75" customHeight="1">
      <c r="A70" s="268" t="s">
        <v>24</v>
      </c>
      <c r="B70" s="277" t="s">
        <v>155</v>
      </c>
      <c r="C70" s="289">
        <v>4.0372094022365003E-2</v>
      </c>
      <c r="D70" s="289">
        <v>7.2671865302814899E-3</v>
      </c>
      <c r="E70" s="289">
        <v>4.7639280552646497E-2</v>
      </c>
      <c r="F70" s="294">
        <v>3.61820406256389</v>
      </c>
      <c r="G70" s="289">
        <v>0.48141158159752401</v>
      </c>
      <c r="H70" s="281">
        <v>8791185</v>
      </c>
    </row>
    <row r="71" spans="1:83" ht="12.75" customHeight="1">
      <c r="A71" s="268" t="s">
        <v>71</v>
      </c>
      <c r="B71" s="277" t="s">
        <v>113</v>
      </c>
      <c r="C71" s="289">
        <v>3.33595569758981E-3</v>
      </c>
      <c r="D71" s="289">
        <v>9.6842860421495901E-4</v>
      </c>
      <c r="E71" s="289">
        <v>4.3043843018047701E-3</v>
      </c>
      <c r="F71" s="294">
        <v>0.476442466079608</v>
      </c>
      <c r="G71" s="289">
        <v>-7.6350080594478203E-2</v>
      </c>
      <c r="H71" s="281">
        <v>236183</v>
      </c>
    </row>
    <row r="72" spans="1:83" ht="12.75" customHeight="1">
      <c r="A72" s="303" t="s">
        <v>70</v>
      </c>
      <c r="B72" s="302" t="s">
        <v>113</v>
      </c>
      <c r="C72" s="289">
        <v>3.6426495845618197E-2</v>
      </c>
      <c r="D72" s="289">
        <v>4.9881576434138396E-3</v>
      </c>
      <c r="E72" s="289">
        <v>4.1414653489031998E-2</v>
      </c>
      <c r="F72" s="294">
        <v>1.80206728068611</v>
      </c>
      <c r="G72" s="289">
        <v>1.4785837245000299E-2</v>
      </c>
      <c r="H72" s="281">
        <v>2462475</v>
      </c>
    </row>
    <row r="73" spans="1:83" ht="12.75" customHeight="1">
      <c r="A73" s="268" t="s">
        <v>57</v>
      </c>
      <c r="B73" s="277" t="s">
        <v>113</v>
      </c>
      <c r="C73" s="289">
        <v>7.4403376965950604E-2</v>
      </c>
      <c r="D73" s="289">
        <v>1.21216508803392E-2</v>
      </c>
      <c r="E73" s="289">
        <v>8.6525027846289695E-2</v>
      </c>
      <c r="F73" s="294">
        <v>1.24092429298161</v>
      </c>
      <c r="G73" s="289">
        <v>0.51448970376036396</v>
      </c>
      <c r="H73" s="281">
        <v>19605657</v>
      </c>
      <c r="I73"/>
    </row>
    <row r="74" spans="1:83" ht="12.75" customHeight="1">
      <c r="A74" s="268" t="s">
        <v>45</v>
      </c>
      <c r="B74" s="277" t="s">
        <v>155</v>
      </c>
      <c r="C74" s="289">
        <v>3.1081672611923801E-2</v>
      </c>
      <c r="D74" s="289">
        <v>1.41262233900719E-2</v>
      </c>
      <c r="E74" s="289">
        <v>4.5207896001995602E-2</v>
      </c>
      <c r="F74" s="294">
        <v>1.63456197742658</v>
      </c>
      <c r="G74" s="289">
        <v>0.41404448588499598</v>
      </c>
      <c r="H74" s="281">
        <v>21661706</v>
      </c>
      <c r="I74"/>
    </row>
    <row r="75" spans="1:83" ht="12.75" customHeight="1">
      <c r="A75" s="268" t="s">
        <v>64</v>
      </c>
      <c r="B75" s="277" t="s">
        <v>113</v>
      </c>
      <c r="C75" s="289">
        <v>1.08492566017941E-2</v>
      </c>
      <c r="D75" s="289">
        <v>1.9925385147924399E-2</v>
      </c>
      <c r="E75" s="289">
        <v>3.0774641749718501E-2</v>
      </c>
      <c r="F75" s="294">
        <v>1.3638817939721899</v>
      </c>
      <c r="G75" s="289">
        <v>0.55835832755145698</v>
      </c>
      <c r="H75" s="281">
        <v>22352700</v>
      </c>
      <c r="I75"/>
    </row>
    <row r="76" spans="1:83" ht="12.75" customHeight="1">
      <c r="A76" s="268" t="s">
        <v>40</v>
      </c>
      <c r="B76" s="277" t="s">
        <v>155</v>
      </c>
      <c r="C76" s="289">
        <v>6.7927575773174001E-2</v>
      </c>
      <c r="D76" s="289">
        <v>5.0726058333693903E-2</v>
      </c>
      <c r="E76" s="289">
        <v>0.11865363410686799</v>
      </c>
      <c r="F76" s="294">
        <v>10.1943966951376</v>
      </c>
      <c r="G76" s="289">
        <v>0.91697828497268297</v>
      </c>
      <c r="H76" s="281">
        <v>20208939</v>
      </c>
    </row>
    <row r="77" spans="1:83" ht="12.75" customHeight="1">
      <c r="A77" s="268" t="s">
        <v>20</v>
      </c>
      <c r="B77" s="277" t="s">
        <v>154</v>
      </c>
      <c r="C77" s="289">
        <v>8.0998941665285599E-3</v>
      </c>
      <c r="D77" s="289">
        <v>7.4067417883017196E-3</v>
      </c>
      <c r="E77" s="289">
        <v>1.5506635954830299E-2</v>
      </c>
      <c r="F77" s="294">
        <v>2.19838452117021</v>
      </c>
      <c r="G77" s="289">
        <v>0.17271766219579901</v>
      </c>
      <c r="H77" s="281">
        <v>10246000</v>
      </c>
    </row>
    <row r="78" spans="1:83" ht="12.75" customHeight="1">
      <c r="A78" s="269" t="s">
        <v>39</v>
      </c>
      <c r="B78" s="279" t="s">
        <v>155</v>
      </c>
      <c r="C78" s="292">
        <v>2.20797203887881E-2</v>
      </c>
      <c r="D78" s="292">
        <v>3.7238277869079399E-2</v>
      </c>
      <c r="E78" s="292">
        <v>5.9317998257867502E-2</v>
      </c>
      <c r="F78" s="297">
        <v>1.4878331080477101</v>
      </c>
      <c r="G78" s="292">
        <v>0.59938475764788302</v>
      </c>
      <c r="H78" s="283">
        <v>16799677</v>
      </c>
    </row>
    <row r="79" spans="1:83" ht="12.75" customHeight="1">
      <c r="A79" s="258" t="s">
        <v>197</v>
      </c>
      <c r="B79" s="225"/>
      <c r="C79" s="225"/>
      <c r="D79" s="225"/>
      <c r="E79" s="225"/>
      <c r="F79" s="226"/>
      <c r="G79" s="226"/>
      <c r="H79" s="220"/>
      <c r="I79" s="219"/>
      <c r="J79" s="219"/>
      <c r="K79" s="219"/>
      <c r="L79" s="219"/>
      <c r="M79" s="219"/>
      <c r="N79" s="219"/>
      <c r="O79" s="219"/>
      <c r="P79" s="219"/>
      <c r="Q79" s="219"/>
      <c r="R79" s="219"/>
      <c r="S79" s="219"/>
    </row>
    <row r="80" spans="1:83" ht="12.75" customHeight="1">
      <c r="A80" s="225" t="s">
        <v>202</v>
      </c>
      <c r="B80" s="225"/>
      <c r="C80" s="225"/>
      <c r="D80" s="225"/>
      <c r="E80" s="225"/>
      <c r="F80" s="225"/>
      <c r="G80" s="225"/>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21"/>
      <c r="BD80" s="221"/>
      <c r="BE80" s="221"/>
      <c r="BF80" s="221"/>
      <c r="BG80" s="221"/>
      <c r="BH80" s="221"/>
      <c r="BI80" s="221"/>
      <c r="BJ80" s="221"/>
      <c r="BK80" s="221"/>
      <c r="BL80" s="221"/>
      <c r="BM80" s="221"/>
      <c r="BN80" s="221"/>
      <c r="BO80" s="221"/>
      <c r="BP80" s="221"/>
      <c r="BQ80" s="221"/>
      <c r="BR80" s="221"/>
      <c r="BS80" s="221"/>
      <c r="BT80" s="221"/>
      <c r="BU80" s="221"/>
      <c r="BV80" s="221"/>
      <c r="BW80" s="221"/>
      <c r="BX80" s="221"/>
      <c r="BY80" s="221"/>
      <c r="BZ80" s="221"/>
      <c r="CA80" s="221"/>
      <c r="CB80" s="221"/>
      <c r="CC80" s="221"/>
      <c r="CD80" s="221"/>
      <c r="CE80" s="221"/>
    </row>
    <row r="81" spans="1:83" ht="12.75" customHeight="1">
      <c r="A81" s="165" t="s">
        <v>203</v>
      </c>
      <c r="B81" s="227"/>
      <c r="C81" s="227"/>
      <c r="D81" s="227"/>
      <c r="E81" s="228"/>
      <c r="F81" s="225"/>
      <c r="G81" s="225"/>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21"/>
      <c r="BD81" s="221"/>
      <c r="BE81" s="221"/>
      <c r="BF81" s="221"/>
      <c r="BG81" s="221"/>
      <c r="BH81" s="221"/>
      <c r="BI81" s="221"/>
      <c r="BJ81" s="221"/>
      <c r="BK81" s="221"/>
      <c r="BL81" s="221"/>
      <c r="BM81" s="221"/>
      <c r="BN81" s="221"/>
      <c r="BO81" s="221"/>
      <c r="BP81" s="221"/>
      <c r="BQ81" s="221"/>
      <c r="BR81" s="221"/>
      <c r="BS81" s="221"/>
      <c r="BT81" s="221"/>
      <c r="BU81" s="221"/>
      <c r="BV81" s="221"/>
      <c r="BW81" s="221"/>
      <c r="BX81" s="221"/>
      <c r="BY81" s="221"/>
      <c r="BZ81" s="221"/>
      <c r="CA81" s="221"/>
      <c r="CB81" s="221"/>
      <c r="CC81" s="221"/>
      <c r="CD81" s="221"/>
      <c r="CE81" s="221"/>
    </row>
    <row r="82" spans="1:83" ht="12.75" customHeight="1">
      <c r="A82" s="165"/>
      <c r="B82" s="227"/>
      <c r="C82" s="227"/>
      <c r="D82" s="227"/>
      <c r="E82" s="228"/>
      <c r="F82" s="225"/>
      <c r="G82" s="225"/>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c r="AR82" s="221"/>
      <c r="AS82" s="221"/>
      <c r="AT82" s="221"/>
      <c r="AU82" s="221"/>
      <c r="AV82" s="221"/>
      <c r="AW82" s="221"/>
      <c r="AX82" s="221"/>
      <c r="AY82" s="221"/>
      <c r="AZ82" s="221"/>
      <c r="BA82" s="221"/>
      <c r="BB82" s="221"/>
      <c r="BC82" s="221"/>
      <c r="BD82" s="221"/>
      <c r="BE82" s="221"/>
      <c r="BF82" s="221"/>
      <c r="BG82" s="221"/>
      <c r="BH82" s="221"/>
      <c r="BI82" s="221"/>
      <c r="BJ82" s="221"/>
      <c r="BK82" s="221"/>
      <c r="BL82" s="221"/>
      <c r="BM82" s="221"/>
      <c r="BN82" s="221"/>
      <c r="BO82" s="221"/>
      <c r="BP82" s="221"/>
      <c r="BQ82" s="221"/>
      <c r="BR82" s="221"/>
      <c r="BS82" s="221"/>
      <c r="BT82" s="221"/>
      <c r="BU82" s="221"/>
      <c r="BV82" s="221"/>
      <c r="BW82" s="221"/>
      <c r="BX82" s="221"/>
      <c r="BY82" s="221"/>
      <c r="BZ82" s="221"/>
      <c r="CA82" s="221"/>
      <c r="CB82" s="221"/>
      <c r="CC82" s="221"/>
      <c r="CD82" s="221"/>
      <c r="CE82" s="221"/>
    </row>
    <row r="83" spans="1:83" ht="12.75" customHeight="1">
      <c r="A83" s="307" t="s">
        <v>204</v>
      </c>
      <c r="B83" s="307"/>
      <c r="C83" s="307"/>
      <c r="D83" s="307"/>
      <c r="E83" s="307"/>
      <c r="F83" s="225"/>
      <c r="G83" s="225"/>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c r="BO83" s="221"/>
      <c r="BP83" s="221"/>
      <c r="BQ83" s="221"/>
      <c r="BR83" s="221"/>
      <c r="BS83" s="221"/>
      <c r="BT83" s="221"/>
      <c r="BU83" s="221"/>
      <c r="BV83" s="221"/>
      <c r="BW83" s="221"/>
      <c r="BX83" s="221"/>
      <c r="BY83" s="221"/>
      <c r="BZ83" s="221"/>
      <c r="CA83" s="221"/>
      <c r="CB83" s="221"/>
      <c r="CC83" s="221"/>
      <c r="CD83" s="221"/>
      <c r="CE83" s="221"/>
    </row>
    <row r="84" spans="1:83" ht="15">
      <c r="A84" s="307" t="s">
        <v>208</v>
      </c>
      <c r="B84" s="308"/>
      <c r="C84" s="308"/>
      <c r="D84" s="308"/>
      <c r="E84" s="308"/>
      <c r="F84" s="224"/>
      <c r="G84" s="224"/>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1"/>
      <c r="BR84" s="221"/>
      <c r="BS84" s="221"/>
      <c r="BT84" s="221"/>
      <c r="BU84" s="221"/>
      <c r="BV84" s="221"/>
      <c r="BW84" s="221"/>
      <c r="BX84" s="221"/>
      <c r="BY84" s="221"/>
      <c r="BZ84" s="221"/>
      <c r="CA84" s="221"/>
      <c r="CB84" s="221"/>
      <c r="CC84" s="221"/>
      <c r="CD84" s="221"/>
      <c r="CE84" s="221"/>
    </row>
    <row r="85" spans="1:83" ht="15">
      <c r="A85" s="307" t="s">
        <v>205</v>
      </c>
      <c r="B85" s="308"/>
      <c r="C85" s="308"/>
      <c r="D85" s="308"/>
      <c r="E85" s="308"/>
      <c r="F85" s="224"/>
      <c r="G85" s="224"/>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1"/>
      <c r="BS85" s="221"/>
      <c r="BT85" s="221"/>
      <c r="BU85" s="221"/>
      <c r="BV85" s="221"/>
      <c r="BW85" s="221"/>
      <c r="BX85" s="221"/>
      <c r="BY85" s="221"/>
      <c r="BZ85" s="221"/>
      <c r="CA85" s="221"/>
      <c r="CB85" s="221"/>
      <c r="CC85" s="221"/>
      <c r="CD85" s="221"/>
      <c r="CE85" s="221"/>
    </row>
    <row r="86" spans="1:83" ht="20">
      <c r="A86" s="312" t="s">
        <v>206</v>
      </c>
      <c r="B86" s="313" t="s">
        <v>151</v>
      </c>
      <c r="C86" s="314" t="s">
        <v>190</v>
      </c>
      <c r="D86" s="315" t="s">
        <v>191</v>
      </c>
      <c r="E86" s="316" t="s">
        <v>132</v>
      </c>
      <c r="F86" s="314" t="s">
        <v>152</v>
      </c>
      <c r="G86" s="314" t="s">
        <v>177</v>
      </c>
      <c r="H86" s="313" t="s">
        <v>163</v>
      </c>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1"/>
      <c r="BB86" s="221"/>
      <c r="BC86" s="221"/>
      <c r="BD86" s="221"/>
      <c r="BE86" s="221"/>
      <c r="BF86" s="221"/>
      <c r="BG86" s="221"/>
      <c r="BH86" s="221"/>
      <c r="BI86" s="221"/>
      <c r="BJ86" s="221"/>
      <c r="BK86" s="221"/>
      <c r="BL86" s="221"/>
      <c r="BM86" s="221"/>
      <c r="BN86" s="221"/>
      <c r="BO86" s="221"/>
      <c r="BP86" s="221"/>
      <c r="BQ86" s="221"/>
      <c r="BR86" s="221"/>
      <c r="BS86" s="221"/>
      <c r="BT86" s="221"/>
      <c r="BU86" s="221"/>
      <c r="BV86" s="221"/>
      <c r="BW86" s="221"/>
      <c r="BX86" s="221"/>
      <c r="BY86" s="221"/>
      <c r="BZ86" s="221"/>
      <c r="CA86" s="221"/>
      <c r="CB86" s="221"/>
      <c r="CC86" s="221"/>
      <c r="CD86" s="221"/>
      <c r="CE86" s="221"/>
    </row>
    <row r="87" spans="1:83" ht="15">
      <c r="A87" s="321" t="s">
        <v>207</v>
      </c>
      <c r="B87" s="279" t="s">
        <v>113</v>
      </c>
      <c r="C87" s="309">
        <v>3.7999999999999999E-2</v>
      </c>
      <c r="D87" s="309">
        <v>-2E-3</v>
      </c>
      <c r="E87" s="309">
        <v>3.5999999999999997E-2</v>
      </c>
      <c r="F87" s="310">
        <v>2.85</v>
      </c>
      <c r="G87" s="309">
        <v>0.55500000000000005</v>
      </c>
      <c r="H87" s="322">
        <v>2245083</v>
      </c>
      <c r="I87" s="311">
        <v>2245083</v>
      </c>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1"/>
      <c r="AY87" s="221"/>
      <c r="AZ87" s="221"/>
      <c r="BA87" s="221"/>
      <c r="BB87" s="221"/>
      <c r="BC87" s="221"/>
      <c r="BD87" s="221"/>
      <c r="BE87" s="221"/>
      <c r="BF87" s="221"/>
      <c r="BG87" s="221"/>
      <c r="BH87" s="221"/>
      <c r="BI87" s="221"/>
      <c r="BJ87" s="221"/>
      <c r="BK87" s="221"/>
      <c r="BL87" s="221"/>
      <c r="BM87" s="221"/>
      <c r="BN87" s="221"/>
      <c r="BO87" s="221"/>
      <c r="BP87" s="221"/>
      <c r="BQ87" s="221"/>
      <c r="BR87" s="221"/>
      <c r="BS87" s="221"/>
      <c r="BT87" s="221"/>
      <c r="BU87" s="221"/>
      <c r="BV87" s="221"/>
      <c r="BW87" s="221"/>
      <c r="BX87" s="221"/>
      <c r="BY87" s="221"/>
      <c r="BZ87" s="221"/>
      <c r="CA87" s="221"/>
      <c r="CB87" s="221"/>
      <c r="CC87" s="221"/>
      <c r="CD87" s="221"/>
      <c r="CE87" s="221"/>
    </row>
    <row r="88" spans="1:83" ht="15">
      <c r="A88" s="219"/>
      <c r="B88" s="317"/>
      <c r="C88" s="318"/>
      <c r="D88" s="319"/>
      <c r="E88" s="320"/>
      <c r="F88" s="318"/>
      <c r="G88" s="318"/>
      <c r="H88" s="317"/>
      <c r="I88" s="219"/>
      <c r="J88" s="219"/>
      <c r="K88" s="219"/>
      <c r="L88" s="219"/>
      <c r="M88" s="219"/>
      <c r="N88" s="219"/>
      <c r="O88" s="219"/>
      <c r="P88" s="219"/>
      <c r="Q88" s="219"/>
      <c r="R88" s="219"/>
      <c r="S88" s="219"/>
    </row>
    <row r="89" spans="1:83" ht="15">
      <c r="A89" s="165" t="s">
        <v>209</v>
      </c>
      <c r="B89" s="165"/>
      <c r="C89" s="165"/>
      <c r="D89" s="165"/>
      <c r="E89" s="165"/>
      <c r="F89" s="165"/>
      <c r="G89" s="165"/>
      <c r="H89" s="165"/>
      <c r="I89" s="323"/>
      <c r="J89" s="323"/>
      <c r="K89" s="323"/>
      <c r="L89" s="323"/>
      <c r="M89" s="219"/>
      <c r="N89" s="219"/>
      <c r="O89" s="219"/>
      <c r="P89" s="219"/>
      <c r="Q89" s="219"/>
      <c r="R89" s="219"/>
      <c r="S89" s="219"/>
    </row>
    <row r="90" spans="1:83" ht="15">
      <c r="A90" s="323"/>
      <c r="B90" s="323"/>
      <c r="C90" s="323"/>
      <c r="D90" s="323"/>
      <c r="E90" s="324"/>
      <c r="F90" s="323"/>
      <c r="G90" s="323"/>
      <c r="H90" s="323"/>
      <c r="I90" s="323"/>
      <c r="J90" s="323"/>
      <c r="K90" s="323"/>
      <c r="L90" s="323"/>
      <c r="M90" s="219"/>
      <c r="N90" s="219"/>
      <c r="O90" s="219"/>
      <c r="P90" s="219"/>
      <c r="Q90" s="219"/>
      <c r="R90" s="219"/>
      <c r="S90" s="219"/>
    </row>
  </sheetData>
  <sortState ref="A2:I64">
    <sortCondition ref="A2:A64"/>
  </sortState>
  <mergeCells count="3">
    <mergeCell ref="A3:H3"/>
    <mergeCell ref="A53:H53"/>
    <mergeCell ref="A2:H2"/>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High_Low Chart </vt:lpstr>
      <vt:lpstr>Chart B_Total Margin</vt:lpstr>
      <vt:lpstr>Margin by FY</vt:lpstr>
      <vt:lpstr>Expenses</vt:lpstr>
      <vt:lpstr>Revenue</vt:lpstr>
      <vt:lpstr>Surplus</vt:lpstr>
      <vt:lpstr>Chart B_Equity</vt:lpstr>
      <vt:lpstr>System Information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Darin</dc:creator>
  <cp:lastModifiedBy>Rick Vogel</cp:lastModifiedBy>
  <cp:lastPrinted>2014-10-31T14:11:46Z</cp:lastPrinted>
  <dcterms:created xsi:type="dcterms:W3CDTF">2014-02-18T19:27:02Z</dcterms:created>
  <dcterms:modified xsi:type="dcterms:W3CDTF">2015-02-13T14:38:09Z</dcterms:modified>
</cp:coreProperties>
</file>