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hiama.sharepoint.com/sites/CEA/Shared Documents/Design Team and Report Production/Active Jobs/HFY 2022 Hospital Profiles - February 2024/Ancillary Materials/"/>
    </mc:Choice>
  </mc:AlternateContent>
  <xr:revisionPtr revIDLastSave="0" documentId="8_{888B24F7-EE31-4BE3-9F21-1153CB54699E}" xr6:coauthVersionLast="47" xr6:coauthVersionMax="47" xr10:uidLastSave="{00000000-0000-0000-0000-000000000000}"/>
  <bookViews>
    <workbookView xWindow="-108" yWindow="-108" windowWidth="30936" windowHeight="16896" tabRatio="892" xr2:uid="{00000000-000D-0000-FFFF-FFFF00000000}"/>
  </bookViews>
  <sheets>
    <sheet name="Cover" sheetId="37" r:id="rId1"/>
    <sheet name="Table of Contents" sheetId="14" r:id="rId2"/>
    <sheet name="Appendix A" sheetId="17" r:id="rId3"/>
    <sheet name="Appendix B" sheetId="18" r:id="rId4"/>
    <sheet name="Appendix C " sheetId="23" r:id="rId5"/>
    <sheet name="Appendix D" sheetId="26" r:id="rId6"/>
    <sheet name="Appendix E" sheetId="38" r:id="rId7"/>
    <sheet name="Appendix F" sheetId="22" r:id="rId8"/>
    <sheet name="Appendix G " sheetId="39" r:id="rId9"/>
    <sheet name="Appendix H" sheetId="41" r:id="rId10"/>
    <sheet name="Appendix I" sheetId="42" r:id="rId11"/>
    <sheet name="Appendix J" sheetId="7" r:id="rId12"/>
    <sheet name="Appendix K" sheetId="29" r:id="rId13"/>
    <sheet name="Appendix L" sheetId="30" r:id="rId14"/>
    <sheet name="Appendix M" sheetId="31" r:id="rId15"/>
    <sheet name="Appendix N" sheetId="32" r:id="rId16"/>
    <sheet name="Appendix O" sheetId="36" r:id="rId17"/>
  </sheets>
  <externalReferences>
    <externalReference r:id="rId18"/>
    <externalReference r:id="rId19"/>
    <externalReference r:id="rId20"/>
    <externalReference r:id="rId21"/>
    <externalReference r:id="rId22"/>
    <externalReference r:id="rId23"/>
  </externalReferences>
  <definedNames>
    <definedName name="_xlnm._FilterDatabase" localSheetId="8" hidden="1">'Appendix G '!$AG$1:$AG$160</definedName>
    <definedName name="_xlnm._FilterDatabase" localSheetId="9" hidden="1">'Appendix H'!$AG$1:$AG$69</definedName>
    <definedName name="_xlnm._FilterDatabase" localSheetId="10" hidden="1">'Appendix I'!$A$5:$BL$65</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#REF!</definedName>
    <definedName name="AcuteHosp" localSheetId="4">#REF!</definedName>
    <definedName name="AcuteHosp" localSheetId="5">#REF!</definedName>
    <definedName name="AcuteHosp" localSheetId="6">#REF!</definedName>
    <definedName name="AcuteHosp" localSheetId="7">#REF!</definedName>
    <definedName name="AcuteHosp" localSheetId="8">#REF!</definedName>
    <definedName name="AcuteHosp" localSheetId="9">#REF!</definedName>
    <definedName name="AcuteHosp" localSheetId="10">#REF!</definedName>
    <definedName name="AcuteHosp" localSheetId="1">#REF!</definedName>
    <definedName name="AcuteHosp">#REF!</definedName>
    <definedName name="BedCounts">[1]BedsChart!$C$12:OFFSET([1]BedsChart!$C$11,COUNT([1]BedsChart!$C$12:$C$26),0)</definedName>
    <definedName name="BedNames">[1]BedsChart!$D$12:OFFSET([1]BedsChart!$D$11,COUNT([1]BedsChart!$C$12:$C$26),0)</definedName>
    <definedName name="Compare1" localSheetId="4">#REF!</definedName>
    <definedName name="Compare1" localSheetId="5">#REF!</definedName>
    <definedName name="Compare1" localSheetId="6">#REF!</definedName>
    <definedName name="Compare1" localSheetId="7">#REF!</definedName>
    <definedName name="Compare1" localSheetId="8">#REF!</definedName>
    <definedName name="Compare1" localSheetId="9">#REF!</definedName>
    <definedName name="Compare1" localSheetId="10">#REF!</definedName>
    <definedName name="Compare1" localSheetId="1">#REF!</definedName>
    <definedName name="Compare1">#REF!</definedName>
    <definedName name="Compare2" localSheetId="4">#REF!</definedName>
    <definedName name="Compare2" localSheetId="5">#REF!</definedName>
    <definedName name="Compare2" localSheetId="6">#REF!</definedName>
    <definedName name="Compare2" localSheetId="7">#REF!</definedName>
    <definedName name="Compare2" localSheetId="8">#REF!</definedName>
    <definedName name="Compare2" localSheetId="9">#REF!</definedName>
    <definedName name="Compare2" localSheetId="10">#REF!</definedName>
    <definedName name="Compare2" localSheetId="1">#REF!</definedName>
    <definedName name="Compare2">#REF!</definedName>
    <definedName name="Compare3" localSheetId="4">#REF!</definedName>
    <definedName name="Compare3" localSheetId="5">#REF!</definedName>
    <definedName name="Compare3" localSheetId="6">#REF!</definedName>
    <definedName name="Compare3" localSheetId="7">#REF!</definedName>
    <definedName name="Compare3" localSheetId="8">#REF!</definedName>
    <definedName name="Compare3" localSheetId="9">#REF!</definedName>
    <definedName name="Compare3" localSheetId="10">#REF!</definedName>
    <definedName name="Compare3" localSheetId="1">#REF!</definedName>
    <definedName name="Compare3">#REF!</definedName>
    <definedName name="Compare4" localSheetId="4">#REF!</definedName>
    <definedName name="Compare4" localSheetId="5">#REF!</definedName>
    <definedName name="Compare4" localSheetId="6">#REF!</definedName>
    <definedName name="Compare4" localSheetId="7">#REF!</definedName>
    <definedName name="Compare4" localSheetId="8">#REF!</definedName>
    <definedName name="Compare4" localSheetId="9">#REF!</definedName>
    <definedName name="Compare4" localSheetId="10">#REF!</definedName>
    <definedName name="Compare4" localSheetId="1">#REF!</definedName>
    <definedName name="Compare4">#REF!</definedName>
    <definedName name="Compare5" localSheetId="4">#REF!</definedName>
    <definedName name="Compare5" localSheetId="5">#REF!</definedName>
    <definedName name="Compare5" localSheetId="6">#REF!</definedName>
    <definedName name="Compare5" localSheetId="7">#REF!</definedName>
    <definedName name="Compare5" localSheetId="8">#REF!</definedName>
    <definedName name="Compare5" localSheetId="9">#REF!</definedName>
    <definedName name="Compare5" localSheetId="10">#REF!</definedName>
    <definedName name="Compare5" localSheetId="1">#REF!</definedName>
    <definedName name="Compare5">#REF!</definedName>
    <definedName name="Compare6" localSheetId="4">#REF!</definedName>
    <definedName name="Compare6" localSheetId="5">#REF!</definedName>
    <definedName name="Compare6" localSheetId="6">#REF!</definedName>
    <definedName name="Compare6" localSheetId="7">#REF!</definedName>
    <definedName name="Compare6" localSheetId="8">#REF!</definedName>
    <definedName name="Compare6" localSheetId="9">#REF!</definedName>
    <definedName name="Compare6" localSheetId="10">#REF!</definedName>
    <definedName name="Compare6" localSheetId="1">#REF!</definedName>
    <definedName name="Compare6">#REF!</definedName>
    <definedName name="Compare7" localSheetId="4">#REF!</definedName>
    <definedName name="Compare7" localSheetId="5">#REF!</definedName>
    <definedName name="Compare7" localSheetId="6">#REF!</definedName>
    <definedName name="Compare7" localSheetId="7">#REF!</definedName>
    <definedName name="Compare7" localSheetId="8">#REF!</definedName>
    <definedName name="Compare7" localSheetId="9">#REF!</definedName>
    <definedName name="Compare7" localSheetId="10">#REF!</definedName>
    <definedName name="Compare7" localSheetId="1">#REF!</definedName>
    <definedName name="Compare7">#REF!</definedName>
    <definedName name="counts">'[2]Total Revenue Data'!$AH$8:$AH$10</definedName>
    <definedName name="FacId" localSheetId="2">'[3]Hospital Selector'!$D$2</definedName>
    <definedName name="FACID" localSheetId="1">#REF!</definedName>
    <definedName name="FACID">'[4]Hospital Selector'!$D$2</definedName>
    <definedName name="FACID2" localSheetId="4">#REF!</definedName>
    <definedName name="FACID2" localSheetId="5">#REF!</definedName>
    <definedName name="FACID2" localSheetId="6">#REF!</definedName>
    <definedName name="FACID2" localSheetId="7">#REF!</definedName>
    <definedName name="FACID2" localSheetId="8">#REF!</definedName>
    <definedName name="FACID2" localSheetId="9">#REF!</definedName>
    <definedName name="FACID2" localSheetId="10">#REF!</definedName>
    <definedName name="FACID2" localSheetId="1">#REF!</definedName>
    <definedName name="FACID2">#REF!</definedName>
    <definedName name="orgid" localSheetId="2">'[3]Hospital Selector'!$C$2</definedName>
    <definedName name="ORGID" localSheetId="1">#REF!</definedName>
    <definedName name="ORGID">'[4]Hospital Selector'!$C$2</definedName>
    <definedName name="ORGIDSAS" localSheetId="1">#REF!</definedName>
    <definedName name="ORGIDSAS">'[5]Hospital Selector and Graphs'!$E$2</definedName>
    <definedName name="_xlnm.Print_Area" localSheetId="2">'Appendix A'!$A$3:$K$3</definedName>
    <definedName name="_xlnm.Print_Titles" localSheetId="13">'Appendix L'!$A:$A</definedName>
    <definedName name="_xlnm.Print_Titles" localSheetId="14">'Appendix M'!$A:$A</definedName>
    <definedName name="_xlnm.Print_Titles" localSheetId="16">'Appendix O'!$A:$A</definedName>
    <definedName name="SASORGID" localSheetId="4">#REF!</definedName>
    <definedName name="SASORGID" localSheetId="5">#REF!</definedName>
    <definedName name="SASORGID" localSheetId="6">#REF!</definedName>
    <definedName name="SASORGID" localSheetId="7">#REF!</definedName>
    <definedName name="SASORGID" localSheetId="8">#REF!</definedName>
    <definedName name="SASORGID" localSheetId="9">#REF!</definedName>
    <definedName name="SASORGID" localSheetId="10">#REF!</definedName>
    <definedName name="SASORGID" localSheetId="1">#REF!</definedName>
    <definedName name="SASORGID">#REF!</definedName>
    <definedName name="TOP_30" localSheetId="4">TOP '[6]30'!$A$1:$H$151</definedName>
    <definedName name="TOP_30" localSheetId="5">TOP '[6]30'!$A$1:$H$151</definedName>
    <definedName name="TOP_30" localSheetId="6">TOP '[6]30'!$A$1:$H$151</definedName>
    <definedName name="TOP_30" localSheetId="7">TOP '[6]30'!$A$1:$H$151</definedName>
    <definedName name="TOP_30" localSheetId="8">TOP '[6]30'!$A$1:$H$151</definedName>
    <definedName name="TOP_30" localSheetId="9">TOP '[6]30'!$A$1:$H$151</definedName>
    <definedName name="TOP_30" localSheetId="10">TOP '[6]30'!$A$1:$H$151</definedName>
    <definedName name="TOP_30" localSheetId="1">TOP '[6]30'!$A$1:$H$151</definedName>
    <definedName name="TOP_30">TOP '[6]30'!$A$1:$H$151</definedName>
    <definedName name="TotalDis">[1]BedsChart!$F$12:OFFSET([1]BedsChart!$F$11,COUNT([1]BedsChart!$C$12:$C$26),0)</definedName>
    <definedName name="TownPercent" localSheetId="4">#REF!:OFFSET(#REF!,COUNT(#REF!),0)</definedName>
    <definedName name="TownPercent" localSheetId="5">#REF!:OFFSET(#REF!,COUNT(#REF!),0)</definedName>
    <definedName name="TownPercent" localSheetId="6">#REF!:OFFSET(#REF!,COUNT(#REF!),0)</definedName>
    <definedName name="TownPercent" localSheetId="7">#REF!:OFFSET(#REF!,COUNT(#REF!),0)</definedName>
    <definedName name="TownPercent" localSheetId="9">#REF!:OFFSET(#REF!,COUNT(#REF!),0)</definedName>
    <definedName name="TownPercent">#REF!:OFFSET(#REF!,COUNT(#REF!),0)</definedName>
    <definedName name="TYPE" localSheetId="2">'[3]Hospital Selector'!$A$3</definedName>
    <definedName name="Type" localSheetId="1">#REF!</definedName>
    <definedName name="TYPE">'[4]Hospital Selector'!$A$3</definedName>
    <definedName name="XaxisDischarges" localSheetId="4">OFFSET(#REF!,0,0,COUNT(#REF!),1)</definedName>
    <definedName name="XaxisDischarges" localSheetId="5">OFFSET(#REF!,0,0,COUNT(#REF!),1)</definedName>
    <definedName name="XaxisDischarges" localSheetId="6">OFFSET(#REF!,0,0,COUNT(#REF!),1)</definedName>
    <definedName name="XaxisDischarges" localSheetId="7">OFFSET(#REF!,0,0,COUNT(#REF!),1)</definedName>
    <definedName name="XaxisDischarges" localSheetId="8">OFFSET(#REF!,0,0,COUNT(#REF!),1)</definedName>
    <definedName name="XaxisDischarges" localSheetId="9">OFFSET(#REF!,0,0,COUNT(#REF!),1)</definedName>
    <definedName name="XaxisDischarges" localSheetId="10">OFFSET(#REF!,0,0,COUNT(#REF!),1)</definedName>
    <definedName name="XaxisDischarges" localSheetId="1">OFFSET(#REF!,0,0,COUNT(#REF!),1)</definedName>
    <definedName name="XaxisDischarges">OFFSET(#REF!,0,0,COUNT(#REF!),1)</definedName>
    <definedName name="YaxisDischarges" localSheetId="4">OFFSET(#REF!,0,0,COUNT(#REF!),1)</definedName>
    <definedName name="YaxisDischarges" localSheetId="5">OFFSET(#REF!,0,0,COUNT(#REF!),1)</definedName>
    <definedName name="YaxisDischarges" localSheetId="6">OFFSET(#REF!,0,0,COUNT(#REF!),1)</definedName>
    <definedName name="YaxisDischarges" localSheetId="7">OFFSET(#REF!,0,0,COUNT(#REF!),1)</definedName>
    <definedName name="YaxisDischarges" localSheetId="8">OFFSET(#REF!,0,0,COUNT(#REF!),1)</definedName>
    <definedName name="YaxisDischarges" localSheetId="9">OFFSET(#REF!,0,0,COUNT(#REF!),1)</definedName>
    <definedName name="YaxisDischarges" localSheetId="10">OFFSET(#REF!,0,0,COUNT(#REF!),1)</definedName>
    <definedName name="YaxisDischarges" localSheetId="1">OFFSET(#REF!,0,0,COUNT(#REF!),1)</definedName>
    <definedName name="YaxisDischarges">OFFSET(#REF!,0,0,COUNT(#REF!),1)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5" i="18" l="1"/>
  <c r="H64" i="18"/>
  <c r="H63" i="18"/>
  <c r="H62" i="18"/>
  <c r="H61" i="18"/>
  <c r="H60" i="18"/>
  <c r="H58" i="18"/>
  <c r="H57" i="18"/>
  <c r="H56" i="18"/>
  <c r="H55" i="18"/>
  <c r="H54" i="18"/>
  <c r="H53" i="18"/>
  <c r="H52" i="18"/>
  <c r="H51" i="18"/>
  <c r="H50" i="18"/>
  <c r="H49" i="18"/>
  <c r="H48" i="18"/>
  <c r="H47" i="18"/>
  <c r="H46" i="18"/>
  <c r="H45" i="18"/>
  <c r="H44" i="18"/>
  <c r="H43" i="18"/>
  <c r="H42" i="18"/>
  <c r="H41" i="18"/>
  <c r="H40" i="18"/>
  <c r="H39" i="18"/>
  <c r="H38" i="18"/>
  <c r="H37" i="18"/>
  <c r="H36" i="18"/>
  <c r="H35" i="18"/>
  <c r="H34" i="18"/>
  <c r="H33" i="18"/>
  <c r="H32" i="18"/>
  <c r="H31" i="18"/>
  <c r="H30" i="18"/>
  <c r="H29" i="18"/>
  <c r="H28" i="18"/>
  <c r="H27" i="18"/>
  <c r="H26" i="18"/>
  <c r="H25" i="18"/>
  <c r="H24" i="18"/>
  <c r="H23" i="18"/>
  <c r="H22" i="18"/>
  <c r="H21" i="18"/>
  <c r="H20" i="18"/>
  <c r="H19" i="18"/>
  <c r="H18" i="18"/>
  <c r="H17" i="18"/>
  <c r="H16" i="18"/>
  <c r="H15" i="18"/>
  <c r="H14" i="18"/>
  <c r="H13" i="18"/>
  <c r="H12" i="18"/>
  <c r="H11" i="18"/>
  <c r="H10" i="18"/>
  <c r="H9" i="18"/>
  <c r="H8" i="18"/>
  <c r="H7" i="18"/>
  <c r="H6" i="18"/>
  <c r="H5" i="18"/>
</calcChain>
</file>

<file path=xl/sharedStrings.xml><?xml version="1.0" encoding="utf-8"?>
<sst xmlns="http://schemas.openxmlformats.org/spreadsheetml/2006/main" count="8299" uniqueCount="1501">
  <si>
    <t>Center for Health Information and Analysis</t>
  </si>
  <si>
    <t>Massachusetts Hospital Profiles</t>
  </si>
  <si>
    <t>TABLE OF CONTENTS</t>
  </si>
  <si>
    <t xml:space="preserve">                 ACUTE HOSPITALS:  Appendix A to J</t>
  </si>
  <si>
    <t xml:space="preserve">                 NON-ACUTE HOSPITALS:  Appendix K to O</t>
  </si>
  <si>
    <t>Appendix A – Overview</t>
  </si>
  <si>
    <r>
      <t>-</t>
    </r>
    <r>
      <rPr>
        <sz val="11"/>
        <color indexed="8"/>
        <rFont val="Arial Narrow"/>
        <family val="2"/>
      </rPr>
      <t xml:space="preserve">          </t>
    </r>
  </si>
  <si>
    <t>Cohort/Hospital Type</t>
  </si>
  <si>
    <t>Hospital City Location</t>
  </si>
  <si>
    <t>Region</t>
  </si>
  <si>
    <t>Trauma Level Designation (Adult)</t>
  </si>
  <si>
    <t>Trauma Level Designation (Pediatric)</t>
  </si>
  <si>
    <t>Hospital System Affiliation</t>
  </si>
  <si>
    <t>Tax Status</t>
  </si>
  <si>
    <t>Fiscal Year End</t>
  </si>
  <si>
    <t>Relative Price</t>
  </si>
  <si>
    <t>Case Mix Index</t>
  </si>
  <si>
    <t>Appendix B – Beds, Employees, and Payer Mix</t>
  </si>
  <si>
    <t>Total Licensed Beds</t>
  </si>
  <si>
    <t xml:space="preserve"> </t>
  </si>
  <si>
    <t>Total Available Beds</t>
  </si>
  <si>
    <t>Total Staffed Beds</t>
  </si>
  <si>
    <t>Percent Occupancy</t>
  </si>
  <si>
    <t>FTEs</t>
  </si>
  <si>
    <t>Inpatient GPSR</t>
  </si>
  <si>
    <t>Outpatient GPSR</t>
  </si>
  <si>
    <t>Total GPSR</t>
  </si>
  <si>
    <t>Inpatient NPSR</t>
  </si>
  <si>
    <t>Outpatient NPSR</t>
  </si>
  <si>
    <t>CMADs</t>
  </si>
  <si>
    <t>Operating Revenue</t>
  </si>
  <si>
    <t>COVID Funding as Operating Revenue</t>
  </si>
  <si>
    <t>Non-Operating Revenue</t>
  </si>
  <si>
    <t>Total Revenue</t>
  </si>
  <si>
    <t>Total Expenses</t>
  </si>
  <si>
    <t>Total Surplus</t>
  </si>
  <si>
    <t>Operating Margin</t>
  </si>
  <si>
    <t>Non-Operating Margin</t>
  </si>
  <si>
    <t>Total Margin</t>
  </si>
  <si>
    <t>Net Assets/Equity</t>
  </si>
  <si>
    <t>Current Ratio</t>
  </si>
  <si>
    <t>Cash Flow to Total Debt</t>
  </si>
  <si>
    <t>Equity Financing</t>
  </si>
  <si>
    <t>Average Age of Plant</t>
  </si>
  <si>
    <t>Discharges</t>
  </si>
  <si>
    <t>Inpatient Days</t>
  </si>
  <si>
    <t>Average Length of Stay</t>
  </si>
  <si>
    <t>ED Visits</t>
  </si>
  <si>
    <t>Outpatient Visits</t>
  </si>
  <si>
    <t>Appendix G – Services</t>
  </si>
  <si>
    <r>
      <t>-</t>
    </r>
    <r>
      <rPr>
        <sz val="11"/>
        <color indexed="8"/>
        <rFont val="Arial Narrow"/>
        <family val="2"/>
      </rPr>
      <t>         </t>
    </r>
  </si>
  <si>
    <t>Top 15 DRGs by Hospital</t>
  </si>
  <si>
    <t>Appendix H – Inpatient Communities</t>
  </si>
  <si>
    <t>Top 10 communities</t>
  </si>
  <si>
    <t>Appendix I – Region Zip Codes</t>
  </si>
  <si>
    <t>Top 15 zip codes</t>
  </si>
  <si>
    <t>Appendix J – Region Zip Codes</t>
  </si>
  <si>
    <t>USPS Community Postal Codes for Massachusetts; Related HPC Region</t>
  </si>
  <si>
    <t xml:space="preserve">Appendix K – NonAcute Hospital Demographics/ At a Glance </t>
  </si>
  <si>
    <t>Cohort Assignment</t>
  </si>
  <si>
    <t>Health System Affiliation</t>
  </si>
  <si>
    <t>Tax status</t>
  </si>
  <si>
    <t>Hospital City/Town Location</t>
  </si>
  <si>
    <t>Hospital County Location</t>
  </si>
  <si>
    <t xml:space="preserve">Total Staffed Beds </t>
  </si>
  <si>
    <t xml:space="preserve">Total Percent Occupancy </t>
  </si>
  <si>
    <t xml:space="preserve">Inpatient GPSR </t>
  </si>
  <si>
    <t xml:space="preserve">Outpatient GPSR </t>
  </si>
  <si>
    <t>-</t>
  </si>
  <si>
    <t xml:space="preserve">Total GPSR </t>
  </si>
  <si>
    <t xml:space="preserve">GPSR by Payer </t>
  </si>
  <si>
    <t xml:space="preserve">Average Length of Stay </t>
  </si>
  <si>
    <t xml:space="preserve">Total Discharges  </t>
  </si>
  <si>
    <t xml:space="preserve">Total Inpatient Days </t>
  </si>
  <si>
    <t xml:space="preserve">Total Outpatient Visits </t>
  </si>
  <si>
    <t xml:space="preserve">Net Inpatient Revenue </t>
  </si>
  <si>
    <t xml:space="preserve">Net Outpatient Revenue </t>
  </si>
  <si>
    <t>Appendix N – NonAcute Financial Performance</t>
  </si>
  <si>
    <t xml:space="preserve">Total Operating Revenue </t>
  </si>
  <si>
    <t xml:space="preserve">Total Costs </t>
  </si>
  <si>
    <t xml:space="preserve">Total Unrestricted Revenue, Gains And Other Support </t>
  </si>
  <si>
    <t xml:space="preserve">Excess Of Revenue, Gains And Other Support Over Expenses </t>
  </si>
  <si>
    <t xml:space="preserve">Total Margin </t>
  </si>
  <si>
    <t>Appendix O –  Department of Public/Mental Health Hospitals</t>
  </si>
  <si>
    <t>Net Patient Service Revenue</t>
  </si>
  <si>
    <t>ACUTE HOSPITAL</t>
  </si>
  <si>
    <t>Overview</t>
  </si>
  <si>
    <t>Hospital Name</t>
  </si>
  <si>
    <t>ORGID</t>
  </si>
  <si>
    <t>City/Town</t>
  </si>
  <si>
    <t xml:space="preserve">Adult Trauma  </t>
  </si>
  <si>
    <t xml:space="preserve">Pedi Trauma </t>
  </si>
  <si>
    <t xml:space="preserve">Ownership Change  </t>
  </si>
  <si>
    <t xml:space="preserve">Tax Status </t>
  </si>
  <si>
    <t>FYE</t>
  </si>
  <si>
    <t xml:space="preserve">Case Mix Index (CMI) </t>
  </si>
  <si>
    <t>Anna Jaques Hospital</t>
  </si>
  <si>
    <t>Community Hospital</t>
  </si>
  <si>
    <t>Newburyport, MA</t>
  </si>
  <si>
    <t>Non-profit</t>
  </si>
  <si>
    <t>Athol Hospital</t>
  </si>
  <si>
    <t>Community-High Public Payer Hospital</t>
  </si>
  <si>
    <t>Athol, MA</t>
  </si>
  <si>
    <t>Central Massachusetts</t>
  </si>
  <si>
    <t>Baystate Franklin Medical Center</t>
  </si>
  <si>
    <t>Greenfield, MA</t>
  </si>
  <si>
    <t>Baystate Medical Center</t>
  </si>
  <si>
    <t>Teaching Hospital</t>
  </si>
  <si>
    <t>Springfield, MA</t>
  </si>
  <si>
    <t>Baystate Noble Hospital</t>
  </si>
  <si>
    <t>Westfield, MA</t>
  </si>
  <si>
    <t>Baystate Wing Hospital</t>
  </si>
  <si>
    <t>Berkshire Medical Center</t>
  </si>
  <si>
    <t>Pittsfield, MA</t>
  </si>
  <si>
    <t>Beth Israel Deaconess Hospital - Milton</t>
  </si>
  <si>
    <t>Milton, MA</t>
  </si>
  <si>
    <t>Metro Boston</t>
  </si>
  <si>
    <t>Beth Israel Deaconess Hospital - Needham</t>
  </si>
  <si>
    <t>Needham, MA</t>
  </si>
  <si>
    <t>Beth Israel Deaconess Hospital - Plymouth</t>
  </si>
  <si>
    <t>Plymouth, MA</t>
  </si>
  <si>
    <t>Metro South</t>
  </si>
  <si>
    <t>Beth Israel Deaconess Medical Center</t>
  </si>
  <si>
    <t>Academic Medical Center</t>
  </si>
  <si>
    <t>Boston, MA</t>
  </si>
  <si>
    <t>Boston Children's Hospital</t>
  </si>
  <si>
    <t>Specialty Hospital</t>
  </si>
  <si>
    <t>Boston Medical Center</t>
  </si>
  <si>
    <t>Brigham and Women's Faulkner Hospital</t>
  </si>
  <si>
    <t>Mass General Brigham</t>
  </si>
  <si>
    <t>Brigham and Women's Hospital</t>
  </si>
  <si>
    <t>Cambridge Health Alliance</t>
  </si>
  <si>
    <t>Municipal</t>
  </si>
  <si>
    <t>Cape Cod Hospital</t>
  </si>
  <si>
    <t>Hyannis, MA</t>
  </si>
  <si>
    <t>Cape and Islands</t>
  </si>
  <si>
    <t>Cooley Dickinson Hospital</t>
  </si>
  <si>
    <t>Northampton, MA</t>
  </si>
  <si>
    <t>Dana-Farber Cancer Institute</t>
  </si>
  <si>
    <t>Emerson Hospital</t>
  </si>
  <si>
    <t>Concord, MA</t>
  </si>
  <si>
    <t>Fairview Hospital</t>
  </si>
  <si>
    <t>Great Barrington, MA</t>
  </si>
  <si>
    <t>Falmouth Hospital</t>
  </si>
  <si>
    <t>Falmouth, MA</t>
  </si>
  <si>
    <t>Harrington Memorial Hospital</t>
  </si>
  <si>
    <t>Southbridge, MA</t>
  </si>
  <si>
    <t>HealthAlliance-Clinton Hospital</t>
  </si>
  <si>
    <t>Heywood Hospital</t>
  </si>
  <si>
    <t>Gardner, MA</t>
  </si>
  <si>
    <t>Holyoke Medical Center</t>
  </si>
  <si>
    <t>Holyoke, MA</t>
  </si>
  <si>
    <t>Lahey Hospital &amp; Medical Center</t>
  </si>
  <si>
    <t>Lawrence General Hospital</t>
  </si>
  <si>
    <t>Lawrence, MA</t>
  </si>
  <si>
    <t>Lowell General Hospital</t>
  </si>
  <si>
    <t>Marlborough Hospital</t>
  </si>
  <si>
    <t>Marlborough, MA</t>
  </si>
  <si>
    <t>Metro West</t>
  </si>
  <si>
    <t>Martha's Vineyard Hospital</t>
  </si>
  <si>
    <t>Oak Bluffs, MA</t>
  </si>
  <si>
    <t>Massachusetts Eye and Ear Infirmary</t>
  </si>
  <si>
    <t>Massachusetts General Hospital</t>
  </si>
  <si>
    <t>Melrose Wakefield Healthcare</t>
  </si>
  <si>
    <t>Mercy Medical Center</t>
  </si>
  <si>
    <t>MetroWest Medical Center</t>
  </si>
  <si>
    <t>For profit</t>
  </si>
  <si>
    <t>Milford Regional Medical Center</t>
  </si>
  <si>
    <t>Milford, MA</t>
  </si>
  <si>
    <t>Morton Hospital, A Steward Family Hospital</t>
  </si>
  <si>
    <t>Taunton, MA</t>
  </si>
  <si>
    <t>Mount Auburn Hospital</t>
  </si>
  <si>
    <t>Cambridge, MA</t>
  </si>
  <si>
    <t>Nantucket Cottage Hospital</t>
  </si>
  <si>
    <t>Nantucket, MA</t>
  </si>
  <si>
    <t>Nashoba Valley Medical Center, A Steward Family Hospital</t>
  </si>
  <si>
    <t>Ayer, MA</t>
  </si>
  <si>
    <t>Steward Health Care System</t>
  </si>
  <si>
    <t>New England Baptist Hospital</t>
  </si>
  <si>
    <t>Newton-Wellesley Hospital</t>
  </si>
  <si>
    <t>Newton, MA</t>
  </si>
  <si>
    <t>North Shore Medical Center</t>
  </si>
  <si>
    <t>Northeast Hospital</t>
  </si>
  <si>
    <t>Saint Vincent Hospital</t>
  </si>
  <si>
    <t>Worcester, MA</t>
  </si>
  <si>
    <t>Shriners Hospitals for Children - Boston</t>
  </si>
  <si>
    <t>Shriners Hospitals for Children - Springfield</t>
  </si>
  <si>
    <t>Signature Healthcare Brockton Hospital</t>
  </si>
  <si>
    <t>Brockton, MA</t>
  </si>
  <si>
    <t>South Shore Hospital</t>
  </si>
  <si>
    <t>South Weymouth, MA</t>
  </si>
  <si>
    <t>Southcoast Hospitals Group</t>
  </si>
  <si>
    <t>Steward Carney Hospital</t>
  </si>
  <si>
    <t>Dorchester, MA</t>
  </si>
  <si>
    <t>Steward Good Samaritan Medical Center</t>
  </si>
  <si>
    <t>Steward Holy Family Hospital</t>
  </si>
  <si>
    <t>Methuen, MA</t>
  </si>
  <si>
    <t>Steward Norwood Hospital</t>
  </si>
  <si>
    <t>Norwood, MA</t>
  </si>
  <si>
    <t>Steward Saint Anne's Hospital</t>
  </si>
  <si>
    <t>Fall River, MA</t>
  </si>
  <si>
    <t>Steward St. Elizabeth's Medical Center</t>
  </si>
  <si>
    <t>Brighton, MA</t>
  </si>
  <si>
    <t>Sturdy Memorial Hospital</t>
  </si>
  <si>
    <t>Attleboro, MA</t>
  </si>
  <si>
    <t>Tufts Medical Center</t>
  </si>
  <si>
    <t>UMass Memorial Medical Center</t>
  </si>
  <si>
    <t>Winchester Hospital</t>
  </si>
  <si>
    <t>Winchester, MA</t>
  </si>
  <si>
    <t>Beds, Employees, and Payer Mix</t>
  </si>
  <si>
    <t>Licensed Beds</t>
  </si>
  <si>
    <t>Available Beds</t>
  </si>
  <si>
    <t>Staffed Beds</t>
  </si>
  <si>
    <t>Number of FTEs</t>
  </si>
  <si>
    <t>Medicare Managed GPSR</t>
  </si>
  <si>
    <t>Medicare Non-Managed GPSR</t>
  </si>
  <si>
    <t>Medicaid Managed GPSR</t>
  </si>
  <si>
    <t>Medicaid Non-Managed GPSR</t>
  </si>
  <si>
    <t>Workers Comp GPSR</t>
  </si>
  <si>
    <t>Self-pay GPSR</t>
  </si>
  <si>
    <t>Other Government GPSR</t>
  </si>
  <si>
    <t>Commercial Managed Care GPSR</t>
  </si>
  <si>
    <t>Commercial Non-Managed Care GPSR</t>
  </si>
  <si>
    <t>Other GPSR</t>
  </si>
  <si>
    <t>ConnectorCare GPSR</t>
  </si>
  <si>
    <t>HSN (Health Safety Net) GPSR</t>
  </si>
  <si>
    <t>Name</t>
  </si>
  <si>
    <t xml:space="preserve">ORGID </t>
  </si>
  <si>
    <t>GPSR and NPSR</t>
  </si>
  <si>
    <t>FY18</t>
  </si>
  <si>
    <t>FY19</t>
  </si>
  <si>
    <t>FY20</t>
  </si>
  <si>
    <t>FY21</t>
  </si>
  <si>
    <t/>
  </si>
  <si>
    <t>Financial Performance</t>
  </si>
  <si>
    <t>FY 21</t>
  </si>
  <si>
    <t>Anna Jaques Hospital*</t>
  </si>
  <si>
    <t>Beth Israel Deaconess Hospital - Milton*</t>
  </si>
  <si>
    <t>Beth Israel Deaconess Hospital - Needham*</t>
  </si>
  <si>
    <t>Beth Israel Deaconess Hospital - Plymouth*</t>
  </si>
  <si>
    <t>Beth Israel Deaconess Medical Center*</t>
  </si>
  <si>
    <t>Lahey Hospital &amp; Medical Center*</t>
  </si>
  <si>
    <t>Mount Auburn Hospital*</t>
  </si>
  <si>
    <t>New England Baptist Hospital*</t>
  </si>
  <si>
    <t>Northeast Hospital*</t>
  </si>
  <si>
    <t>Winchester Hospital*</t>
  </si>
  <si>
    <t>*Beth Israel Lahey Health became financially consolidated in March 2019. Due to this, seven months of financial data was reported for the system and its affiliated hospitals and physician organizations representing the period from March 1 through September 30, 2019 for FY 2019.</t>
  </si>
  <si>
    <t>Solvency/Liquidity</t>
  </si>
  <si>
    <t>Total Net Assets/Equity</t>
  </si>
  <si>
    <t>Debt Service Coverage</t>
  </si>
  <si>
    <t>Utilization</t>
  </si>
  <si>
    <t>Emergency Department Visits</t>
  </si>
  <si>
    <t>Top DRGs Name 1</t>
  </si>
  <si>
    <t>Top DRGs Discharges 1</t>
  </si>
  <si>
    <t>% of Hospital Discharges 1</t>
  </si>
  <si>
    <t>Top DRGs Name 2</t>
  </si>
  <si>
    <t>Top DRGs Discharges 2</t>
  </si>
  <si>
    <t>% of Hospital Discharges 2</t>
  </si>
  <si>
    <t>Top DRGs Name 3</t>
  </si>
  <si>
    <t>Top DRGs Discharges 3</t>
  </si>
  <si>
    <t>% of Hospital Discharges 3</t>
  </si>
  <si>
    <t>Top DRGs Name 4</t>
  </si>
  <si>
    <t>Top DRGs Discharges 4</t>
  </si>
  <si>
    <t>% of Hospital Discharges 4</t>
  </si>
  <si>
    <t>Top DRGs Name 5</t>
  </si>
  <si>
    <t>Top DRGs Discharges 5</t>
  </si>
  <si>
    <t>% of Hospital Discharges 5</t>
  </si>
  <si>
    <t>Top DRGs Name 6</t>
  </si>
  <si>
    <t>Top DRGs Discharges 6</t>
  </si>
  <si>
    <t>% of Hospital Discharges 6</t>
  </si>
  <si>
    <t>Top DRGs Name 7</t>
  </si>
  <si>
    <t>Top DRGs Discharges 7</t>
  </si>
  <si>
    <t>% of Hospital Discharges 7</t>
  </si>
  <si>
    <t>Top DRGs Name 8</t>
  </si>
  <si>
    <t>Top DRGs Discharges 8</t>
  </si>
  <si>
    <t>% of Hospital Discharges 8</t>
  </si>
  <si>
    <t>Top DRGs Name 9</t>
  </si>
  <si>
    <t>Top DRGs Discharges 9</t>
  </si>
  <si>
    <t>% of Hospital Discharges 9</t>
  </si>
  <si>
    <t>Top DRGs Name 10</t>
  </si>
  <si>
    <t>Top DRGs Discharges 10</t>
  </si>
  <si>
    <t>% of Hospital Discharges 10</t>
  </si>
  <si>
    <t>Top DRGs Name 11</t>
  </si>
  <si>
    <t>Top DRGs Discharges 11</t>
  </si>
  <si>
    <t>% of Hospital Discharges 11</t>
  </si>
  <si>
    <t>Top DRGs Name 12</t>
  </si>
  <si>
    <t>Top DRGs Discharges 12</t>
  </si>
  <si>
    <t>% of Hospital Discharges 12</t>
  </si>
  <si>
    <t>Top DRGs Name 13</t>
  </si>
  <si>
    <t>Top DRGs Discharges 13</t>
  </si>
  <si>
    <t>% of Hospital Discharges 13</t>
  </si>
  <si>
    <t>Top DRGs Name 14</t>
  </si>
  <si>
    <t>Top DRGs Discharges 14</t>
  </si>
  <si>
    <t>% of Hospital Discharges 14</t>
  </si>
  <si>
    <t>Top DRGs Name 15</t>
  </si>
  <si>
    <t>Top DRGs Discharges 15</t>
  </si>
  <si>
    <t>% of Hospital Discharges 15</t>
  </si>
  <si>
    <t xml:space="preserve">Notes: DRGs with fewer than 26 discharges from a hospital have been suppressed. </t>
  </si>
  <si>
    <t>Inpatient Communities - Top 10 Communities by Hospital</t>
  </si>
  <si>
    <t>Top Communities Name 1</t>
  </si>
  <si>
    <t>Top Communities  Discharges 1</t>
  </si>
  <si>
    <t>Top Communities % of Discharges 1</t>
  </si>
  <si>
    <t>Top Communities Name 2</t>
  </si>
  <si>
    <t>Top Communities  Discharges 2</t>
  </si>
  <si>
    <t>Top Communities % of Discharges 2</t>
  </si>
  <si>
    <t>Top Communities Name 3</t>
  </si>
  <si>
    <t>Top Communities  Discharges 3</t>
  </si>
  <si>
    <t>Top Communities % of Discharges 3</t>
  </si>
  <si>
    <t>Top Communities Name 4</t>
  </si>
  <si>
    <t>Top Communities  Discharges 4</t>
  </si>
  <si>
    <t>Top Communities % of Discharges 4</t>
  </si>
  <si>
    <t>Top Communities Name 5</t>
  </si>
  <si>
    <t>Top Communities  Discharges 5</t>
  </si>
  <si>
    <t>Top Communities % of Discharges 5</t>
  </si>
  <si>
    <t>Top Communities Name 6</t>
  </si>
  <si>
    <t>Top Communities  Discharges 6</t>
  </si>
  <si>
    <t>Top Communities % of Discharges 6</t>
  </si>
  <si>
    <t>Top Communities Name 7</t>
  </si>
  <si>
    <t>Top Communities  Discharges 7</t>
  </si>
  <si>
    <t>Top Communities % of Discharges 7</t>
  </si>
  <si>
    <t>Top Communities Name 8</t>
  </si>
  <si>
    <t>Top Communities  Discharges 8</t>
  </si>
  <si>
    <t>Top Communities % of Discharges 8</t>
  </si>
  <si>
    <t>Top Communities Name 9</t>
  </si>
  <si>
    <t>Top Communities  Discharges 9</t>
  </si>
  <si>
    <t>Top Communities % of Discharges 9</t>
  </si>
  <si>
    <t>Top Communities Name 10</t>
  </si>
  <si>
    <t>Top Communities  Discharges 10</t>
  </si>
  <si>
    <t>Top Communities % of Discharges 10</t>
  </si>
  <si>
    <t>Haverhill, MA</t>
  </si>
  <si>
    <t>Salisbury, MA</t>
  </si>
  <si>
    <t>Merrimac, MA</t>
  </si>
  <si>
    <t>Georgetown, MA</t>
  </si>
  <si>
    <t>Rowley, MA</t>
  </si>
  <si>
    <t>Groveland, MA</t>
  </si>
  <si>
    <t>Newbury, MA</t>
  </si>
  <si>
    <t>Seabrook, NH</t>
  </si>
  <si>
    <t>Orange, MA</t>
  </si>
  <si>
    <t>Winchendon, MA</t>
  </si>
  <si>
    <t>Turners Falls, MA</t>
  </si>
  <si>
    <t>Shelburne Falls, MA</t>
  </si>
  <si>
    <t>Northfield, MA</t>
  </si>
  <si>
    <t>Montague, MA</t>
  </si>
  <si>
    <t>Bernardston, MA</t>
  </si>
  <si>
    <t>South Deerfield, MA</t>
  </si>
  <si>
    <t>Erving, MA</t>
  </si>
  <si>
    <t>Chicopee, MA</t>
  </si>
  <si>
    <t>West Springfield, MA</t>
  </si>
  <si>
    <t>East Longmeadow, MA</t>
  </si>
  <si>
    <t>Ludlow, MA</t>
  </si>
  <si>
    <t>Agawam, MA</t>
  </si>
  <si>
    <t>South Hadley, MA</t>
  </si>
  <si>
    <t>Southwick, MA</t>
  </si>
  <si>
    <t>Feeding Hills, MA</t>
  </si>
  <si>
    <t>Huntington, MA</t>
  </si>
  <si>
    <t>Russell, MA</t>
  </si>
  <si>
    <t>Granville, MA</t>
  </si>
  <si>
    <t>Ware, MA</t>
  </si>
  <si>
    <t>Palmer, MA</t>
  </si>
  <si>
    <t>Belchertown, MA</t>
  </si>
  <si>
    <t>Monson, MA</t>
  </si>
  <si>
    <t>Wilbraham, MA</t>
  </si>
  <si>
    <t>West Brookfield, MA</t>
  </si>
  <si>
    <t>Three Rivers, MA</t>
  </si>
  <si>
    <t>Warren, MA</t>
  </si>
  <si>
    <t>North Adams, MA</t>
  </si>
  <si>
    <t>Adams, MA</t>
  </si>
  <si>
    <t>Dalton, MA</t>
  </si>
  <si>
    <t>Lenox, MA</t>
  </si>
  <si>
    <t>Lee, MA</t>
  </si>
  <si>
    <t>Williamstown, MA</t>
  </si>
  <si>
    <t>Cheshire, MA</t>
  </si>
  <si>
    <t>Lanesboro, MA</t>
  </si>
  <si>
    <t>Quincy, MA</t>
  </si>
  <si>
    <t>Randolph, MA</t>
  </si>
  <si>
    <t>Canton, MA</t>
  </si>
  <si>
    <t>Braintree, MA</t>
  </si>
  <si>
    <t>Hyde Park, MA</t>
  </si>
  <si>
    <t>Dorchester Center, MA</t>
  </si>
  <si>
    <t>Mattapan, MA</t>
  </si>
  <si>
    <t>Dedham, MA</t>
  </si>
  <si>
    <t>Walpole, MA</t>
  </si>
  <si>
    <t>Westwood, MA</t>
  </si>
  <si>
    <t>Needham Heights, MA</t>
  </si>
  <si>
    <t>Medfield, MA</t>
  </si>
  <si>
    <t>Sharon, MA</t>
  </si>
  <si>
    <t>Natick, MA</t>
  </si>
  <si>
    <t>Carver, MA</t>
  </si>
  <si>
    <t>Kingston, MA</t>
  </si>
  <si>
    <t>Middleboro, MA</t>
  </si>
  <si>
    <t>Duxbury, MA</t>
  </si>
  <si>
    <t>Marshfield, MA</t>
  </si>
  <si>
    <t>Pembroke, MA</t>
  </si>
  <si>
    <t>Buzzards Bay, MA</t>
  </si>
  <si>
    <t>Halifax, MA</t>
  </si>
  <si>
    <t>Sagamore Beach, MA</t>
  </si>
  <si>
    <t>Brookline, MA</t>
  </si>
  <si>
    <t>Jamaica Plain, MA</t>
  </si>
  <si>
    <t>Roxbury, MA</t>
  </si>
  <si>
    <t>New Bedford, MA</t>
  </si>
  <si>
    <t>Lynn, MA</t>
  </si>
  <si>
    <t>Revere, MA</t>
  </si>
  <si>
    <t>Chelsea, MA</t>
  </si>
  <si>
    <t>West Roxbury, MA</t>
  </si>
  <si>
    <t>Roslindale, MA</t>
  </si>
  <si>
    <t>Everett, MA</t>
  </si>
  <si>
    <t>Somerville, MA</t>
  </si>
  <si>
    <t>Malden, MA</t>
  </si>
  <si>
    <t>Medford, MA</t>
  </si>
  <si>
    <t>Woburn, MA</t>
  </si>
  <si>
    <t>South Yarmouth, MA</t>
  </si>
  <si>
    <t>West Yarmouth, MA</t>
  </si>
  <si>
    <t>Brewster, MA</t>
  </si>
  <si>
    <t>Centerville, MA</t>
  </si>
  <si>
    <t>Harwich, MA</t>
  </si>
  <si>
    <t>Mashpee, MA</t>
  </si>
  <si>
    <t>South Dennis, MA</t>
  </si>
  <si>
    <t>Yarmouth Port, MA</t>
  </si>
  <si>
    <t>Marstons Mills, MA</t>
  </si>
  <si>
    <t>Amherst, MA</t>
  </si>
  <si>
    <t>Easthampton, MA</t>
  </si>
  <si>
    <t>Florence, MA</t>
  </si>
  <si>
    <t>Hadley, MA</t>
  </si>
  <si>
    <t>Leeds, MA</t>
  </si>
  <si>
    <t>Southampton, MA</t>
  </si>
  <si>
    <t>Acton, MA</t>
  </si>
  <si>
    <t>Maynard, MA</t>
  </si>
  <si>
    <t>Westford, MA</t>
  </si>
  <si>
    <t>Littleton, MA</t>
  </si>
  <si>
    <t>Leominster, MA</t>
  </si>
  <si>
    <t>Sudbury, MA</t>
  </si>
  <si>
    <t>Groton, MA</t>
  </si>
  <si>
    <t>Fitchburg, MA</t>
  </si>
  <si>
    <t>Stow, MA</t>
  </si>
  <si>
    <t>Sheffield, MA</t>
  </si>
  <si>
    <t>Housatonic, MA</t>
  </si>
  <si>
    <t>Ashley Falls, MA</t>
  </si>
  <si>
    <t>Hillsdale, NY</t>
  </si>
  <si>
    <t>Stockbridge, MA</t>
  </si>
  <si>
    <t>East Falmouth, MA</t>
  </si>
  <si>
    <t>Pocasset, MA</t>
  </si>
  <si>
    <t>North Falmouth, MA</t>
  </si>
  <si>
    <t>Sandwich, MA</t>
  </si>
  <si>
    <t>Monument Beach, MA</t>
  </si>
  <si>
    <t>West Falmouth, MA</t>
  </si>
  <si>
    <t>East Sandwich, MA</t>
  </si>
  <si>
    <t>Webster, MA</t>
  </si>
  <si>
    <t>Dudley, MA</t>
  </si>
  <si>
    <t>Charlton, MA</t>
  </si>
  <si>
    <t>Sturbridge, MA</t>
  </si>
  <si>
    <t>Spencer, MA</t>
  </si>
  <si>
    <t>Brookfield, MA</t>
  </si>
  <si>
    <t>Fiskdale, MA</t>
  </si>
  <si>
    <t>Oxford, MA</t>
  </si>
  <si>
    <t>North Brookfield, MA</t>
  </si>
  <si>
    <t>Clinton, MA</t>
  </si>
  <si>
    <t>Lunenburg, MA</t>
  </si>
  <si>
    <t>Sterling, MA</t>
  </si>
  <si>
    <t>Westminster, MA</t>
  </si>
  <si>
    <t>Lancaster, MA</t>
  </si>
  <si>
    <t>Townsend, MA</t>
  </si>
  <si>
    <t>Baldwinville, MA</t>
  </si>
  <si>
    <t>Templeton, MA</t>
  </si>
  <si>
    <t>Ashburnham, MA</t>
  </si>
  <si>
    <t>Hubbardston, MA</t>
  </si>
  <si>
    <t>Granby, MA</t>
  </si>
  <si>
    <t>Billerica, MA</t>
  </si>
  <si>
    <t>Burlington, MA</t>
  </si>
  <si>
    <t>Peabody, MA</t>
  </si>
  <si>
    <t>Lexington, MA</t>
  </si>
  <si>
    <t>Wilmington, MA</t>
  </si>
  <si>
    <t>Arlington, MA</t>
  </si>
  <si>
    <t>Tewksbury, MA</t>
  </si>
  <si>
    <t>Reading, MA</t>
  </si>
  <si>
    <t>Bedford, MA</t>
  </si>
  <si>
    <t>North Andover, MA</t>
  </si>
  <si>
    <t>Andover, MA</t>
  </si>
  <si>
    <t>Salem, NH</t>
  </si>
  <si>
    <t>Lowell, MA</t>
  </si>
  <si>
    <t>Plaistow, NH</t>
  </si>
  <si>
    <t>Atkinson, NH</t>
  </si>
  <si>
    <t>Dracut, MA</t>
  </si>
  <si>
    <t>Chelmsford, MA</t>
  </si>
  <si>
    <t>Tyngsboro, MA</t>
  </si>
  <si>
    <t>North Chelmsford, MA</t>
  </si>
  <si>
    <t>Pelham, NH</t>
  </si>
  <si>
    <t>North Billerica, MA</t>
  </si>
  <si>
    <t>Hudson, MA</t>
  </si>
  <si>
    <t>Northborough, MA</t>
  </si>
  <si>
    <t>Westborough, MA</t>
  </si>
  <si>
    <t>Berlin, MA</t>
  </si>
  <si>
    <t>Framingham, MA</t>
  </si>
  <si>
    <t>Southborough, MA</t>
  </si>
  <si>
    <t>Shrewsbury, MA</t>
  </si>
  <si>
    <t>Vineyard Haven, MA</t>
  </si>
  <si>
    <t>Edgartown, MA</t>
  </si>
  <si>
    <t>West Tisbury, MA</t>
  </si>
  <si>
    <t>Chilmark, MA</t>
  </si>
  <si>
    <t>Winthrop, MA</t>
  </si>
  <si>
    <t>Charlestown, MA</t>
  </si>
  <si>
    <t>Saugus, MA</t>
  </si>
  <si>
    <t>Melrose, MA</t>
  </si>
  <si>
    <t>Wakefield, MA</t>
  </si>
  <si>
    <t>Stoneham, MA</t>
  </si>
  <si>
    <t>Ashland, MA</t>
  </si>
  <si>
    <t>Holliston, MA</t>
  </si>
  <si>
    <t>Hopkinton, MA</t>
  </si>
  <si>
    <t>Franklin, MA</t>
  </si>
  <si>
    <t>Bellingham, MA</t>
  </si>
  <si>
    <t>Uxbridge, MA</t>
  </si>
  <si>
    <t>Whitinsville, MA</t>
  </si>
  <si>
    <t>Medway, MA</t>
  </si>
  <si>
    <t>Blackstone, MA</t>
  </si>
  <si>
    <t>Northbridge, MA</t>
  </si>
  <si>
    <t>Hopedale, MA</t>
  </si>
  <si>
    <t>Raynham, MA</t>
  </si>
  <si>
    <t>Lakeville, MA</t>
  </si>
  <si>
    <t>East Taunton, MA</t>
  </si>
  <si>
    <t>Berkley, MA</t>
  </si>
  <si>
    <t>Bridgewater, MA</t>
  </si>
  <si>
    <t>Norton, MA</t>
  </si>
  <si>
    <t>North Dighton, MA</t>
  </si>
  <si>
    <t>Watertown, MA</t>
  </si>
  <si>
    <t>Waltham, MA</t>
  </si>
  <si>
    <t>Belmont, MA</t>
  </si>
  <si>
    <t>Pepperell, MA</t>
  </si>
  <si>
    <t>Shirley, MA</t>
  </si>
  <si>
    <t>Wellesley Hills, MA</t>
  </si>
  <si>
    <t>West Newton, MA</t>
  </si>
  <si>
    <t>Newton Center, MA</t>
  </si>
  <si>
    <t>Salem, MA</t>
  </si>
  <si>
    <t>Marblehead, MA</t>
  </si>
  <si>
    <t>Swampscott, MA</t>
  </si>
  <si>
    <t>Danvers, MA</t>
  </si>
  <si>
    <t>Beverly, MA</t>
  </si>
  <si>
    <t>Nahant, MA</t>
  </si>
  <si>
    <t>Gloucester, MA</t>
  </si>
  <si>
    <t>Ipswich, MA</t>
  </si>
  <si>
    <t>Rockport, MA</t>
  </si>
  <si>
    <t>South Hamilton, MA</t>
  </si>
  <si>
    <t>Middleton, MA</t>
  </si>
  <si>
    <t>Auburn, MA</t>
  </si>
  <si>
    <t>Millbury, MA</t>
  </si>
  <si>
    <t>Holden, MA</t>
  </si>
  <si>
    <t>Whitman, MA</t>
  </si>
  <si>
    <t>East Bridgewater, MA</t>
  </si>
  <si>
    <t>Abington, MA</t>
  </si>
  <si>
    <t>Stoughton, MA</t>
  </si>
  <si>
    <t>Rockland, MA</t>
  </si>
  <si>
    <t>West Bridgewater, MA</t>
  </si>
  <si>
    <t>Hingham, MA</t>
  </si>
  <si>
    <t>Weymouth, MA</t>
  </si>
  <si>
    <t>East Weymouth, MA</t>
  </si>
  <si>
    <t>Scituate, MA</t>
  </si>
  <si>
    <t>North Dartmouth, MA</t>
  </si>
  <si>
    <t>Fairhaven, MA</t>
  </si>
  <si>
    <t>Somerset, MA</t>
  </si>
  <si>
    <t>Wareham, MA</t>
  </si>
  <si>
    <t>Westport, MA</t>
  </si>
  <si>
    <t>Swansea, MA</t>
  </si>
  <si>
    <t>South Dartmouth, MA</t>
  </si>
  <si>
    <t>North Easton, MA</t>
  </si>
  <si>
    <t>South Easton, MA</t>
  </si>
  <si>
    <t>Tiverton, RI</t>
  </si>
  <si>
    <t>Allston, MA</t>
  </si>
  <si>
    <t>North Attleboro, MA</t>
  </si>
  <si>
    <t>Mansfield, MA</t>
  </si>
  <si>
    <t>Wrentham, MA</t>
  </si>
  <si>
    <t>Plainville, MA</t>
  </si>
  <si>
    <t>Foxboro, MA</t>
  </si>
  <si>
    <t>Rehoboth, MA</t>
  </si>
  <si>
    <t>Seekonk, MA</t>
  </si>
  <si>
    <t>Pawtucket, RI</t>
  </si>
  <si>
    <t>North Reading, MA</t>
  </si>
  <si>
    <t>Inpatient Communities - Top 15 Zip Codes by Hospital</t>
  </si>
  <si>
    <t>Top Zip Code Primary City 1</t>
  </si>
  <si>
    <t>Top Zip Code Zip Code 1</t>
  </si>
  <si>
    <t>Top Zip Code Discharges 1</t>
  </si>
  <si>
    <t>Top Zip Code % of Zip Code 1</t>
  </si>
  <si>
    <t>Top Zip Code Primary City 2</t>
  </si>
  <si>
    <t>Top Zip Code Zip Code 2</t>
  </si>
  <si>
    <t>Top Zip Code Discharges 2</t>
  </si>
  <si>
    <t>Top Zip Code % of Zip Code 2</t>
  </si>
  <si>
    <t>Top Zip Code Primary City 3</t>
  </si>
  <si>
    <t>Top Zip Code Zip Code 3</t>
  </si>
  <si>
    <t>Top Zip Code Discharges 3</t>
  </si>
  <si>
    <t>Top Zip Code % of Zip Code 3</t>
  </si>
  <si>
    <t>Top Zip Code Primary City 4</t>
  </si>
  <si>
    <t>Top Zip Code Zip Code 4</t>
  </si>
  <si>
    <t>Top Zip Code Discharges 4</t>
  </si>
  <si>
    <t>Top Zip Code % of Zip Code 4</t>
  </si>
  <si>
    <t>Top Zip Code Primary City 5</t>
  </si>
  <si>
    <t>Top Zip Code Zip Code 5</t>
  </si>
  <si>
    <t>Top Zip Code Discharges 5</t>
  </si>
  <si>
    <t>Top Zip Code % of Zip Code 5</t>
  </si>
  <si>
    <t>Top Zip Code Primary City 6</t>
  </si>
  <si>
    <t>Top Zip Code Zip Code 6</t>
  </si>
  <si>
    <t>Top Zip Code Discharges 6</t>
  </si>
  <si>
    <t>Top Zip Code % of Zip Code 6</t>
  </si>
  <si>
    <t>Top Zip Code Primary City 7</t>
  </si>
  <si>
    <t>Top Zip Code Zip Code 7</t>
  </si>
  <si>
    <t>Top Zip Code Discharges 7</t>
  </si>
  <si>
    <t>Top Zip Code % of Zip Code 7</t>
  </si>
  <si>
    <t>Top Zip Code Primary City 8</t>
  </si>
  <si>
    <t>Top Zip Code Zip Code 8</t>
  </si>
  <si>
    <t>Top Zip Code Discharges 8</t>
  </si>
  <si>
    <t>Top Zip Code % of Zip Code 8</t>
  </si>
  <si>
    <t>Top Zip Code Primary City 9</t>
  </si>
  <si>
    <t>Top Zip Code Zip Code 9</t>
  </si>
  <si>
    <t>Top Zip Code Discharges 9</t>
  </si>
  <si>
    <t>Top Zip Code % of Zip Code 9</t>
  </si>
  <si>
    <t>Top Zip Code Primary City 10</t>
  </si>
  <si>
    <t>Top Zip Code Zip Code 10</t>
  </si>
  <si>
    <t>Top Zip Code Discharges 10</t>
  </si>
  <si>
    <t>Top Zip Code % of Zip Code 10</t>
  </si>
  <si>
    <t>Top Zip Code Primary City 11</t>
  </si>
  <si>
    <t>Top Zip Code Zip Code 11</t>
  </si>
  <si>
    <t>Top Zip Code Discharges 11</t>
  </si>
  <si>
    <t>Top Zip Code % of Zip Code 11</t>
  </si>
  <si>
    <t>Top Zip Code Primary City 12</t>
  </si>
  <si>
    <t>Top Zip Code Zip Code 12</t>
  </si>
  <si>
    <t>Top Zip Code Discharges 12</t>
  </si>
  <si>
    <t>Top Zip Code % of Zip Code 12</t>
  </si>
  <si>
    <t>Top Zip Code Primary City 13</t>
  </si>
  <si>
    <t>Top Zip Code Zip Code 13</t>
  </si>
  <si>
    <t>Top Zip Code Discharges 13</t>
  </si>
  <si>
    <t>Top Zip Code % of Zip Code 13</t>
  </si>
  <si>
    <t>Top Zip Code Primary City 14</t>
  </si>
  <si>
    <t>Top Zip Code Zip Code 14</t>
  </si>
  <si>
    <t>Top Zip Code Discharges 14</t>
  </si>
  <si>
    <t>Top Zip Code % of Zip Code 14</t>
  </si>
  <si>
    <t>Top Zip Code Primary City 15</t>
  </si>
  <si>
    <t>Top Zip Code Zip Code 15</t>
  </si>
  <si>
    <t>Top Zip Code Discharges 15</t>
  </si>
  <si>
    <t>Top Zip Code % of Zip Code 15</t>
  </si>
  <si>
    <t>West Newbury, MA</t>
  </si>
  <si>
    <t>Byfield, MA</t>
  </si>
  <si>
    <t>Charlemont, MA</t>
  </si>
  <si>
    <t>Colrain, MA</t>
  </si>
  <si>
    <t>Gill, MA</t>
  </si>
  <si>
    <t>Hampden, MA</t>
  </si>
  <si>
    <t>Brimfield, MA</t>
  </si>
  <si>
    <t>Gilbertville, MA</t>
  </si>
  <si>
    <t>Hinsdale, MA</t>
  </si>
  <si>
    <t>Becket, MA</t>
  </si>
  <si>
    <t>Holbrook, MA</t>
  </si>
  <si>
    <t>Wellesley, MA</t>
  </si>
  <si>
    <t>Plympton, MA</t>
  </si>
  <si>
    <t>Chestnut Hill, MA</t>
  </si>
  <si>
    <t>Orleans, MA</t>
  </si>
  <si>
    <t>Eastham, MA</t>
  </si>
  <si>
    <t>Hatfield, MA</t>
  </si>
  <si>
    <t>Williamsburg, MA</t>
  </si>
  <si>
    <t>Boxborough, MA</t>
  </si>
  <si>
    <t>Forestdale, MA</t>
  </si>
  <si>
    <t>Cataumet, MA</t>
  </si>
  <si>
    <t>Woods Hole, MA</t>
  </si>
  <si>
    <t>Holland, MA</t>
  </si>
  <si>
    <t>Ashby, MA</t>
  </si>
  <si>
    <t>Barre, MA</t>
  </si>
  <si>
    <t>Royalston, MA</t>
  </si>
  <si>
    <t>Rindge, NH</t>
  </si>
  <si>
    <t>Petersham, MA</t>
  </si>
  <si>
    <t>Hudson, NH</t>
  </si>
  <si>
    <t>Bolton, MA</t>
  </si>
  <si>
    <t>Lynnfield, MA</t>
  </si>
  <si>
    <t>Wayland, MA</t>
  </si>
  <si>
    <t>Millis, MA</t>
  </si>
  <si>
    <t>Mendon, MA</t>
  </si>
  <si>
    <t>Upton, MA</t>
  </si>
  <si>
    <t>Douglas, MA</t>
  </si>
  <si>
    <t>Dighton, MA</t>
  </si>
  <si>
    <t>Weston, MA</t>
  </si>
  <si>
    <t>Topsfield, MA</t>
  </si>
  <si>
    <t>Manchester, MA</t>
  </si>
  <si>
    <t>Wenham, MA</t>
  </si>
  <si>
    <t>Hanson, MA</t>
  </si>
  <si>
    <t>Hanover, MA</t>
  </si>
  <si>
    <t>Hull, MA</t>
  </si>
  <si>
    <t>Cumberland, RI</t>
  </si>
  <si>
    <t>Attleboro Falls, MA</t>
  </si>
  <si>
    <t>Region Zip Codes</t>
  </si>
  <si>
    <t xml:space="preserve">Zip Code </t>
  </si>
  <si>
    <t xml:space="preserve">Community </t>
  </si>
  <si>
    <t xml:space="preserve">State </t>
  </si>
  <si>
    <t>Region (HPC)</t>
  </si>
  <si>
    <t>Abington</t>
  </si>
  <si>
    <t>MA</t>
  </si>
  <si>
    <t>Accord</t>
  </si>
  <si>
    <t>South Shore</t>
  </si>
  <si>
    <t>Acton</t>
  </si>
  <si>
    <t>West Merrimack / Middlesex</t>
  </si>
  <si>
    <t>Acushnet</t>
  </si>
  <si>
    <t>New Bedford</t>
  </si>
  <si>
    <t>Adams</t>
  </si>
  <si>
    <t>Berkshires</t>
  </si>
  <si>
    <t>Agawam</t>
  </si>
  <si>
    <t>Pioneer Valley / Franklin</t>
  </si>
  <si>
    <t>Allston</t>
  </si>
  <si>
    <t>Amesbury</t>
  </si>
  <si>
    <t>Upper North Shore</t>
  </si>
  <si>
    <t>Amherst</t>
  </si>
  <si>
    <t>Andover</t>
  </si>
  <si>
    <t>East Merrimack</t>
  </si>
  <si>
    <t>Arlington</t>
  </si>
  <si>
    <t>Arlington Heights</t>
  </si>
  <si>
    <t>Ashburnham</t>
  </si>
  <si>
    <t>Ashby</t>
  </si>
  <si>
    <t>Ashfield</t>
  </si>
  <si>
    <t>Ashland</t>
  </si>
  <si>
    <t>Ashley Falls</t>
  </si>
  <si>
    <t>Assonet</t>
  </si>
  <si>
    <t>Fall River</t>
  </si>
  <si>
    <t>Athol</t>
  </si>
  <si>
    <t>Attleboro</t>
  </si>
  <si>
    <t>Norwood / Attleboro</t>
  </si>
  <si>
    <t>Attleboro Falls</t>
  </si>
  <si>
    <t>Auburn</t>
  </si>
  <si>
    <t>Auburndale</t>
  </si>
  <si>
    <t>Avon</t>
  </si>
  <si>
    <t>Ayer</t>
  </si>
  <si>
    <t>Babson Park</t>
  </si>
  <si>
    <t>Baldwinville</t>
  </si>
  <si>
    <t>Barnstable</t>
  </si>
  <si>
    <t>Barre</t>
  </si>
  <si>
    <t>Becket</t>
  </si>
  <si>
    <t>Bedford</t>
  </si>
  <si>
    <t>Belchertown</t>
  </si>
  <si>
    <t>Bellingham</t>
  </si>
  <si>
    <t>Belmont</t>
  </si>
  <si>
    <t>Berkley</t>
  </si>
  <si>
    <t>Berkshire</t>
  </si>
  <si>
    <t>Berlin</t>
  </si>
  <si>
    <t>Bernardston</t>
  </si>
  <si>
    <t>Beverly</t>
  </si>
  <si>
    <t>Lower North Shore</t>
  </si>
  <si>
    <t>Billerica</t>
  </si>
  <si>
    <t>Blackstone</t>
  </si>
  <si>
    <t>Blandford</t>
  </si>
  <si>
    <t>Bolton</t>
  </si>
  <si>
    <t>Bondsville</t>
  </si>
  <si>
    <t>Boston</t>
  </si>
  <si>
    <t>Boxborough</t>
  </si>
  <si>
    <t>Boxford</t>
  </si>
  <si>
    <t>Boylston</t>
  </si>
  <si>
    <t>Braintree</t>
  </si>
  <si>
    <t>Brant Rock</t>
  </si>
  <si>
    <t>Brewster</t>
  </si>
  <si>
    <t>Bridgewater</t>
  </si>
  <si>
    <t>Brighton</t>
  </si>
  <si>
    <t>Brimfield</t>
  </si>
  <si>
    <t>Brockton</t>
  </si>
  <si>
    <t>Brookfield</t>
  </si>
  <si>
    <t>Brookline</t>
  </si>
  <si>
    <t>Brookline Village</t>
  </si>
  <si>
    <t>Bryantville</t>
  </si>
  <si>
    <t>Buckland</t>
  </si>
  <si>
    <t>Burlington</t>
  </si>
  <si>
    <t>Buzzards Bay</t>
  </si>
  <si>
    <t>Byfield</t>
  </si>
  <si>
    <t>Cambridge</t>
  </si>
  <si>
    <t>Canton</t>
  </si>
  <si>
    <t>Carlisle</t>
  </si>
  <si>
    <t>Carver</t>
  </si>
  <si>
    <t>Cataumet</t>
  </si>
  <si>
    <t>Centerville</t>
  </si>
  <si>
    <t>Charlemont</t>
  </si>
  <si>
    <t>Charlestown</t>
  </si>
  <si>
    <t>Charlton</t>
  </si>
  <si>
    <t>Charlton City</t>
  </si>
  <si>
    <t>Charlton Depot</t>
  </si>
  <si>
    <t>Chartley</t>
  </si>
  <si>
    <t>Chatham</t>
  </si>
  <si>
    <t>Chelmsford</t>
  </si>
  <si>
    <t>Chelsea</t>
  </si>
  <si>
    <t>Cherry Valley</t>
  </si>
  <si>
    <t>Cheshire</t>
  </si>
  <si>
    <t>Chester</t>
  </si>
  <si>
    <t>Chesterfield</t>
  </si>
  <si>
    <t>Chestnut Hill</t>
  </si>
  <si>
    <t>Chicopee</t>
  </si>
  <si>
    <t>Chilmark</t>
  </si>
  <si>
    <t>Clinton</t>
  </si>
  <si>
    <t>Cohasset</t>
  </si>
  <si>
    <t>Colrain</t>
  </si>
  <si>
    <t>Concord</t>
  </si>
  <si>
    <t>Conway</t>
  </si>
  <si>
    <t>Cotuit</t>
  </si>
  <si>
    <t>Cummaquid</t>
  </si>
  <si>
    <t>Cummington</t>
  </si>
  <si>
    <t>Cuttyhunk</t>
  </si>
  <si>
    <t>Dalton</t>
  </si>
  <si>
    <t>Danvers</t>
  </si>
  <si>
    <t>Dartmouth</t>
  </si>
  <si>
    <t>Dedham</t>
  </si>
  <si>
    <t>Deerfield</t>
  </si>
  <si>
    <t>Dennis</t>
  </si>
  <si>
    <t>Dennis Port</t>
  </si>
  <si>
    <t>Devens</t>
  </si>
  <si>
    <t>Dighton</t>
  </si>
  <si>
    <t>Dorchester</t>
  </si>
  <si>
    <t>Dorchester Center</t>
  </si>
  <si>
    <t>Douglas</t>
  </si>
  <si>
    <t>Dover</t>
  </si>
  <si>
    <t>Dracut</t>
  </si>
  <si>
    <t>Drury</t>
  </si>
  <si>
    <t>Dudley</t>
  </si>
  <si>
    <t>Dunstable</t>
  </si>
  <si>
    <t>Duxbury</t>
  </si>
  <si>
    <t>East Boston</t>
  </si>
  <si>
    <t>East Bridgewater</t>
  </si>
  <si>
    <t>East Brookfield</t>
  </si>
  <si>
    <t>East Dennis</t>
  </si>
  <si>
    <t>East Falmouth</t>
  </si>
  <si>
    <t>East Freetown</t>
  </si>
  <si>
    <t>East Longmeadow</t>
  </si>
  <si>
    <t>East Mansfield</t>
  </si>
  <si>
    <t>East Orleans</t>
  </si>
  <si>
    <t>East Otis</t>
  </si>
  <si>
    <t>East Princeton</t>
  </si>
  <si>
    <t>East Sandwich</t>
  </si>
  <si>
    <t>East Taunton</t>
  </si>
  <si>
    <t>East Templeton</t>
  </si>
  <si>
    <t>East Walpole</t>
  </si>
  <si>
    <t>East Wareham</t>
  </si>
  <si>
    <t>East Weymouth</t>
  </si>
  <si>
    <t>Eastham</t>
  </si>
  <si>
    <t>Easthampton</t>
  </si>
  <si>
    <t>Easton</t>
  </si>
  <si>
    <t>Edgartown</t>
  </si>
  <si>
    <t>Elmwood</t>
  </si>
  <si>
    <t>Erving</t>
  </si>
  <si>
    <t>Essex</t>
  </si>
  <si>
    <t>Everett</t>
  </si>
  <si>
    <t>Fairhaven</t>
  </si>
  <si>
    <t>Falmouth</t>
  </si>
  <si>
    <t>Fayville</t>
  </si>
  <si>
    <t>Feeding Hills</t>
  </si>
  <si>
    <t>Fiskdale</t>
  </si>
  <si>
    <t>Fitchburg</t>
  </si>
  <si>
    <t>Florence</t>
  </si>
  <si>
    <t>Forestdale</t>
  </si>
  <si>
    <t>Foxboro</t>
  </si>
  <si>
    <t>Framingham</t>
  </si>
  <si>
    <t>Franklin</t>
  </si>
  <si>
    <t>Gardner</t>
  </si>
  <si>
    <t>Georgetown</t>
  </si>
  <si>
    <t>Gilbertville</t>
  </si>
  <si>
    <t>Gill</t>
  </si>
  <si>
    <t>Glendale</t>
  </si>
  <si>
    <t>Gloucester</t>
  </si>
  <si>
    <t>Goshen</t>
  </si>
  <si>
    <t>Grafton</t>
  </si>
  <si>
    <t>Granby</t>
  </si>
  <si>
    <t>Granville</t>
  </si>
  <si>
    <t>Great Barrington</t>
  </si>
  <si>
    <t>Green Harbor</t>
  </si>
  <si>
    <t>Greenbush</t>
  </si>
  <si>
    <t>Greenfield</t>
  </si>
  <si>
    <t>Groton</t>
  </si>
  <si>
    <t>Groveland</t>
  </si>
  <si>
    <t>Hadley</t>
  </si>
  <si>
    <t>Halifax</t>
  </si>
  <si>
    <t>Hamilton</t>
  </si>
  <si>
    <t>Hampden</t>
  </si>
  <si>
    <t>Hanover</t>
  </si>
  <si>
    <t>Hanscom Afb</t>
  </si>
  <si>
    <t>Hanson</t>
  </si>
  <si>
    <t>Hardwick</t>
  </si>
  <si>
    <t>Harvard</t>
  </si>
  <si>
    <t>Harwich</t>
  </si>
  <si>
    <t>Harwich Port</t>
  </si>
  <si>
    <t>Hatfield</t>
  </si>
  <si>
    <t>Hathorne</t>
  </si>
  <si>
    <t>Haverhill</t>
  </si>
  <si>
    <t>Haydenville</t>
  </si>
  <si>
    <t>Heath</t>
  </si>
  <si>
    <t>Hingham</t>
  </si>
  <si>
    <t>Hinsdale</t>
  </si>
  <si>
    <t>Holbrook</t>
  </si>
  <si>
    <t>Holden</t>
  </si>
  <si>
    <t>Holland</t>
  </si>
  <si>
    <t>Holliston</t>
  </si>
  <si>
    <t>Holyoke</t>
  </si>
  <si>
    <t>Hopedale</t>
  </si>
  <si>
    <t>Hopkinton</t>
  </si>
  <si>
    <t>Housatonic</t>
  </si>
  <si>
    <t>Hubbardston</t>
  </si>
  <si>
    <t>Hudson</t>
  </si>
  <si>
    <t>Hull</t>
  </si>
  <si>
    <t>Humarock</t>
  </si>
  <si>
    <t>Huntington</t>
  </si>
  <si>
    <t>Hyannis</t>
  </si>
  <si>
    <t>Hyannis Port</t>
  </si>
  <si>
    <t>Hyde Park</t>
  </si>
  <si>
    <t>Indian Orchard</t>
  </si>
  <si>
    <t>Ipswich</t>
  </si>
  <si>
    <t>Jamaica Plain</t>
  </si>
  <si>
    <t>Jefferson</t>
  </si>
  <si>
    <t>Kingston</t>
  </si>
  <si>
    <t>Lake Pleasant</t>
  </si>
  <si>
    <t>Lakeville</t>
  </si>
  <si>
    <t>Lancaster</t>
  </si>
  <si>
    <t>Lanesboro</t>
  </si>
  <si>
    <t>Lawrence</t>
  </si>
  <si>
    <t>Lee</t>
  </si>
  <si>
    <t>Leeds</t>
  </si>
  <si>
    <t>Leicester</t>
  </si>
  <si>
    <t>Lenox</t>
  </si>
  <si>
    <t>Lenox Dale</t>
  </si>
  <si>
    <t>Leominster</t>
  </si>
  <si>
    <t>Leverett</t>
  </si>
  <si>
    <t>Lexington</t>
  </si>
  <si>
    <t>Lincoln</t>
  </si>
  <si>
    <t>Linwood</t>
  </si>
  <si>
    <t>Littleton</t>
  </si>
  <si>
    <t>Longmeadow</t>
  </si>
  <si>
    <t>Lowell</t>
  </si>
  <si>
    <t>Ludlow</t>
  </si>
  <si>
    <t>Lunenburg</t>
  </si>
  <si>
    <t>Lynn</t>
  </si>
  <si>
    <t>Lynnfield</t>
  </si>
  <si>
    <t>Malden</t>
  </si>
  <si>
    <t>Manchaug</t>
  </si>
  <si>
    <t>Manchester</t>
  </si>
  <si>
    <t>Manomet</t>
  </si>
  <si>
    <t>Mansfield</t>
  </si>
  <si>
    <t>Marblehead</t>
  </si>
  <si>
    <t>Marion</t>
  </si>
  <si>
    <t>Marlborough</t>
  </si>
  <si>
    <t>Marshfield</t>
  </si>
  <si>
    <t>Marshfield Hills</t>
  </si>
  <si>
    <t>Marstons Mills</t>
  </si>
  <si>
    <t>Mashpee</t>
  </si>
  <si>
    <t>Mattapan</t>
  </si>
  <si>
    <t>Mattapoisett</t>
  </si>
  <si>
    <t>Maynard</t>
  </si>
  <si>
    <t>Medfield</t>
  </si>
  <si>
    <t>Medford</t>
  </si>
  <si>
    <t>Medway</t>
  </si>
  <si>
    <t>Melrose</t>
  </si>
  <si>
    <t>Mendon</t>
  </si>
  <si>
    <t>Menemsha</t>
  </si>
  <si>
    <t>Merrimac</t>
  </si>
  <si>
    <t>Methuen</t>
  </si>
  <si>
    <t>Middleboro</t>
  </si>
  <si>
    <t>Middlefield</t>
  </si>
  <si>
    <t>Middleton</t>
  </si>
  <si>
    <t>Milford</t>
  </si>
  <si>
    <t>Mill River</t>
  </si>
  <si>
    <t>Millbury</t>
  </si>
  <si>
    <t>Millers Falls</t>
  </si>
  <si>
    <t>Millis</t>
  </si>
  <si>
    <t>Millville</t>
  </si>
  <si>
    <t>Milton</t>
  </si>
  <si>
    <t>Milton Village</t>
  </si>
  <si>
    <t>Minot</t>
  </si>
  <si>
    <t>Monponsett</t>
  </si>
  <si>
    <t>Monroe Bridge</t>
  </si>
  <si>
    <t>Monson</t>
  </si>
  <si>
    <t>Montague</t>
  </si>
  <si>
    <t>Monterey</t>
  </si>
  <si>
    <t>Monument Beach</t>
  </si>
  <si>
    <t>Nahant</t>
  </si>
  <si>
    <t>Nantucket</t>
  </si>
  <si>
    <t>Natick</t>
  </si>
  <si>
    <t>Needham</t>
  </si>
  <si>
    <t>Needham Heights</t>
  </si>
  <si>
    <t>New Braintree</t>
  </si>
  <si>
    <t>New Salem</t>
  </si>
  <si>
    <t>New Town</t>
  </si>
  <si>
    <t>Newbury</t>
  </si>
  <si>
    <t>Newburyport</t>
  </si>
  <si>
    <t>Newton</t>
  </si>
  <si>
    <t>Newton Center</t>
  </si>
  <si>
    <t>Newton Highlands</t>
  </si>
  <si>
    <t>Newton Lower Falls</t>
  </si>
  <si>
    <t>Newton Upper Falls</t>
  </si>
  <si>
    <t>Newtonville</t>
  </si>
  <si>
    <t>Nonantum</t>
  </si>
  <si>
    <t>Norfolk</t>
  </si>
  <si>
    <t>North Adams</t>
  </si>
  <si>
    <t>North Amherst</t>
  </si>
  <si>
    <t>North Andover</t>
  </si>
  <si>
    <t>North Attleboro</t>
  </si>
  <si>
    <t>North Billerica</t>
  </si>
  <si>
    <t>North Brookfield</t>
  </si>
  <si>
    <t>North Carver</t>
  </si>
  <si>
    <t>North Chatham</t>
  </si>
  <si>
    <t>North Chelmsford</t>
  </si>
  <si>
    <t>North Dartmouth</t>
  </si>
  <si>
    <t>North Dighton</t>
  </si>
  <si>
    <t>North Eastham</t>
  </si>
  <si>
    <t>North Easton</t>
  </si>
  <si>
    <t>North Egremont</t>
  </si>
  <si>
    <t>North Falmouth</t>
  </si>
  <si>
    <t>North Grafton</t>
  </si>
  <si>
    <t>North Hatfield</t>
  </si>
  <si>
    <t>North Marshfield</t>
  </si>
  <si>
    <t>North Oxford</t>
  </si>
  <si>
    <t>North Pembroke</t>
  </si>
  <si>
    <t>North Reading</t>
  </si>
  <si>
    <t>North Scituate</t>
  </si>
  <si>
    <t>North Truro</t>
  </si>
  <si>
    <t>North Uxbridge</t>
  </si>
  <si>
    <t>North Waltham</t>
  </si>
  <si>
    <t>North Weymouth</t>
  </si>
  <si>
    <t>Northampton</t>
  </si>
  <si>
    <t>Northborough</t>
  </si>
  <si>
    <t>Northbridge</t>
  </si>
  <si>
    <t>Northfield</t>
  </si>
  <si>
    <t>Norton</t>
  </si>
  <si>
    <t>Norwell</t>
  </si>
  <si>
    <t>Norwood</t>
  </si>
  <si>
    <t>Nutting Lake</t>
  </si>
  <si>
    <t>Oak Bluffs</t>
  </si>
  <si>
    <t>Oakham</t>
  </si>
  <si>
    <t>Ocean Bluff</t>
  </si>
  <si>
    <t>Onset</t>
  </si>
  <si>
    <t>Orange</t>
  </si>
  <si>
    <t>Orleans</t>
  </si>
  <si>
    <t>Osterville</t>
  </si>
  <si>
    <t>Otis</t>
  </si>
  <si>
    <t>Oxford</t>
  </si>
  <si>
    <t>Palmer</t>
  </si>
  <si>
    <t>Paxton</t>
  </si>
  <si>
    <t>Peabody</t>
  </si>
  <si>
    <t>Pembroke</t>
  </si>
  <si>
    <t>Pepperell</t>
  </si>
  <si>
    <t>Petersham</t>
  </si>
  <si>
    <t>Pinehurst</t>
  </si>
  <si>
    <t>Pittsfield</t>
  </si>
  <si>
    <t>Plainfield</t>
  </si>
  <si>
    <t>Plainville</t>
  </si>
  <si>
    <t>Plymouth</t>
  </si>
  <si>
    <t>Plympton</t>
  </si>
  <si>
    <t>Pocasset</t>
  </si>
  <si>
    <t>Prides Crossing</t>
  </si>
  <si>
    <t>Princeton</t>
  </si>
  <si>
    <t>Provincetown</t>
  </si>
  <si>
    <t>Quincy</t>
  </si>
  <si>
    <t>Randolph</t>
  </si>
  <si>
    <t>Raynham</t>
  </si>
  <si>
    <t>Raynham Center</t>
  </si>
  <si>
    <t>Reading</t>
  </si>
  <si>
    <t>Readville</t>
  </si>
  <si>
    <t>Rehoboth</t>
  </si>
  <si>
    <t>Revere</t>
  </si>
  <si>
    <t>Richmond</t>
  </si>
  <si>
    <t>Rochdale</t>
  </si>
  <si>
    <t>Rochester</t>
  </si>
  <si>
    <t>Rockland</t>
  </si>
  <si>
    <t>Rockport</t>
  </si>
  <si>
    <t>Roslindale</t>
  </si>
  <si>
    <t>Rowe</t>
  </si>
  <si>
    <t>Rowley</t>
  </si>
  <si>
    <t>Roxbury</t>
  </si>
  <si>
    <t>Roxbury Crossing</t>
  </si>
  <si>
    <t>Royalston</t>
  </si>
  <si>
    <t>Russell</t>
  </si>
  <si>
    <t>Rutland</t>
  </si>
  <si>
    <t>Sagamore</t>
  </si>
  <si>
    <t>Sagamore Beach</t>
  </si>
  <si>
    <t>Salem</t>
  </si>
  <si>
    <t>Salisbury</t>
  </si>
  <si>
    <t>Sandisfield</t>
  </si>
  <si>
    <t>Sandwich</t>
  </si>
  <si>
    <t>Saugus</t>
  </si>
  <si>
    <t>Savoy</t>
  </si>
  <si>
    <t>Scituate</t>
  </si>
  <si>
    <t>Seekonk</t>
  </si>
  <si>
    <t>Sharon</t>
  </si>
  <si>
    <t>Sheffield</t>
  </si>
  <si>
    <t>Shelburne Falls</t>
  </si>
  <si>
    <t>Sheldonville</t>
  </si>
  <si>
    <t>Sherborn</t>
  </si>
  <si>
    <t>Shirley</t>
  </si>
  <si>
    <t>Shrewsbury</t>
  </si>
  <si>
    <t>Shutesbury</t>
  </si>
  <si>
    <t>Siasconset</t>
  </si>
  <si>
    <t>Silver Beach</t>
  </si>
  <si>
    <t>Somerset</t>
  </si>
  <si>
    <t>Somerville</t>
  </si>
  <si>
    <t>South Barre</t>
  </si>
  <si>
    <t>South Carver</t>
  </si>
  <si>
    <t>South Chatham</t>
  </si>
  <si>
    <t>South Dartmouth</t>
  </si>
  <si>
    <t>South Deerfield</t>
  </si>
  <si>
    <t>South Dennis</t>
  </si>
  <si>
    <t>South Easton</t>
  </si>
  <si>
    <t>South Egremont</t>
  </si>
  <si>
    <t>South Grafton</t>
  </si>
  <si>
    <t>South Hadley</t>
  </si>
  <si>
    <t>South Hamilton</t>
  </si>
  <si>
    <t>South Harwich</t>
  </si>
  <si>
    <t>South Lancaster</t>
  </si>
  <si>
    <t>South Lee</t>
  </si>
  <si>
    <t>South Orleans</t>
  </si>
  <si>
    <t>South Walpole</t>
  </si>
  <si>
    <t>South Wellfleet</t>
  </si>
  <si>
    <t>South Weymouth</t>
  </si>
  <si>
    <t>South Yarmouth</t>
  </si>
  <si>
    <t>Southampton</t>
  </si>
  <si>
    <t>Southborough</t>
  </si>
  <si>
    <t>Southbridge</t>
  </si>
  <si>
    <t>Southfield</t>
  </si>
  <si>
    <t>Southwick</t>
  </si>
  <si>
    <t>Spencer</t>
  </si>
  <si>
    <t>Springfield</t>
  </si>
  <si>
    <t>Sterling</t>
  </si>
  <si>
    <t>Still River</t>
  </si>
  <si>
    <t>Stockbridge</t>
  </si>
  <si>
    <t>Stoneham</t>
  </si>
  <si>
    <t>Stoughton</t>
  </si>
  <si>
    <t>Stow</t>
  </si>
  <si>
    <t>Sturbridge</t>
  </si>
  <si>
    <t>Sudbury</t>
  </si>
  <si>
    <t>Sunderland</t>
  </si>
  <si>
    <t>Sutton</t>
  </si>
  <si>
    <t>Swampscott</t>
  </si>
  <si>
    <t>Swansea</t>
  </si>
  <si>
    <t>Taunton</t>
  </si>
  <si>
    <t>Templeton</t>
  </si>
  <si>
    <t>Tewksbury</t>
  </si>
  <si>
    <t>Thorndike</t>
  </si>
  <si>
    <t>Three Rivers</t>
  </si>
  <si>
    <t>Topsfield</t>
  </si>
  <si>
    <t>Townsend</t>
  </si>
  <si>
    <t>Truro</t>
  </si>
  <si>
    <t>Turners Falls</t>
  </si>
  <si>
    <t>Tyngsboro</t>
  </si>
  <si>
    <t>Tyringham</t>
  </si>
  <si>
    <t>Upton</t>
  </si>
  <si>
    <t>Uxbridge</t>
  </si>
  <si>
    <t>Village Of Nagog Woods</t>
  </si>
  <si>
    <t>Vineyard Haven</t>
  </si>
  <si>
    <t>Waban</t>
  </si>
  <si>
    <t>Wakefield</t>
  </si>
  <si>
    <t>Wales</t>
  </si>
  <si>
    <t>Walpole</t>
  </si>
  <si>
    <t>Waltham</t>
  </si>
  <si>
    <t>Ware</t>
  </si>
  <si>
    <t>Wareham</t>
  </si>
  <si>
    <t>Warren</t>
  </si>
  <si>
    <t>Warwick</t>
  </si>
  <si>
    <t>Watertown</t>
  </si>
  <si>
    <t>Waverley</t>
  </si>
  <si>
    <t>Wayland</t>
  </si>
  <si>
    <t>Webster</t>
  </si>
  <si>
    <t>Wellesley</t>
  </si>
  <si>
    <t>Wellesley Hills</t>
  </si>
  <si>
    <t>Wellfleet</t>
  </si>
  <si>
    <t>Wendell</t>
  </si>
  <si>
    <t>Wendell Depot</t>
  </si>
  <si>
    <t>Wenham</t>
  </si>
  <si>
    <t>West Barnstable</t>
  </si>
  <si>
    <t>West Boxford</t>
  </si>
  <si>
    <t>West Boylston</t>
  </si>
  <si>
    <t>West Bridgewater</t>
  </si>
  <si>
    <t>West Brookfield</t>
  </si>
  <si>
    <t>West Chatham</t>
  </si>
  <si>
    <t>West Chesterfield</t>
  </si>
  <si>
    <t>West Chop</t>
  </si>
  <si>
    <t>West Dennis</t>
  </si>
  <si>
    <t>West Falmouth</t>
  </si>
  <si>
    <t>West Groton</t>
  </si>
  <si>
    <t>West Harwich</t>
  </si>
  <si>
    <t>West Hatfield</t>
  </si>
  <si>
    <t>West Hyannisport</t>
  </si>
  <si>
    <t>West Medford</t>
  </si>
  <si>
    <t>West Millbury</t>
  </si>
  <si>
    <t>West Newbury</t>
  </si>
  <si>
    <t>West Newton</t>
  </si>
  <si>
    <t>West Roxbury</t>
  </si>
  <si>
    <t>West Springfield</t>
  </si>
  <si>
    <t>West Stockbridge</t>
  </si>
  <si>
    <t>West Tisbury</t>
  </si>
  <si>
    <t>West Townsend</t>
  </si>
  <si>
    <t>West Wareham</t>
  </si>
  <si>
    <t>West Warren</t>
  </si>
  <si>
    <t>West Yarmouth</t>
  </si>
  <si>
    <t>Westborough</t>
  </si>
  <si>
    <t>Westfield</t>
  </si>
  <si>
    <t>Westford</t>
  </si>
  <si>
    <t>Westminster</t>
  </si>
  <si>
    <t>Weston</t>
  </si>
  <si>
    <t>Westport</t>
  </si>
  <si>
    <t>Westport Point</t>
  </si>
  <si>
    <t>Westwood</t>
  </si>
  <si>
    <t>Weymouth</t>
  </si>
  <si>
    <t>Whately</t>
  </si>
  <si>
    <t>Wheelwright</t>
  </si>
  <si>
    <t>White Horse Beach</t>
  </si>
  <si>
    <t>Whitinsville</t>
  </si>
  <si>
    <t>Whitman</t>
  </si>
  <si>
    <t>Wilbraham</t>
  </si>
  <si>
    <t>Williamsburg</t>
  </si>
  <si>
    <t>Williamstown</t>
  </si>
  <si>
    <t>Wilmington</t>
  </si>
  <si>
    <t>Winchendon</t>
  </si>
  <si>
    <t>Winchendon Springs</t>
  </si>
  <si>
    <t>Winchester</t>
  </si>
  <si>
    <t>Windsor</t>
  </si>
  <si>
    <t>Winthrop</t>
  </si>
  <si>
    <t>Woburn</t>
  </si>
  <si>
    <t>Woods Hole</t>
  </si>
  <si>
    <t>Woodville</t>
  </si>
  <si>
    <t>Worcester</t>
  </si>
  <si>
    <t>Woronoco</t>
  </si>
  <si>
    <t>Worthington</t>
  </si>
  <si>
    <t>Wrentham</t>
  </si>
  <si>
    <t>Yarmouth Port</t>
  </si>
  <si>
    <t xml:space="preserve">NON-ACUTE Hospitals                         </t>
  </si>
  <si>
    <t>At a Glance</t>
  </si>
  <si>
    <t>Org ID</t>
  </si>
  <si>
    <t>Cohort</t>
  </si>
  <si>
    <t>Health System</t>
  </si>
  <si>
    <t>County</t>
  </si>
  <si>
    <t>AdCare Hospital of Worcester</t>
  </si>
  <si>
    <t>AdCare Health Systems</t>
  </si>
  <si>
    <t>Arbour Hospital</t>
  </si>
  <si>
    <t>Universal Health Service</t>
  </si>
  <si>
    <t>Suffolk</t>
  </si>
  <si>
    <t>Arbour Fuller Hospital</t>
  </si>
  <si>
    <t>South Attleboro, MA</t>
  </si>
  <si>
    <t>Bristol</t>
  </si>
  <si>
    <t>Arbour HRI Hospital</t>
  </si>
  <si>
    <t>Bournewood Hospital</t>
  </si>
  <si>
    <t>Curahealth Stoughton</t>
  </si>
  <si>
    <t>Chronic Care Hospital</t>
  </si>
  <si>
    <t>Rehabilitation Hospital</t>
  </si>
  <si>
    <t>Encompass Health</t>
  </si>
  <si>
    <t>Middlesex</t>
  </si>
  <si>
    <t>Fairlawn Rehabilitation Hospital, an affiliate of Encompass Health</t>
  </si>
  <si>
    <t>Franciscan Hospital for Children</t>
  </si>
  <si>
    <t>Haverhill Pavilion Behavioral Health Hospital</t>
  </si>
  <si>
    <t>Acadia Healthcare</t>
  </si>
  <si>
    <t>Hebrew Rehabilitation Center</t>
  </si>
  <si>
    <t>Hebrew SeniorLife</t>
  </si>
  <si>
    <t>Hospital for Behavioral Medicine</t>
  </si>
  <si>
    <t>McLean Hospital</t>
  </si>
  <si>
    <t>New England Sinai Hospital</t>
  </si>
  <si>
    <t>Southcoast Behavioral Hospital</t>
  </si>
  <si>
    <t>Dartmouth, MA</t>
  </si>
  <si>
    <t>Spaulding Rehabilitation Hospital Boston</t>
  </si>
  <si>
    <t>Spaulding Rehabilitation Hospital Cambridge</t>
  </si>
  <si>
    <t>Spaulding Rehabilitation Hospital Cape Cod</t>
  </si>
  <si>
    <t xml:space="preserve">Taravista Behavioral Health </t>
  </si>
  <si>
    <t>Health Partners New England</t>
  </si>
  <si>
    <t>Devens, MA</t>
  </si>
  <si>
    <t xml:space="preserve">Vibra Hospital of Southeastern Massachusetts </t>
  </si>
  <si>
    <t>Vibra Healthcare</t>
  </si>
  <si>
    <t>Vibra Hospital of Western Massachusetts</t>
  </si>
  <si>
    <t xml:space="preserve">Walden Behavioral Care </t>
  </si>
  <si>
    <t>Westborough Behavioral Healthcare Hospital</t>
  </si>
  <si>
    <t>Signature Healthcare</t>
  </si>
  <si>
    <t>Westwood Lodge Pembroke Hospital</t>
  </si>
  <si>
    <t>Whittier Rehabilitation Hospital Bradford</t>
  </si>
  <si>
    <t>Whittier Health System</t>
  </si>
  <si>
    <t>Bradford, MA</t>
  </si>
  <si>
    <t>Whittier Rehabilitation Hospital Westborough</t>
  </si>
  <si>
    <t>Payer Mix and Utilization</t>
  </si>
  <si>
    <t>Staffed Beds  Total</t>
  </si>
  <si>
    <t>Percentage of Occupancy  Total</t>
  </si>
  <si>
    <t>Inpatient GPSR  Total</t>
  </si>
  <si>
    <t>Outpatient GPSR  Total</t>
  </si>
  <si>
    <t>Workers Compensation GPSR</t>
  </si>
  <si>
    <t>Self-Pay GPSR</t>
  </si>
  <si>
    <t>Commercial                          Managed Care GPSR</t>
  </si>
  <si>
    <t>Health Safety Net (HSN) GPSR</t>
  </si>
  <si>
    <t>Discharges  Total</t>
  </si>
  <si>
    <t>Average Length of Stay (ALOS)</t>
  </si>
  <si>
    <t>Inpatient Days Total</t>
  </si>
  <si>
    <t>Outpatient Visits Total</t>
  </si>
  <si>
    <t>AdCare Hospital of Worcester Inc.</t>
  </si>
  <si>
    <t>Specialty</t>
  </si>
  <si>
    <t>Arbour-Fuller Hospital</t>
  </si>
  <si>
    <t>Arbour-HRI Hospital</t>
  </si>
  <si>
    <t>Chronic Care</t>
  </si>
  <si>
    <t>Encompass Braintree Rehabilitation Hospital</t>
  </si>
  <si>
    <t>Rehabilitation</t>
  </si>
  <si>
    <t>Encompass New England Rehabilitation Hospital</t>
  </si>
  <si>
    <t>Encompass Rehabilitation Hospital of Western Massachusetts</t>
  </si>
  <si>
    <t>Fairlawn Rehabilitation Hospital, an affiliatee of Encompass Health</t>
  </si>
  <si>
    <t>Hospital Behavioral Medicine</t>
  </si>
  <si>
    <t>New England Sinai Hospital - A Steward Family Hospital Inc.</t>
  </si>
  <si>
    <t>Southcoast Behavioral Health</t>
  </si>
  <si>
    <t>Spaulding Hospital - Cambridge</t>
  </si>
  <si>
    <t>Spaulding Rehabilitation Hospital - Boston</t>
  </si>
  <si>
    <t>Spaulding Rehabilitation Hospital - Cape Cod</t>
  </si>
  <si>
    <t>Taravista Behavioral Health Center</t>
  </si>
  <si>
    <t>Vibra Hospital of Southern Massachusetts</t>
  </si>
  <si>
    <t>Walden Behavioral Care LLC</t>
  </si>
  <si>
    <t>Whittier Rehabilitation Hospital - Bradford</t>
  </si>
  <si>
    <t>Whittier Rehabilitation Hospital - Westborough</t>
  </si>
  <si>
    <t>Revenue</t>
  </si>
  <si>
    <t>Net Inpatient Service Revenue</t>
  </si>
  <si>
    <t>Net Outpatient Service Revenue</t>
  </si>
  <si>
    <t>Total Operating Revenue</t>
  </si>
  <si>
    <t>Total Costs</t>
  </si>
  <si>
    <t>Total Unrestricted Revenue, Gains And Other Support</t>
  </si>
  <si>
    <t>Excess Of Revenue, Gains And Other Support Over Expenses</t>
  </si>
  <si>
    <t>Discharges Total</t>
  </si>
  <si>
    <t>Percentage of Occupancy</t>
  </si>
  <si>
    <t>Cape Cod Islands DMH</t>
  </si>
  <si>
    <t>Corrigan DMH</t>
  </si>
  <si>
    <t>Solomon Fuller DMH</t>
  </si>
  <si>
    <t>Taunton DMH</t>
  </si>
  <si>
    <t>Worcester DMH</t>
  </si>
  <si>
    <t>Lemuel Shattuck DPH</t>
  </si>
  <si>
    <t>Pappas DPH</t>
  </si>
  <si>
    <t>Tewksbury DPH</t>
  </si>
  <si>
    <t>Western MA DPH</t>
  </si>
  <si>
    <t>HFY19</t>
  </si>
  <si>
    <t>HFY18</t>
  </si>
  <si>
    <t>HFY20</t>
  </si>
  <si>
    <t>HFY21</t>
  </si>
  <si>
    <t>HFY22</t>
  </si>
  <si>
    <t>HFY2022</t>
  </si>
  <si>
    <t>HFY2021</t>
  </si>
  <si>
    <t>Northeastern Massachusetts</t>
  </si>
  <si>
    <t>Level 3</t>
  </si>
  <si>
    <t>Beth Israel Lahey Health</t>
  </si>
  <si>
    <t>Beth Israel Lahey Health 3/1/19</t>
  </si>
  <si>
    <t>Heywood Healthcare</t>
  </si>
  <si>
    <t>Not Applicable</t>
  </si>
  <si>
    <t>Western Massachusetts</t>
  </si>
  <si>
    <t xml:space="preserve">Baystate Health </t>
  </si>
  <si>
    <t>Level 1</t>
  </si>
  <si>
    <t xml:space="preserve">Level 2 </t>
  </si>
  <si>
    <t>Palmer &amp; Ware, MA</t>
  </si>
  <si>
    <t>Berkshire Health Systems</t>
  </si>
  <si>
    <t xml:space="preserve">Level 1 </t>
  </si>
  <si>
    <t>Boston Children's Hospital and Subsid.</t>
  </si>
  <si>
    <t>Boston Medical Center Health System</t>
  </si>
  <si>
    <t>Cambridge, Somerville, &amp; Everett, MA</t>
  </si>
  <si>
    <t>Cape Cod Healthcare</t>
  </si>
  <si>
    <t>Dana-Farber Cancer Institute and Subsid.</t>
  </si>
  <si>
    <t>Emerson Health System Inc. and Subsid.</t>
  </si>
  <si>
    <t>UMass Memorial Health Care</t>
  </si>
  <si>
    <t>UMass Memorial Health Care 7/1/21</t>
  </si>
  <si>
    <t>Leominster, Fitchburg &amp; Clinton, MA</t>
  </si>
  <si>
    <t>Valley Health System</t>
  </si>
  <si>
    <t>Burlington &amp; Peabody, MA</t>
  </si>
  <si>
    <t>Lawrence General Hospital and Affiliates</t>
  </si>
  <si>
    <t>Lowell,  MA</t>
  </si>
  <si>
    <t>Tufts Medicine</t>
  </si>
  <si>
    <t>Medford &amp; Melrose, MA</t>
  </si>
  <si>
    <t>Wellforce - 2017</t>
  </si>
  <si>
    <t>Trinity Health</t>
  </si>
  <si>
    <t>Framingham &amp; Natick, MA</t>
  </si>
  <si>
    <t>Tenet Healthcare</t>
  </si>
  <si>
    <t>Milford Regional Medical Ctr, Inc. &amp; Affil.</t>
  </si>
  <si>
    <t xml:space="preserve">Steward Health Care </t>
  </si>
  <si>
    <t>Steward Health Care</t>
  </si>
  <si>
    <t>Salem &amp; Lynn, MA</t>
  </si>
  <si>
    <t>Beverly &amp; Gloucester, MA</t>
  </si>
  <si>
    <t>Shriners Hospital for Children</t>
  </si>
  <si>
    <t>Signature Healthcare Corporation</t>
  </si>
  <si>
    <t>Level 2</t>
  </si>
  <si>
    <t>South Shore Health System</t>
  </si>
  <si>
    <t>Fall River, New Bedford, &amp; Wareham, MA</t>
  </si>
  <si>
    <t>Southcoast</t>
  </si>
  <si>
    <t>Southcoast Health System</t>
  </si>
  <si>
    <t>Sturdy Memorial Foundation</t>
  </si>
  <si>
    <t>FY22</t>
  </si>
  <si>
    <t>FY 22</t>
  </si>
  <si>
    <t>Behavioral Health Hospital</t>
  </si>
  <si>
    <t>Pamhealth</t>
  </si>
  <si>
    <t>Stoughton, MA &amp; Natick, MA</t>
  </si>
  <si>
    <t>Southeast Regional Network</t>
  </si>
  <si>
    <t>Walden Behavioral Care Inc</t>
  </si>
  <si>
    <t>Pembroke, MA &amp; Westwood, MA</t>
  </si>
  <si>
    <t>Joined Mass General Brigham 4/1/18</t>
  </si>
  <si>
    <t>Amesbury, MA</t>
  </si>
  <si>
    <t>Newton, NH</t>
  </si>
  <si>
    <t>Conway, MA</t>
  </si>
  <si>
    <t>Millers Falls, MA</t>
  </si>
  <si>
    <t>Longmeadow, MA</t>
  </si>
  <si>
    <t>Chester, MA</t>
  </si>
  <si>
    <t>Blandford, MA</t>
  </si>
  <si>
    <t>West Stockbridge, MA</t>
  </si>
  <si>
    <t>Dover, MA</t>
  </si>
  <si>
    <t>Chatham, MA</t>
  </si>
  <si>
    <t>Canaan, CT</t>
  </si>
  <si>
    <t>Wales, MA</t>
  </si>
  <si>
    <t>Indian Orchard, MA</t>
  </si>
  <si>
    <t>Siasconset, MA</t>
  </si>
  <si>
    <t>Harvard, MA</t>
  </si>
  <si>
    <t>Data Appendix for Acute and Non-Acute Hospitals: Hospital Fiscal Year 2022</t>
  </si>
  <si>
    <t>Change in Ownership (HFY 18-22)</t>
  </si>
  <si>
    <t>GPSR by Payer - HFY 21 and HFY 22</t>
  </si>
  <si>
    <t>Appendix C - GPSR and NPSR (HFY 18-22)</t>
  </si>
  <si>
    <t>Appendix D – Financial Performance (HFY 18-22)</t>
  </si>
  <si>
    <t>Appendix E - Solvency/Liquidity Metrics (HFY 18-22)</t>
  </si>
  <si>
    <t>Appendix F – Utilization (HFY 18-22)</t>
  </si>
  <si>
    <t>Appendix L – NonAcute Hospital Payer Mix and Services (HFY 22)</t>
  </si>
  <si>
    <t>Appendix M – NonAcute Hospital Revenue (HFY 18-22)</t>
  </si>
  <si>
    <t>Behavioral Health</t>
  </si>
  <si>
    <t>Normal Neonate Birth</t>
  </si>
  <si>
    <t>Septicemia &amp; Disseminated Infections</t>
  </si>
  <si>
    <t>Vaginal Delivery</t>
  </si>
  <si>
    <t>Bipolar Disorders</t>
  </si>
  <si>
    <t>Major Depressive Disorders</t>
  </si>
  <si>
    <t>Cesarean Delivery</t>
  </si>
  <si>
    <t>Major Resp Infect &amp; Inflam</t>
  </si>
  <si>
    <t>Heart Failure</t>
  </si>
  <si>
    <t>Depression Exc Mdd</t>
  </si>
  <si>
    <t>Knee Joint Replacement</t>
  </si>
  <si>
    <t>Chronic Obstructive Pulmonary Disease</t>
  </si>
  <si>
    <t xml:space="preserve">Cardiac Arrhythmia </t>
  </si>
  <si>
    <t>Hip Joint Replacement</t>
  </si>
  <si>
    <t>Other Pneumonia</t>
  </si>
  <si>
    <t>Kidney &amp; Urinary Tract Infections</t>
  </si>
  <si>
    <t>Alcohol Abuse &amp; Dependence</t>
  </si>
  <si>
    <t>Schizophrenia</t>
  </si>
  <si>
    <t>Cellulitis &amp; Other Skin Infections</t>
  </si>
  <si>
    <t>Renal Failure</t>
  </si>
  <si>
    <t>Pul edema &amp; resp failure</t>
  </si>
  <si>
    <t>Per Cardio Proc w/ AMI</t>
  </si>
  <si>
    <t>Per Cardio Proc w/o AMI</t>
  </si>
  <si>
    <t>Infec &amp; parasitic dis incl HIV w/ O.R. proc</t>
  </si>
  <si>
    <t>Cva &amp; Precerebral Occlusion W/ Infarct</t>
  </si>
  <si>
    <t>Acute Myocardial Infarction</t>
  </si>
  <si>
    <t>Other Aftercare &amp; Convalescence</t>
  </si>
  <si>
    <t>Other Disorders Of Nervous System</t>
  </si>
  <si>
    <t>Disorders Of Pancreas Except Malignancy</t>
  </si>
  <si>
    <t>Organic Mental Health Disturbances</t>
  </si>
  <si>
    <t>Drug &amp; alcohol abuse or dep against med advice</t>
  </si>
  <si>
    <t>Alcohol &amp; drug dep w/ rehab</t>
  </si>
  <si>
    <t>Opioid Abuse &amp; Dependence</t>
  </si>
  <si>
    <t>Procedures For Obesity</t>
  </si>
  <si>
    <t>Intestinal Obstruction</t>
  </si>
  <si>
    <t>Other Anemia and Blood Dis</t>
  </si>
  <si>
    <t>Diverticulitis &amp; Diverticulosis</t>
  </si>
  <si>
    <t>Diabetes</t>
  </si>
  <si>
    <t>Other Digestive System Diagnoses</t>
  </si>
  <si>
    <t>Degen Nrvs Syst exc MS</t>
  </si>
  <si>
    <t>Major Small &amp; Large Bowel Procedures</t>
  </si>
  <si>
    <t>Chemotherapy</t>
  </si>
  <si>
    <t>Other Vascular Procs</t>
  </si>
  <si>
    <t>Mod Ext Proc Unrel to Principal Diag</t>
  </si>
  <si>
    <t>Extracranial Vascular Procedures</t>
  </si>
  <si>
    <t>Seizure</t>
  </si>
  <si>
    <t>Craniotomy Except For Trauma</t>
  </si>
  <si>
    <t>Bronchiolitis &amp; RSV Pneumonia</t>
  </si>
  <si>
    <t>Asthma</t>
  </si>
  <si>
    <t>Malnutrition, Fail to Thrive &amp; Oth</t>
  </si>
  <si>
    <t>D &amp; L Fusion For Curvature</t>
  </si>
  <si>
    <t xml:space="preserve">Major Cardiothoracic Repair Of Heart </t>
  </si>
  <si>
    <t>Non-Bact Gastro, Nausea</t>
  </si>
  <si>
    <t>Oth Cardiothoracic Procs</t>
  </si>
  <si>
    <t>Maj HEM/IG Dx exc SC</t>
  </si>
  <si>
    <t>Hip &amp; Femur; Non-Trauma</t>
  </si>
  <si>
    <t>Sickle Cell Anemia Crisis</t>
  </si>
  <si>
    <t>Cardiac cath w circ disord exc heart disease</t>
  </si>
  <si>
    <t>Other Antepartum Dxs</t>
  </si>
  <si>
    <t>Malf, Reac, Compl of Genitourinary Dev</t>
  </si>
  <si>
    <t>Major Respiratory &amp; Chest Procedures</t>
  </si>
  <si>
    <t>Dorsal &amp; lumbar fusion proc</t>
  </si>
  <si>
    <t>Adjust Dis/Neuroses exc DD</t>
  </si>
  <si>
    <t>Bone Marrow Transplant</t>
  </si>
  <si>
    <t>Digestive Malignancy</t>
  </si>
  <si>
    <t>Lymphoma, Myeloma &amp; Non-Acute Leukemia</t>
  </si>
  <si>
    <t>Nervous System Malignancy</t>
  </si>
  <si>
    <t>Factors Influ Hlth Status</t>
  </si>
  <si>
    <t>Respiratory Malignancy</t>
  </si>
  <si>
    <t>Malignancy - Hept/Pancreas</t>
  </si>
  <si>
    <t>Peptic Ulcer &amp; Gastritis</t>
  </si>
  <si>
    <t>Head Trauma w Coma &gt;1 hr or Hem</t>
  </si>
  <si>
    <t xml:space="preserve">Hip &amp; Femur Procs for Trauma </t>
  </si>
  <si>
    <t>Other Major Head &amp; Neck Procedures</t>
  </si>
  <si>
    <t>Orbital Procedures</t>
  </si>
  <si>
    <t>Major Cranial/Facial Bone Procedures</t>
  </si>
  <si>
    <t>Other Ent Procedures</t>
  </si>
  <si>
    <t>Other Nervous Syst Procs</t>
  </si>
  <si>
    <t>Eye Procedures Except Orbit</t>
  </si>
  <si>
    <t>Major Larynx &amp; Trachea Procedures</t>
  </si>
  <si>
    <t>Other ENT &amp; Cranial Dxs</t>
  </si>
  <si>
    <t>Shoulder &amp; Arm Procs</t>
  </si>
  <si>
    <t>C. Spinal Fusion &amp; Other Procs</t>
  </si>
  <si>
    <t>Intervertebral Disc Excis</t>
  </si>
  <si>
    <t>Knee &amp; Lower Leg Procedures Except Foot</t>
  </si>
  <si>
    <t>Oth Muscl Sys &amp; Tis Proc</t>
  </si>
  <si>
    <t xml:space="preserve">Proc W Diag Of Rehab, Aftercare </t>
  </si>
  <si>
    <t>Burns w/ or w/o Skin Graft</t>
  </si>
  <si>
    <t>Other Back &amp; Neck Disorder</t>
  </si>
  <si>
    <t>Poisoning Of Medicinal Agents</t>
  </si>
  <si>
    <t>Coronary Bypass w/o Card Cath</t>
  </si>
  <si>
    <t>Manchester, NH</t>
  </si>
  <si>
    <t>Leicester, MA</t>
  </si>
  <si>
    <t>Acushnet, MA</t>
  </si>
  <si>
    <t>February 2024</t>
  </si>
  <si>
    <t xml:space="preserve">Notes: Communities with fewer than 25 discharges from a hospital have been suppressed. </t>
  </si>
  <si>
    <t xml:space="preserve">Notes: Zip codes with fewer than 25 discharges from a hospital have been suppressed. </t>
  </si>
  <si>
    <t>Pamhealth Stoughton</t>
  </si>
  <si>
    <t>Miravista Behavioral Health Center</t>
  </si>
  <si>
    <t>Region (CHIA)</t>
  </si>
  <si>
    <t xml:space="preserve">AlitaCare </t>
  </si>
  <si>
    <t>State Operated Facilities</t>
  </si>
  <si>
    <t>Relative Price (CY21)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</si>
</sst>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General_)"/>
    <numFmt numFmtId="165" formatCode="&quot;$&quot;#,##0"/>
    <numFmt numFmtId="166" formatCode="0.0%"/>
    <numFmt numFmtId="167" formatCode="_(* #,##0_);_(* \(#,##0\);_(* &quot;-&quot;??_);_(@_)"/>
    <numFmt numFmtId="168" formatCode="0_);[Red]\(0\)"/>
    <numFmt numFmtId="169" formatCode="_(&quot;$&quot;* #,##0_);_(&quot;$&quot;* \(#,##0\);_(&quot;$&quot;* &quot;-&quot;??_);_(@_)"/>
    <numFmt numFmtId="170" formatCode="0.0"/>
    <numFmt numFmtId="171" formatCode="_(* #,##0.0_);_(* \(#,##0.0\);_(* &quot;-&quot;??_);_(@_)"/>
    <numFmt numFmtId="172" formatCode="00000"/>
    <numFmt numFmtId="173" formatCode="#,##0.0"/>
  </numFmts>
  <fonts count="101" x14ac:knownFonts="1">
    <font>
      <sz val="11"/>
      <color theme="1"/>
      <name val="Calibri"/>
      <family val="2"/>
      <scheme val="minor"/>
    </font>
    <font>
      <sz val="11"/>
      <color theme="1"/>
      <name val="Calibri"/>
      <family val="2"/>
      <scheme val="minor"/>
    </font>
    <font>
      <sz val="9"/>
      <name val="Arial"/>
      <family val="2"/>
    </font>
    <font>
      <sz val="10"/>
      <name val="Arial"/>
      <family val="2"/>
    </font>
    <font>
      <sz val="11"/>
      <color indexed="8"/>
      <name val="Calibri"/>
      <family val="2"/>
    </font>
    <font>
      <sz val="12"/>
      <color theme="1"/>
      <name val="Arial"/>
      <family val="2"/>
    </font>
    <font>
      <sz val="11"/>
      <color indexed="9"/>
      <name val="Calibri"/>
      <family val="2"/>
    </font>
    <font>
      <sz val="12"/>
      <color theme="0"/>
      <name val="Arial"/>
      <family val="2"/>
    </font>
    <font>
      <sz val="9"/>
      <color indexed="8"/>
      <name val="Calibri"/>
      <family val="2"/>
      <scheme val="minor"/>
    </font>
    <font>
      <sz val="9"/>
      <color indexed="8"/>
      <name val="Calibri"/>
      <family val="2"/>
    </font>
    <font>
      <sz val="9"/>
      <color indexed="8"/>
      <name val="Arial"/>
      <family val="2"/>
    </font>
    <font>
      <sz val="11"/>
      <color indexed="14"/>
      <name val="Calibri"/>
      <family val="2"/>
    </font>
    <font>
      <sz val="12"/>
      <color rgb="FF9C0006"/>
      <name val="Arial"/>
      <family val="2"/>
    </font>
    <font>
      <b/>
      <sz val="11"/>
      <color indexed="52"/>
      <name val="Calibri"/>
      <family val="2"/>
    </font>
    <font>
      <b/>
      <sz val="12"/>
      <color rgb="FFFA7D00"/>
      <name val="Arial"/>
      <family val="2"/>
    </font>
    <font>
      <b/>
      <sz val="11"/>
      <color indexed="9"/>
      <name val="Calibri"/>
      <family val="2"/>
    </font>
    <font>
      <b/>
      <sz val="12"/>
      <color theme="0"/>
      <name val="Arial"/>
      <family val="2"/>
    </font>
    <font>
      <sz val="9"/>
      <name val="Calibri"/>
      <family val="2"/>
      <scheme val="minor"/>
    </font>
    <font>
      <sz val="9"/>
      <name val="Calibri"/>
      <family val="2"/>
    </font>
    <font>
      <sz val="9"/>
      <color indexed="9"/>
      <name val="Calibri"/>
      <family val="2"/>
    </font>
    <font>
      <sz val="9"/>
      <color indexed="9"/>
      <name val="Arial"/>
      <family val="2"/>
    </font>
    <font>
      <sz val="9"/>
      <color indexed="9"/>
      <name val="Calibri"/>
      <family val="2"/>
      <scheme val="minor"/>
    </font>
    <font>
      <sz val="9"/>
      <color indexed="51"/>
      <name val="Calibri"/>
      <family val="2"/>
      <scheme val="minor"/>
    </font>
    <font>
      <i/>
      <sz val="11"/>
      <color indexed="23"/>
      <name val="Calibri"/>
      <family val="2"/>
    </font>
    <font>
      <i/>
      <sz val="12"/>
      <color rgb="FF7F7F7F"/>
      <name val="Arial"/>
      <family val="2"/>
    </font>
    <font>
      <sz val="11"/>
      <color indexed="17"/>
      <name val="Calibri"/>
      <family val="2"/>
    </font>
    <font>
      <sz val="12"/>
      <color rgb="FF006100"/>
      <name val="Arial"/>
      <family val="2"/>
    </font>
    <font>
      <b/>
      <sz val="15"/>
      <color indexed="29"/>
      <name val="Calibri"/>
      <family val="2"/>
    </font>
    <font>
      <b/>
      <sz val="15"/>
      <color theme="3"/>
      <name val="Arial"/>
      <family val="2"/>
    </font>
    <font>
      <b/>
      <sz val="13"/>
      <color indexed="29"/>
      <name val="Calibri"/>
      <family val="2"/>
    </font>
    <font>
      <b/>
      <sz val="13"/>
      <color theme="3"/>
      <name val="Arial"/>
      <family val="2"/>
    </font>
    <font>
      <b/>
      <sz val="11"/>
      <color indexed="29"/>
      <name val="Calibri"/>
      <family val="2"/>
    </font>
    <font>
      <b/>
      <sz val="11"/>
      <color theme="3"/>
      <name val="Arial"/>
      <family val="2"/>
    </font>
    <font>
      <u/>
      <sz val="11"/>
      <color theme="10"/>
      <name val="Calibri"/>
      <family val="2"/>
      <scheme val="minor"/>
    </font>
    <font>
      <sz val="11"/>
      <color indexed="62"/>
      <name val="Calibri"/>
      <family val="2"/>
    </font>
    <font>
      <sz val="12"/>
      <color rgb="FF3F3F76"/>
      <name val="Arial"/>
      <family val="2"/>
    </font>
    <font>
      <b/>
      <i/>
      <sz val="11"/>
      <color theme="1"/>
      <name val="Calibri"/>
      <family val="2"/>
      <scheme val="minor"/>
    </font>
    <font>
      <b/>
      <i/>
      <sz val="10"/>
      <name val="Arial"/>
      <family val="2"/>
    </font>
    <font>
      <u/>
      <sz val="11"/>
      <color theme="1"/>
      <name val="Calibri"/>
      <family val="2"/>
      <scheme val="minor"/>
    </font>
    <font>
      <u/>
      <sz val="10"/>
      <name val="Arial"/>
      <family val="2"/>
    </font>
    <font>
      <sz val="11"/>
      <color indexed="52"/>
      <name val="Calibri"/>
      <family val="2"/>
    </font>
    <font>
      <sz val="12"/>
      <color rgb="FFFA7D00"/>
      <name val="Arial"/>
      <family val="2"/>
    </font>
    <font>
      <sz val="11"/>
      <color indexed="60"/>
      <name val="Calibri"/>
      <family val="2"/>
    </font>
    <font>
      <sz val="12"/>
      <color rgb="FF9C6500"/>
      <name val="Arial"/>
      <family val="2"/>
    </font>
    <font>
      <sz val="9"/>
      <color theme="1"/>
      <name val="Calibri"/>
      <family val="2"/>
      <scheme val="minor"/>
    </font>
    <font>
      <sz val="10"/>
      <name val="Courier"/>
      <family val="3"/>
    </font>
    <font>
      <sz val="10"/>
      <name val="MS Sans Serif"/>
      <family val="2"/>
    </font>
    <font>
      <sz val="11"/>
      <color rgb="FF000000"/>
      <name val="Calibri"/>
      <family val="2"/>
      <scheme val="minor"/>
    </font>
    <font>
      <b/>
      <sz val="9.75"/>
      <name val="Arial"/>
      <family val="2"/>
    </font>
    <font>
      <b/>
      <sz val="11"/>
      <color indexed="63"/>
      <name val="Calibri"/>
      <family val="2"/>
    </font>
    <font>
      <b/>
      <sz val="12"/>
      <color rgb="FF3F3F3F"/>
      <name val="Arial"/>
      <family val="2"/>
    </font>
    <font>
      <b/>
      <sz val="18"/>
      <color indexed="29"/>
      <name val="Cambria"/>
      <family val="2"/>
    </font>
    <font>
      <b/>
      <sz val="11"/>
      <color indexed="8"/>
      <name val="Calibri"/>
      <family val="2"/>
    </font>
    <font>
      <b/>
      <sz val="12"/>
      <color theme="1"/>
      <name val="Arial"/>
      <family val="2"/>
    </font>
    <font>
      <sz val="11"/>
      <color indexed="32"/>
      <name val="Calibri"/>
      <family val="2"/>
    </font>
    <font>
      <sz val="12"/>
      <color rgb="FFFF0000"/>
      <name val="Arial"/>
      <family val="2"/>
    </font>
    <font>
      <b/>
      <sz val="11"/>
      <name val="Arial Narrow"/>
      <family val="2"/>
    </font>
    <font>
      <sz val="11"/>
      <name val="Arial Narrow"/>
      <family val="2"/>
    </font>
    <font>
      <sz val="11"/>
      <color theme="1"/>
      <name val="Arial Narrow"/>
      <family val="2"/>
    </font>
    <font>
      <b/>
      <sz val="11"/>
      <color theme="1"/>
      <name val="Arial Narrow"/>
      <family val="2"/>
    </font>
    <font>
      <sz val="10"/>
      <color theme="1"/>
      <name val="Arial Narrow"/>
      <family val="2"/>
    </font>
    <font>
      <b/>
      <sz val="18"/>
      <color theme="3"/>
      <name val="Arial Narrow"/>
      <family val="2"/>
    </font>
    <font>
      <b/>
      <sz val="18"/>
      <color theme="1"/>
      <name val="Arial Narrow"/>
      <family val="2"/>
    </font>
    <font>
      <sz val="11"/>
      <color indexed="8"/>
      <name val="Arial Narrow"/>
      <family val="2"/>
    </font>
    <font>
      <b/>
      <sz val="11"/>
      <color rgb="FFFF0000"/>
      <name val="Arial Narrow"/>
      <family val="2"/>
    </font>
    <font>
      <sz val="12"/>
      <color theme="1"/>
      <name val="Arial Narrow"/>
      <family val="2"/>
    </font>
    <font>
      <b/>
      <sz val="12"/>
      <color theme="0"/>
      <name val="Arial Narrow"/>
      <family val="2"/>
    </font>
    <font>
      <sz val="11"/>
      <color theme="0"/>
      <name val="Arial Narrow"/>
      <family val="2"/>
    </font>
    <font>
      <b/>
      <u/>
      <sz val="11"/>
      <color theme="4"/>
      <name val="Arial Narrow"/>
      <family val="2"/>
    </font>
    <font>
      <b/>
      <sz val="11"/>
      <color theme="4"/>
      <name val="Arial Narrow"/>
      <family val="2"/>
    </font>
    <font>
      <sz val="18"/>
      <color theme="1"/>
      <name val="Arial Narrow"/>
      <family val="2"/>
    </font>
    <font>
      <sz val="18"/>
      <color theme="9" tint="-0.249977111117893"/>
      <name val="Arial Narrow"/>
      <family val="2"/>
    </font>
    <font>
      <sz val="11"/>
      <color rgb="FFFF0000"/>
      <name val="Arial Narrow"/>
      <family val="2"/>
    </font>
    <font>
      <sz val="11"/>
      <name val="Arial"/>
      <family val="2"/>
    </font>
    <font>
      <strike/>
      <sz val="11"/>
      <color theme="1"/>
      <name val="Arial Narrow"/>
      <family val="2"/>
    </font>
    <font>
      <b/>
      <u/>
      <sz val="11"/>
      <color theme="10"/>
      <name val="Arial Narrow"/>
      <family val="2"/>
    </font>
    <font>
      <sz val="8"/>
      <name val="Calibri"/>
      <family val="2"/>
      <scheme val="minor"/>
    </font>
    <font>
      <sz val="11"/>
      <color rgb="FF000000"/>
      <name val="Arial Narrow"/>
      <family val="2"/>
    </font>
    <font>
      <b/>
      <sz val="12"/>
      <color rgb="FFFF0000"/>
      <name val="Arial Narrow"/>
      <family val="2"/>
    </font>
    <font>
      <b/>
      <sz val="11"/>
      <color rgb="FF333333"/>
      <name val="Arial Narrow"/>
      <family val="2"/>
    </font>
    <font>
      <sz val="10"/>
      <color rgb="FF000000"/>
      <name val="Arial"/>
      <family val="2"/>
    </font>
    <font>
      <sz val="11"/>
      <name val="Calibri"/>
      <family val="2"/>
    </font>
    <font>
      <sz val="10"/>
      <name val="Arial Narrow"/>
      <family val="2"/>
    </font>
    <font>
      <b/>
      <sz val="11"/>
      <color rgb="FF000000"/>
      <name val="Arial Narrow"/>
      <family val="2"/>
    </font>
    <font>
      <b/>
      <i/>
      <sz val="11"/>
      <color theme="1"/>
      <name val="Arial Narrow"/>
      <family val="2"/>
    </font>
    <font>
      <sz val="11"/>
      <name val="Arial Narrow"/>
      <family val="2"/>
    </font>
    <font>
      <sz val="11"/>
      <color theme="1"/>
      <name val="Arial Narrow"/>
      <family val="2"/>
    </font>
    <font>
      <sz val="11"/>
      <name val="Arial"/>
      <family val="2"/>
    </font>
    <font>
      <b/>
      <sz val="11"/>
      <color theme="1"/>
      <name val="Arial Narrow"/>
      <family val="2"/>
    </font>
    <font>
      <sz val="10"/>
      <color theme="1"/>
      <name val="Arial"/>
      <family val="2"/>
    </font>
    <font>
      <sz val="10"/>
      <color rgb="FF000000"/>
      <name val="Arial"/>
      <family val="2"/>
    </font>
    <font>
      <sz val="11"/>
      <color theme="1"/>
      <name val="Arial Narrow"/>
      <family val="2"/>
    </font>
    <font>
      <sz val="11"/>
      <name val="Arial Narrow"/>
      <family val="2"/>
    </font>
    <font>
      <sz val="11"/>
      <name val="Arial"/>
      <family val="2"/>
    </font>
    <font>
      <sz val="11"/>
      <color theme="1"/>
      <name val="Arial Narrow"/>
      <family val="2"/>
    </font>
    <font>
      <sz val="11"/>
      <color theme="1"/>
      <name val="Arial Narrow"/>
    </font>
    <font>
      <b/>
      <sz val="11"/>
      <name val="Arial Narrow"/>
    </font>
    <font>
      <sz val="11"/>
      <name val="Arial Narrow"/>
    </font>
    <font>
      <sz val="11"/>
      <name val="Arial"/>
    </font>
    <font>
      <b/>
      <sz val="11"/>
      <color theme="1"/>
      <name val="Arial Narrow"/>
    </font>
    <font>
      <sz val="11"/>
      <color rgb="FF000000"/>
      <name val="Arial Narrow"/>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28"/>
      </patternFill>
    </fill>
    <fill>
      <patternFill patternType="solid">
        <fgColor indexed="41"/>
      </patternFill>
    </fill>
    <fill>
      <patternFill patternType="solid">
        <fgColor indexed="47"/>
      </patternFill>
    </fill>
    <fill>
      <patternFill patternType="solid">
        <fgColor indexed="24"/>
      </patternFill>
    </fill>
    <fill>
      <patternFill patternType="solid">
        <fgColor indexed="22"/>
      </patternFill>
    </fill>
    <fill>
      <patternFill patternType="solid">
        <fgColor indexed="44"/>
      </patternFill>
    </fill>
    <fill>
      <patternFill patternType="solid">
        <fgColor indexed="31"/>
      </patternFill>
    </fill>
    <fill>
      <patternFill patternType="solid">
        <fgColor indexed="19"/>
      </patternFill>
    </fill>
    <fill>
      <patternFill patternType="solid">
        <fgColor indexed="25"/>
      </patternFill>
    </fill>
    <fill>
      <patternFill patternType="solid">
        <fgColor indexed="54"/>
      </patternFill>
    </fill>
    <fill>
      <patternFill patternType="solid">
        <fgColor indexed="49"/>
      </patternFill>
    </fill>
    <fill>
      <patternFill patternType="solid">
        <fgColor indexed="53"/>
      </patternFill>
    </fill>
    <fill>
      <patternFill patternType="solid">
        <fgColor indexed="13"/>
        <bgColor indexed="64"/>
      </patternFill>
    </fill>
    <fill>
      <patternFill patternType="solid">
        <fgColor indexed="13"/>
      </patternFill>
    </fill>
    <fill>
      <patternFill patternType="solid">
        <fgColor indexed="45"/>
      </patternFill>
    </fill>
    <fill>
      <patternFill patternType="solid">
        <fgColor indexed="55"/>
      </patternFill>
    </fill>
    <fill>
      <patternFill patternType="solid">
        <fgColor indexed="11"/>
        <bgColor indexed="64"/>
      </patternFill>
    </fill>
    <fill>
      <patternFill patternType="solid">
        <fgColor indexed="10"/>
        <bgColor indexed="64"/>
      </patternFill>
    </fill>
    <fill>
      <patternFill patternType="solid">
        <fgColor indexed="10"/>
      </patternFill>
    </fill>
    <fill>
      <patternFill patternType="solid">
        <fgColor indexed="11"/>
      </patternFill>
    </fill>
    <fill>
      <patternFill patternType="solid">
        <fgColor indexed="42"/>
      </patternFill>
    </fill>
    <fill>
      <patternFill patternType="solid">
        <fgColor indexed="43"/>
      </patternFill>
    </fill>
    <fill>
      <patternFill patternType="solid">
        <fgColor indexed="15"/>
        <bgColor indexed="64"/>
      </patternFill>
    </fill>
    <fill>
      <patternFill patternType="solid">
        <fgColor indexed="15"/>
      </patternFill>
    </fill>
    <fill>
      <patternFill patternType="solid">
        <fgColor indexed="22"/>
        <bgColor indexed="64"/>
      </patternFill>
    </fill>
    <fill>
      <patternFill patternType="solid">
        <fgColor indexed="9"/>
        <bgColor indexed="64"/>
      </patternFill>
    </fill>
    <fill>
      <patternFill patternType="lightUp">
        <fgColor indexed="8"/>
      </patternFill>
    </fill>
    <fill>
      <patternFill patternType="lightUp">
        <fgColor indexed="10"/>
      </patternFill>
    </fill>
    <fill>
      <patternFill patternType="lightUp">
        <fgColor indexed="8"/>
        <bgColor indexed="15"/>
      </patternFill>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A0A0A4"/>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auto="1"/>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D3D3D3"/>
      </left>
      <right style="thin">
        <color rgb="FFD3D3D3"/>
      </right>
      <top style="thin">
        <color rgb="FFD3D3D3"/>
      </top>
      <bottom style="thin">
        <color rgb="FFD3D3D3"/>
      </bottom>
      <diagonal/>
    </border>
    <border>
      <left style="thin">
        <color rgb="FFD3D3D3"/>
      </left>
      <right style="thin">
        <color rgb="FF000000"/>
      </right>
      <top style="thin">
        <color rgb="FFD3D3D3"/>
      </top>
      <bottom style="thin">
        <color rgb="FFD3D3D3"/>
      </bottom>
      <diagonal/>
    </border>
    <border>
      <left style="thin">
        <color rgb="FFD3D3D3"/>
      </left>
      <right/>
      <top style="thin">
        <color rgb="FFD3D3D3"/>
      </top>
      <bottom style="thin">
        <color rgb="FFD3D3D3"/>
      </bottom>
      <diagonal/>
    </border>
    <border>
      <left style="medium">
        <color indexed="64"/>
      </left>
      <right/>
      <top style="thin">
        <color indexed="64"/>
      </top>
      <bottom style="medium">
        <color indexed="64"/>
      </bottom>
      <diagonal/>
    </border>
    <border>
      <left style="thin">
        <color rgb="FFD3D3D3"/>
      </left>
      <right style="thin">
        <color rgb="FFD3D3D3"/>
      </right>
      <top/>
      <bottom style="thin">
        <color rgb="FFD3D3D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theme="4" tint="0.39997558519241921"/>
      </top>
      <bottom/>
      <diagonal/>
    </border>
    <border>
      <left/>
      <right/>
      <top/>
      <bottom style="thin">
        <color theme="4" tint="0.39997558519241921"/>
      </bottom>
      <diagonal/>
    </border>
  </borders>
  <cellStyleXfs count="266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5" fillId="1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 fillId="18"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5" fillId="22"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 fillId="26"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 fillId="3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 fillId="11"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 fillId="1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 fillId="19"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 fillId="2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 fillId="27"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 fillId="31" borderId="0" applyNumberFormat="0" applyBorder="0" applyAlignment="0" applyProtection="0"/>
    <xf numFmtId="0" fontId="4"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12" borderId="0" applyNumberFormat="0" applyBorder="0" applyAlignment="0" applyProtection="0"/>
    <xf numFmtId="0" fontId="6" fillId="3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16" borderId="0" applyNumberFormat="0" applyBorder="0" applyAlignment="0" applyProtection="0"/>
    <xf numFmtId="0" fontId="6" fillId="34"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7" fillId="20" borderId="0" applyNumberFormat="0" applyBorder="0" applyAlignment="0" applyProtection="0"/>
    <xf numFmtId="0" fontId="6" fillId="4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24" borderId="0" applyNumberFormat="0" applyBorder="0" applyAlignment="0" applyProtection="0"/>
    <xf numFmtId="0" fontId="6" fillId="3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28" borderId="0" applyNumberFormat="0" applyBorder="0" applyAlignment="0" applyProtection="0"/>
    <xf numFmtId="0" fontId="6" fillId="37"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 fillId="32"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9"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13"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 fillId="17"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 fillId="21"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 fillId="25"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 fillId="29" borderId="0" applyNumberFormat="0" applyBorder="0" applyAlignment="0" applyProtection="0"/>
    <xf numFmtId="0" fontId="6" fillId="45" borderId="0" applyNumberFormat="0" applyBorder="0" applyAlignment="0" applyProtection="0"/>
    <xf numFmtId="0" fontId="8" fillId="46" borderId="10"/>
    <xf numFmtId="0" fontId="9" fillId="46" borderId="10"/>
    <xf numFmtId="0" fontId="10" fillId="47" borderId="11"/>
    <xf numFmtId="0" fontId="10" fillId="47" borderId="11"/>
    <xf numFmtId="0" fontId="9" fillId="46" borderId="10"/>
    <xf numFmtId="0" fontId="8" fillId="46" borderId="10"/>
    <xf numFmtId="0" fontId="10" fillId="47" borderId="11"/>
    <xf numFmtId="0" fontId="10" fillId="47" borderId="11"/>
    <xf numFmtId="0" fontId="8" fillId="46" borderId="10"/>
    <xf numFmtId="0" fontId="11" fillId="48" borderId="0" applyNumberFormat="0" applyBorder="0" applyAlignment="0" applyProtection="0"/>
    <xf numFmtId="0" fontId="11" fillId="48" borderId="0" applyNumberFormat="0" applyBorder="0" applyAlignment="0" applyProtection="0"/>
    <xf numFmtId="0" fontId="12" fillId="3" borderId="0" applyNumberFormat="0" applyBorder="0" applyAlignment="0" applyProtection="0"/>
    <xf numFmtId="0" fontId="13" fillId="33" borderId="12" applyNumberFormat="0" applyAlignment="0" applyProtection="0"/>
    <xf numFmtId="0" fontId="13" fillId="33" borderId="12" applyNumberFormat="0" applyAlignment="0" applyProtection="0"/>
    <xf numFmtId="0" fontId="13" fillId="33" borderId="12" applyNumberFormat="0" applyAlignment="0" applyProtection="0"/>
    <xf numFmtId="0" fontId="14" fillId="6" borderId="4" applyNumberFormat="0" applyAlignment="0" applyProtection="0"/>
    <xf numFmtId="0" fontId="13" fillId="33" borderId="12" applyNumberFormat="0" applyAlignment="0" applyProtection="0"/>
    <xf numFmtId="0" fontId="15" fillId="49" borderId="13" applyNumberFormat="0" applyAlignment="0" applyProtection="0"/>
    <xf numFmtId="0" fontId="15" fillId="49" borderId="13" applyNumberFormat="0" applyAlignment="0" applyProtection="0"/>
    <xf numFmtId="0" fontId="15" fillId="49" borderId="13" applyNumberFormat="0" applyAlignment="0" applyProtection="0"/>
    <xf numFmtId="0" fontId="16" fillId="7" borderId="7" applyNumberFormat="0" applyAlignment="0" applyProtection="0"/>
    <xf numFmtId="0" fontId="15" fillId="49" borderId="13"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7" fillId="0" borderId="10"/>
    <xf numFmtId="0" fontId="18" fillId="0" borderId="10"/>
    <xf numFmtId="0" fontId="2" fillId="0" borderId="11"/>
    <xf numFmtId="0" fontId="18" fillId="0" borderId="10"/>
    <xf numFmtId="0" fontId="18" fillId="0" borderId="10"/>
    <xf numFmtId="0" fontId="18" fillId="0" borderId="10"/>
    <xf numFmtId="0" fontId="17" fillId="0" borderId="10"/>
    <xf numFmtId="0" fontId="2" fillId="0" borderId="11"/>
    <xf numFmtId="0" fontId="17" fillId="0" borderId="10"/>
    <xf numFmtId="0" fontId="8" fillId="50" borderId="10"/>
    <xf numFmtId="0" fontId="19" fillId="51" borderId="10"/>
    <xf numFmtId="0" fontId="20" fillId="52" borderId="11"/>
    <xf numFmtId="0" fontId="19" fillId="51" borderId="10"/>
    <xf numFmtId="0" fontId="21" fillId="51" borderId="10"/>
    <xf numFmtId="0" fontId="20" fillId="52" borderId="11"/>
    <xf numFmtId="0" fontId="21" fillId="51" borderId="10"/>
    <xf numFmtId="0" fontId="21" fillId="51" borderId="10"/>
    <xf numFmtId="0" fontId="9" fillId="50" borderId="10"/>
    <xf numFmtId="0" fontId="10" fillId="53" borderId="11"/>
    <xf numFmtId="0" fontId="10" fillId="53" borderId="11"/>
    <xf numFmtId="0" fontId="9" fillId="50" borderId="10"/>
    <xf numFmtId="0" fontId="8" fillId="50" borderId="10"/>
    <xf numFmtId="0" fontId="10" fillId="53" borderId="11"/>
    <xf numFmtId="0" fontId="10" fillId="53" borderId="11"/>
    <xf numFmtId="0" fontId="8" fillId="50" borderId="10"/>
    <xf numFmtId="0" fontId="22" fillId="0" borderId="1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7" fillId="0" borderId="10"/>
    <xf numFmtId="0" fontId="18" fillId="0" borderId="10"/>
    <xf numFmtId="0" fontId="2" fillId="0" borderId="11"/>
    <xf numFmtId="0" fontId="18" fillId="0" borderId="10"/>
    <xf numFmtId="0" fontId="18" fillId="0" borderId="10"/>
    <xf numFmtId="0" fontId="18" fillId="0" borderId="10"/>
    <xf numFmtId="0" fontId="18" fillId="0" borderId="11"/>
    <xf numFmtId="0" fontId="18" fillId="0" borderId="11"/>
    <xf numFmtId="0" fontId="17" fillId="0" borderId="10"/>
    <xf numFmtId="0" fontId="2" fillId="0" borderId="11"/>
    <xf numFmtId="0" fontId="17" fillId="0" borderId="1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6" fillId="2" borderId="0" applyNumberFormat="0" applyBorder="0" applyAlignment="0" applyProtection="0"/>
    <xf numFmtId="0" fontId="25" fillId="54" borderId="0" applyNumberFormat="0" applyBorder="0" applyAlignment="0" applyProtection="0"/>
    <xf numFmtId="0" fontId="27" fillId="0" borderId="14" applyNumberFormat="0" applyFill="0" applyAlignment="0" applyProtection="0"/>
    <xf numFmtId="0" fontId="27" fillId="0" borderId="14" applyNumberFormat="0" applyFill="0" applyAlignment="0" applyProtection="0"/>
    <xf numFmtId="0" fontId="28" fillId="0" borderId="1"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30" fillId="0" borderId="2"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2"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6" borderId="12" applyNumberFormat="0" applyAlignment="0" applyProtection="0"/>
    <xf numFmtId="0" fontId="34" fillId="36" borderId="12" applyNumberFormat="0" applyAlignment="0" applyProtection="0"/>
    <xf numFmtId="0" fontId="34" fillId="36" borderId="12" applyNumberFormat="0" applyAlignment="0" applyProtection="0"/>
    <xf numFmtId="0" fontId="35" fillId="5" borderId="4" applyNumberFormat="0" applyAlignment="0" applyProtection="0"/>
    <xf numFmtId="0" fontId="34" fillId="36" borderId="12" applyNumberFormat="0" applyAlignment="0" applyProtection="0"/>
    <xf numFmtId="0" fontId="36" fillId="0" borderId="0"/>
    <xf numFmtId="0" fontId="36" fillId="0" borderId="0"/>
    <xf numFmtId="0" fontId="37" fillId="0" borderId="0"/>
    <xf numFmtId="0" fontId="37" fillId="0" borderId="0"/>
    <xf numFmtId="0" fontId="38" fillId="0" borderId="0"/>
    <xf numFmtId="0" fontId="38" fillId="0" borderId="0"/>
    <xf numFmtId="0" fontId="39" fillId="0" borderId="0"/>
    <xf numFmtId="0" fontId="39" fillId="0" borderId="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1" fillId="0" borderId="6" applyNumberFormat="0" applyFill="0" applyAlignment="0" applyProtection="0"/>
    <xf numFmtId="0" fontId="40" fillId="0" borderId="16" applyNumberFormat="0" applyFill="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4" borderId="0" applyNumberFormat="0" applyBorder="0" applyAlignment="0" applyProtection="0"/>
    <xf numFmtId="0" fontId="42" fillId="55" borderId="0" applyNumberFormat="0" applyBorder="0" applyAlignment="0" applyProtection="0"/>
    <xf numFmtId="0" fontId="8" fillId="56" borderId="10"/>
    <xf numFmtId="0" fontId="9" fillId="56" borderId="10"/>
    <xf numFmtId="0" fontId="10" fillId="57" borderId="11"/>
    <xf numFmtId="0" fontId="10" fillId="57" borderId="11"/>
    <xf numFmtId="0" fontId="9" fillId="56" borderId="10"/>
    <xf numFmtId="0" fontId="8" fillId="56" borderId="10"/>
    <xf numFmtId="0" fontId="10" fillId="57" borderId="11"/>
    <xf numFmtId="0" fontId="10" fillId="57" borderId="11"/>
    <xf numFmtId="0" fontId="8" fillId="56" borderId="10"/>
    <xf numFmtId="0" fontId="44" fillId="58" borderId="10"/>
    <xf numFmtId="0" fontId="44" fillId="59" borderId="10"/>
    <xf numFmtId="0" fontId="2" fillId="33" borderId="11"/>
    <xf numFmtId="0" fontId="2" fillId="33" borderId="11"/>
    <xf numFmtId="0" fontId="1" fillId="60" borderId="10"/>
    <xf numFmtId="0" fontId="1" fillId="60" borderId="10"/>
    <xf numFmtId="0" fontId="3" fillId="60" borderId="11"/>
    <xf numFmtId="0" fontId="3" fillId="60" borderId="11"/>
    <xf numFmtId="0" fontId="3" fillId="60" borderId="11"/>
    <xf numFmtId="0" fontId="44" fillId="58" borderId="10"/>
    <xf numFmtId="0" fontId="44" fillId="58" borderId="10"/>
    <xf numFmtId="0" fontId="2" fillId="38" borderId="11"/>
    <xf numFmtId="0" fontId="2" fillId="38" borderId="11"/>
    <xf numFmtId="0" fontId="44" fillId="61" borderId="10"/>
    <xf numFmtId="0" fontId="44" fillId="61" borderId="10"/>
    <xf numFmtId="0" fontId="2" fillId="61" borderId="11"/>
    <xf numFmtId="0" fontId="2" fillId="61" borderId="11"/>
    <xf numFmtId="0" fontId="1" fillId="62" borderId="10"/>
    <xf numFmtId="0" fontId="3" fillId="0" borderId="0"/>
    <xf numFmtId="164" fontId="45" fillId="0" borderId="0"/>
    <xf numFmtId="0" fontId="1" fillId="0" borderId="0"/>
    <xf numFmtId="0" fontId="46" fillId="0" borderId="0"/>
    <xf numFmtId="0" fontId="47" fillId="0" borderId="0"/>
    <xf numFmtId="0" fontId="48" fillId="0" borderId="0"/>
    <xf numFmtId="0" fontId="3"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48" fillId="55" borderId="17" applyNumberFormat="0" applyFont="0" applyAlignment="0" applyProtection="0"/>
    <xf numFmtId="0" fontId="48" fillId="55" borderId="17" applyNumberFormat="0" applyFont="0" applyAlignment="0" applyProtection="0"/>
    <xf numFmtId="0" fontId="5" fillId="8" borderId="8" applyNumberFormat="0" applyFont="0" applyAlignment="0" applyProtection="0"/>
    <xf numFmtId="0" fontId="44" fillId="46" borderId="10"/>
    <xf numFmtId="0" fontId="44" fillId="46" borderId="10"/>
    <xf numFmtId="0" fontId="2" fillId="47" borderId="11"/>
    <xf numFmtId="0" fontId="18" fillId="47" borderId="11"/>
    <xf numFmtId="0" fontId="18" fillId="47" borderId="11"/>
    <xf numFmtId="0" fontId="2" fillId="47" borderId="11"/>
    <xf numFmtId="0" fontId="49" fillId="33" borderId="18" applyNumberFormat="0" applyAlignment="0" applyProtection="0"/>
    <xf numFmtId="0" fontId="49" fillId="33" borderId="18" applyNumberFormat="0" applyAlignment="0" applyProtection="0"/>
    <xf numFmtId="0" fontId="49" fillId="33" borderId="18" applyNumberFormat="0" applyAlignment="0" applyProtection="0"/>
    <xf numFmtId="0" fontId="50" fillId="6" borderId="5" applyNumberFormat="0" applyAlignment="0" applyProtection="0"/>
    <xf numFmtId="0" fontId="49" fillId="33" borderId="1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6" fillId="0" borderId="0"/>
    <xf numFmtId="0" fontId="36" fillId="0" borderId="0"/>
    <xf numFmtId="0" fontId="37" fillId="0" borderId="0"/>
    <xf numFmtId="0" fontId="37" fillId="0" borderId="0"/>
    <xf numFmtId="0" fontId="51" fillId="0" borderId="0" applyNumberFormat="0" applyFill="0" applyBorder="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3" fillId="0" borderId="9" applyNumberFormat="0" applyFill="0" applyAlignment="0" applyProtection="0"/>
    <xf numFmtId="0" fontId="52" fillId="0" borderId="1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8" fillId="50" borderId="10"/>
    <xf numFmtId="0" fontId="21" fillId="51" borderId="10"/>
    <xf numFmtId="0" fontId="44" fillId="58" borderId="10"/>
    <xf numFmtId="0" fontId="33" fillId="0" borderId="0" applyNumberFormat="0" applyFill="0" applyBorder="0" applyAlignment="0" applyProtection="0"/>
    <xf numFmtId="44" fontId="1" fillId="0" borderId="0" applyFont="0" applyFill="0" applyBorder="0" applyAlignment="0" applyProtection="0"/>
    <xf numFmtId="0" fontId="1" fillId="38" borderId="0">
      <alignment wrapText="1"/>
    </xf>
    <xf numFmtId="0" fontId="8" fillId="46" borderId="10"/>
    <xf numFmtId="0" fontId="17" fillId="0" borderId="10"/>
    <xf numFmtId="0" fontId="8" fillId="50" borderId="10"/>
    <xf numFmtId="0" fontId="21" fillId="51" borderId="10"/>
    <xf numFmtId="0" fontId="17" fillId="0" borderId="10"/>
    <xf numFmtId="0" fontId="8" fillId="56" borderId="10"/>
    <xf numFmtId="0" fontId="44" fillId="58" borderId="10"/>
    <xf numFmtId="0" fontId="1" fillId="60" borderId="10"/>
    <xf numFmtId="0" fontId="44" fillId="58" borderId="10"/>
    <xf numFmtId="0" fontId="44" fillId="61" borderId="10"/>
    <xf numFmtId="0" fontId="44" fillId="46" borderId="10"/>
    <xf numFmtId="0" fontId="1" fillId="60" borderId="10"/>
    <xf numFmtId="0" fontId="9" fillId="46" borderId="10"/>
    <xf numFmtId="0" fontId="9" fillId="46" borderId="10"/>
    <xf numFmtId="0" fontId="8" fillId="46" borderId="10"/>
    <xf numFmtId="0" fontId="8" fillId="46" borderId="10"/>
    <xf numFmtId="0" fontId="8" fillId="56" borderId="10"/>
    <xf numFmtId="0" fontId="18" fillId="0" borderId="10"/>
    <xf numFmtId="0" fontId="18" fillId="0" borderId="10"/>
    <xf numFmtId="0" fontId="18" fillId="0" borderId="10"/>
    <xf numFmtId="0" fontId="18" fillId="0" borderId="10"/>
    <xf numFmtId="0" fontId="17" fillId="0" borderId="10"/>
    <xf numFmtId="0" fontId="17" fillId="0" borderId="10"/>
    <xf numFmtId="0" fontId="17" fillId="0" borderId="10"/>
    <xf numFmtId="0" fontId="19" fillId="51" borderId="10"/>
    <xf numFmtId="0" fontId="19" fillId="51" borderId="10"/>
    <xf numFmtId="0" fontId="21" fillId="51" borderId="10"/>
    <xf numFmtId="0" fontId="21" fillId="51" borderId="10"/>
    <xf numFmtId="0" fontId="21" fillId="51" borderId="10"/>
    <xf numFmtId="0" fontId="9" fillId="50" borderId="10"/>
    <xf numFmtId="0" fontId="9" fillId="50" borderId="10"/>
    <xf numFmtId="0" fontId="8" fillId="50" borderId="10"/>
    <xf numFmtId="0" fontId="8" fillId="50" borderId="10"/>
    <xf numFmtId="0" fontId="8" fillId="50" borderId="10"/>
    <xf numFmtId="0" fontId="18" fillId="0" borderId="10"/>
    <xf numFmtId="0" fontId="18" fillId="0" borderId="10"/>
    <xf numFmtId="0" fontId="18" fillId="0" borderId="10"/>
    <xf numFmtId="0" fontId="18" fillId="0" borderId="10"/>
    <xf numFmtId="0" fontId="17" fillId="0" borderId="10"/>
    <xf numFmtId="0" fontId="17" fillId="0" borderId="10"/>
    <xf numFmtId="0" fontId="44" fillId="58" borderId="10"/>
    <xf numFmtId="0" fontId="22" fillId="0" borderId="10"/>
    <xf numFmtId="0" fontId="9" fillId="56" borderId="10"/>
    <xf numFmtId="0" fontId="9" fillId="56" borderId="10"/>
    <xf numFmtId="0" fontId="8" fillId="56" borderId="10"/>
    <xf numFmtId="0" fontId="8" fillId="56" borderId="10"/>
    <xf numFmtId="0" fontId="44" fillId="61" borderId="10"/>
    <xf numFmtId="0" fontId="44" fillId="59" borderId="10"/>
    <xf numFmtId="0" fontId="1" fillId="60" borderId="10"/>
    <xf numFmtId="0" fontId="44" fillId="58" borderId="10"/>
    <xf numFmtId="0" fontId="44" fillId="58" borderId="10"/>
    <xf numFmtId="0" fontId="8" fillId="46" borderId="10"/>
    <xf numFmtId="0" fontId="44" fillId="61" borderId="10"/>
    <xf numFmtId="0" fontId="1" fillId="62" borderId="10"/>
    <xf numFmtId="0" fontId="44" fillId="46" borderId="10"/>
    <xf numFmtId="0" fontId="44" fillId="46" borderId="10"/>
    <xf numFmtId="0" fontId="17" fillId="0" borderId="10"/>
    <xf numFmtId="0" fontId="17" fillId="0" borderId="10"/>
    <xf numFmtId="0" fontId="1" fillId="60" borderId="10"/>
    <xf numFmtId="0" fontId="1" fillId="60" borderId="10"/>
    <xf numFmtId="0" fontId="44" fillId="46" borderId="10"/>
    <xf numFmtId="0" fontId="44" fillId="46" borderId="10"/>
    <xf numFmtId="0" fontId="1" fillId="62" borderId="10"/>
    <xf numFmtId="0" fontId="44" fillId="61" borderId="10"/>
    <xf numFmtId="0" fontId="8" fillId="46" borderId="10"/>
    <xf numFmtId="0" fontId="44" fillId="58" borderId="10"/>
    <xf numFmtId="0" fontId="1" fillId="60" borderId="10"/>
    <xf numFmtId="0" fontId="44" fillId="59" borderId="10"/>
    <xf numFmtId="0" fontId="44" fillId="61" borderId="10"/>
    <xf numFmtId="0" fontId="8" fillId="56" borderId="10"/>
    <xf numFmtId="0" fontId="8" fillId="56" borderId="10"/>
    <xf numFmtId="0" fontId="9" fillId="56" borderId="10"/>
    <xf numFmtId="0" fontId="9" fillId="56" borderId="10"/>
    <xf numFmtId="0" fontId="22" fillId="0" borderId="10"/>
    <xf numFmtId="0" fontId="44" fillId="58" borderId="10"/>
    <xf numFmtId="0" fontId="17" fillId="0" borderId="10"/>
    <xf numFmtId="0" fontId="17" fillId="0" borderId="10"/>
    <xf numFmtId="0" fontId="18" fillId="0" borderId="10"/>
    <xf numFmtId="0" fontId="18" fillId="0" borderId="10"/>
    <xf numFmtId="0" fontId="18" fillId="0" borderId="10"/>
    <xf numFmtId="0" fontId="18" fillId="0" borderId="10"/>
    <xf numFmtId="0" fontId="8" fillId="50" borderId="10"/>
    <xf numFmtId="0" fontId="8" fillId="50" borderId="10"/>
    <xf numFmtId="0" fontId="9" fillId="50" borderId="10"/>
    <xf numFmtId="0" fontId="9" fillId="50" borderId="10"/>
    <xf numFmtId="0" fontId="21" fillId="51" borderId="10"/>
    <xf numFmtId="0" fontId="21" fillId="51" borderId="10"/>
    <xf numFmtId="0" fontId="19" fillId="51" borderId="10"/>
    <xf numFmtId="0" fontId="19" fillId="51" borderId="10"/>
    <xf numFmtId="0" fontId="17" fillId="0" borderId="10"/>
    <xf numFmtId="0" fontId="17" fillId="0" borderId="10"/>
    <xf numFmtId="0" fontId="17" fillId="0" borderId="10"/>
    <xf numFmtId="0" fontId="18" fillId="0" borderId="10"/>
    <xf numFmtId="0" fontId="18" fillId="0" borderId="10"/>
    <xf numFmtId="0" fontId="18" fillId="0" borderId="10"/>
    <xf numFmtId="0" fontId="18" fillId="0" borderId="10"/>
    <xf numFmtId="0" fontId="8" fillId="56" borderId="10"/>
    <xf numFmtId="0" fontId="8" fillId="46" borderId="10"/>
    <xf numFmtId="0" fontId="8" fillId="46" borderId="10"/>
    <xf numFmtId="0" fontId="9" fillId="46" borderId="10"/>
    <xf numFmtId="0" fontId="9" fillId="46" borderId="10"/>
    <xf numFmtId="0" fontId="1" fillId="60" borderId="10"/>
    <xf numFmtId="0" fontId="1" fillId="60" borderId="10"/>
    <xf numFmtId="0" fontId="1" fillId="60" borderId="10"/>
    <xf numFmtId="0" fontId="22" fillId="0" borderId="10"/>
    <xf numFmtId="0" fontId="17" fillId="0" borderId="34"/>
    <xf numFmtId="0" fontId="17" fillId="0" borderId="34"/>
    <xf numFmtId="0" fontId="19" fillId="51" borderId="34"/>
    <xf numFmtId="0" fontId="19" fillId="51" borderId="34"/>
    <xf numFmtId="0" fontId="21" fillId="51" borderId="34"/>
    <xf numFmtId="0" fontId="21" fillId="51" borderId="34"/>
    <xf numFmtId="0" fontId="21" fillId="51" borderId="34"/>
    <xf numFmtId="0" fontId="9" fillId="50" borderId="34"/>
    <xf numFmtId="0" fontId="9" fillId="50" borderId="34"/>
    <xf numFmtId="0" fontId="8" fillId="50" borderId="34"/>
    <xf numFmtId="0" fontId="8" fillId="50" borderId="34"/>
    <xf numFmtId="0" fontId="8" fillId="50" borderId="34"/>
    <xf numFmtId="0" fontId="18" fillId="0" borderId="34"/>
    <xf numFmtId="0" fontId="18" fillId="0" borderId="34"/>
    <xf numFmtId="0" fontId="18" fillId="0" borderId="34"/>
    <xf numFmtId="0" fontId="18" fillId="0" borderId="34"/>
    <xf numFmtId="0" fontId="17" fillId="0" borderId="34"/>
    <xf numFmtId="0" fontId="17" fillId="0" borderId="34"/>
    <xf numFmtId="0" fontId="44" fillId="58" borderId="34"/>
    <xf numFmtId="0" fontId="22" fillId="0" borderId="34"/>
    <xf numFmtId="0" fontId="9" fillId="56" borderId="34"/>
    <xf numFmtId="0" fontId="9" fillId="56" borderId="34"/>
    <xf numFmtId="0" fontId="8" fillId="56" borderId="34"/>
    <xf numFmtId="0" fontId="8" fillId="56" borderId="34"/>
    <xf numFmtId="0" fontId="44" fillId="61" borderId="34"/>
    <xf numFmtId="0" fontId="44" fillId="59" borderId="34"/>
    <xf numFmtId="0" fontId="1" fillId="60" borderId="34"/>
    <xf numFmtId="0" fontId="44" fillId="58" borderId="34"/>
    <xf numFmtId="0" fontId="44" fillId="58" borderId="34"/>
    <xf numFmtId="0" fontId="8" fillId="46" borderId="34"/>
    <xf numFmtId="0" fontId="44" fillId="61" borderId="34"/>
    <xf numFmtId="0" fontId="1" fillId="62" borderId="34"/>
    <xf numFmtId="0" fontId="44" fillId="46" borderId="34"/>
    <xf numFmtId="0" fontId="44" fillId="46" borderId="34"/>
    <xf numFmtId="0" fontId="1" fillId="60" borderId="34"/>
    <xf numFmtId="0" fontId="1" fillId="60" borderId="34"/>
    <xf numFmtId="0" fontId="17" fillId="0" borderId="34"/>
    <xf numFmtId="0" fontId="17" fillId="0" borderId="34"/>
    <xf numFmtId="0" fontId="44" fillId="46" borderId="34"/>
    <xf numFmtId="0" fontId="44" fillId="46" borderId="34"/>
    <xf numFmtId="0" fontId="1" fillId="62" borderId="34"/>
    <xf numFmtId="0" fontId="44" fillId="61" borderId="34"/>
    <xf numFmtId="0" fontId="8" fillId="46" borderId="34"/>
    <xf numFmtId="0" fontId="44" fillId="58" borderId="34"/>
    <xf numFmtId="0" fontId="44" fillId="58" borderId="34"/>
    <xf numFmtId="0" fontId="1" fillId="60" borderId="34"/>
    <xf numFmtId="0" fontId="44" fillId="59" borderId="34"/>
    <xf numFmtId="0" fontId="44" fillId="61" borderId="34"/>
    <xf numFmtId="0" fontId="8" fillId="56" borderId="34"/>
    <xf numFmtId="0" fontId="8" fillId="56" borderId="34"/>
    <xf numFmtId="0" fontId="9" fillId="56" borderId="34"/>
    <xf numFmtId="0" fontId="9" fillId="56" borderId="34"/>
    <xf numFmtId="0" fontId="22" fillId="0" borderId="34"/>
    <xf numFmtId="0" fontId="44" fillId="58" borderId="34"/>
    <xf numFmtId="0" fontId="17" fillId="0" borderId="34"/>
    <xf numFmtId="0" fontId="17" fillId="0" borderId="34"/>
    <xf numFmtId="0" fontId="18" fillId="0" borderId="34"/>
    <xf numFmtId="0" fontId="18" fillId="0" borderId="34"/>
    <xf numFmtId="0" fontId="18" fillId="0" borderId="34"/>
    <xf numFmtId="0" fontId="18" fillId="0" borderId="34"/>
    <xf numFmtId="0" fontId="8" fillId="50" borderId="34"/>
    <xf numFmtId="0" fontId="8" fillId="50" borderId="34"/>
    <xf numFmtId="0" fontId="8" fillId="50" borderId="34"/>
    <xf numFmtId="0" fontId="9" fillId="50" borderId="34"/>
    <xf numFmtId="0" fontId="9" fillId="50" borderId="34"/>
    <xf numFmtId="0" fontId="21" fillId="51" borderId="34"/>
    <xf numFmtId="0" fontId="21" fillId="51" borderId="34"/>
    <xf numFmtId="0" fontId="21" fillId="51" borderId="34"/>
    <xf numFmtId="0" fontId="19" fillId="51" borderId="34"/>
    <xf numFmtId="0" fontId="19" fillId="51" borderId="34"/>
    <xf numFmtId="0" fontId="17" fillId="0" borderId="34"/>
    <xf numFmtId="0" fontId="17" fillId="0" borderId="34"/>
    <xf numFmtId="0" fontId="17" fillId="0" borderId="34"/>
    <xf numFmtId="0" fontId="18" fillId="0" borderId="34"/>
    <xf numFmtId="0" fontId="18" fillId="0" borderId="34"/>
    <xf numFmtId="0" fontId="18" fillId="0" borderId="34"/>
    <xf numFmtId="0" fontId="18" fillId="0" borderId="34"/>
    <xf numFmtId="0" fontId="8" fillId="56" borderId="34"/>
    <xf numFmtId="0" fontId="8" fillId="46" borderId="34"/>
    <xf numFmtId="0" fontId="8" fillId="46" borderId="34"/>
    <xf numFmtId="0" fontId="9" fillId="46" borderId="34"/>
    <xf numFmtId="0" fontId="9" fillId="46" borderId="34"/>
    <xf numFmtId="0" fontId="1" fillId="60" borderId="34"/>
    <xf numFmtId="0" fontId="17" fillId="0" borderId="34"/>
    <xf numFmtId="0" fontId="18" fillId="0" borderId="34"/>
    <xf numFmtId="0" fontId="18" fillId="0" borderId="34"/>
    <xf numFmtId="0" fontId="18" fillId="0" borderId="34"/>
    <xf numFmtId="0" fontId="18" fillId="0" borderId="34"/>
    <xf numFmtId="0" fontId="8" fillId="56" borderId="34"/>
    <xf numFmtId="0" fontId="8" fillId="46" borderId="34"/>
    <xf numFmtId="0" fontId="8" fillId="46" borderId="34"/>
    <xf numFmtId="0" fontId="9" fillId="46" borderId="34"/>
    <xf numFmtId="0" fontId="9" fillId="46" borderId="34"/>
    <xf numFmtId="0" fontId="1" fillId="60" borderId="34"/>
    <xf numFmtId="0" fontId="1" fillId="60" borderId="34"/>
    <xf numFmtId="0" fontId="1" fillId="60" borderId="34"/>
  </cellStyleXfs>
  <cellXfs count="282">
    <xf numFmtId="0" fontId="0" fillId="0" borderId="0" xfId="0"/>
    <xf numFmtId="0" fontId="56" fillId="0" borderId="0" xfId="0" applyFont="1"/>
    <xf numFmtId="0" fontId="57" fillId="0" borderId="0" xfId="0" applyFont="1"/>
    <xf numFmtId="0" fontId="58" fillId="0" borderId="0" xfId="0" applyFont="1"/>
    <xf numFmtId="0" fontId="57" fillId="0" borderId="0" xfId="0" applyFont="1" applyAlignment="1">
      <alignment horizontal="center"/>
    </xf>
    <xf numFmtId="0" fontId="59" fillId="0" borderId="29" xfId="0" applyFont="1" applyBorder="1" applyAlignment="1">
      <alignment horizontal="center"/>
    </xf>
    <xf numFmtId="0" fontId="58" fillId="0" borderId="24" xfId="0" applyFont="1" applyBorder="1"/>
    <xf numFmtId="0" fontId="58" fillId="0" borderId="20" xfId="0" applyFont="1" applyBorder="1"/>
    <xf numFmtId="0" fontId="58" fillId="0" borderId="26" xfId="0" applyFont="1" applyBorder="1"/>
    <xf numFmtId="0" fontId="59" fillId="0" borderId="0" xfId="0" applyFont="1" applyAlignment="1">
      <alignment horizontal="center"/>
    </xf>
    <xf numFmtId="165" fontId="58" fillId="0" borderId="0" xfId="0" applyNumberFormat="1" applyFont="1"/>
    <xf numFmtId="0" fontId="60" fillId="0" borderId="0" xfId="0" applyFont="1"/>
    <xf numFmtId="0" fontId="62" fillId="0" borderId="0" xfId="0" applyFont="1"/>
    <xf numFmtId="0" fontId="58" fillId="0" borderId="0" xfId="0" quotePrefix="1" applyFont="1" applyAlignment="1">
      <alignment horizontal="left" vertical="center" indent="5"/>
    </xf>
    <xf numFmtId="0" fontId="58" fillId="0" borderId="0" xfId="0" quotePrefix="1" applyFont="1" applyAlignment="1">
      <alignment vertical="center"/>
    </xf>
    <xf numFmtId="0" fontId="58" fillId="0" borderId="0" xfId="0" applyFont="1" applyAlignment="1">
      <alignment horizontal="left" vertical="center" indent="12"/>
    </xf>
    <xf numFmtId="0" fontId="58" fillId="0" borderId="0" xfId="0" applyFont="1" applyAlignment="1">
      <alignment vertical="center"/>
    </xf>
    <xf numFmtId="0" fontId="59" fillId="0" borderId="30" xfId="0" applyFont="1" applyBorder="1" applyAlignment="1">
      <alignment horizontal="center"/>
    </xf>
    <xf numFmtId="0" fontId="56" fillId="0" borderId="0" xfId="0" applyFont="1" applyAlignment="1">
      <alignment horizontal="center"/>
    </xf>
    <xf numFmtId="0" fontId="59" fillId="0" borderId="27" xfId="0" applyFont="1" applyBorder="1"/>
    <xf numFmtId="0" fontId="59" fillId="0" borderId="28" xfId="0" applyFont="1" applyBorder="1"/>
    <xf numFmtId="0" fontId="59" fillId="0" borderId="29" xfId="0" applyFont="1" applyBorder="1"/>
    <xf numFmtId="0" fontId="59" fillId="0" borderId="0" xfId="0" applyFont="1"/>
    <xf numFmtId="166" fontId="58" fillId="0" borderId="0" xfId="2" applyNumberFormat="1" applyFont="1"/>
    <xf numFmtId="0" fontId="2" fillId="0" borderId="0" xfId="0" applyFont="1"/>
    <xf numFmtId="0" fontId="2" fillId="0" borderId="0" xfId="0" applyFont="1" applyAlignment="1">
      <alignment horizontal="center"/>
    </xf>
    <xf numFmtId="6" fontId="58" fillId="0" borderId="0" xfId="0" applyNumberFormat="1" applyFont="1"/>
    <xf numFmtId="37" fontId="58" fillId="0" borderId="0" xfId="0" applyNumberFormat="1" applyFont="1"/>
    <xf numFmtId="3" fontId="58" fillId="0" borderId="0" xfId="0" applyNumberFormat="1" applyFont="1"/>
    <xf numFmtId="14" fontId="59" fillId="0" borderId="0" xfId="0" applyNumberFormat="1" applyFont="1" applyAlignment="1">
      <alignment horizontal="center"/>
    </xf>
    <xf numFmtId="14" fontId="58" fillId="0" borderId="0" xfId="0" applyNumberFormat="1" applyFont="1"/>
    <xf numFmtId="9" fontId="58" fillId="0" borderId="0" xfId="0" applyNumberFormat="1" applyFont="1"/>
    <xf numFmtId="0" fontId="0" fillId="64" borderId="0" xfId="0" applyFill="1"/>
    <xf numFmtId="0" fontId="64" fillId="0" borderId="0" xfId="0" applyFont="1"/>
    <xf numFmtId="0" fontId="58" fillId="0" borderId="0" xfId="0" applyFont="1" applyAlignment="1">
      <alignment horizontal="left"/>
    </xf>
    <xf numFmtId="0" fontId="65" fillId="0" borderId="0" xfId="0" applyFont="1"/>
    <xf numFmtId="170" fontId="59" fillId="0" borderId="22" xfId="0" applyNumberFormat="1" applyFont="1" applyBorder="1" applyAlignment="1">
      <alignment horizontal="center"/>
    </xf>
    <xf numFmtId="0" fontId="66" fillId="65" borderId="0" xfId="0" applyFont="1" applyFill="1"/>
    <xf numFmtId="0" fontId="67" fillId="65" borderId="0" xfId="0" applyFont="1" applyFill="1"/>
    <xf numFmtId="0" fontId="69" fillId="0" borderId="0" xfId="0" applyFont="1"/>
    <xf numFmtId="0" fontId="70" fillId="0" borderId="0" xfId="0" applyFont="1"/>
    <xf numFmtId="0" fontId="70" fillId="0" borderId="20" xfId="0" applyFont="1" applyBorder="1"/>
    <xf numFmtId="0" fontId="72" fillId="0" borderId="0" xfId="0" applyFont="1"/>
    <xf numFmtId="38" fontId="58" fillId="0" borderId="0" xfId="0" applyNumberFormat="1" applyFont="1"/>
    <xf numFmtId="9" fontId="58" fillId="0" borderId="0" xfId="2" applyFont="1"/>
    <xf numFmtId="49" fontId="71" fillId="0" borderId="0" xfId="0" applyNumberFormat="1" applyFont="1" applyAlignment="1">
      <alignment horizontal="left"/>
    </xf>
    <xf numFmtId="0" fontId="59" fillId="0" borderId="22" xfId="0" applyFont="1" applyBorder="1" applyAlignment="1">
      <alignment horizontal="center"/>
    </xf>
    <xf numFmtId="0" fontId="73" fillId="0" borderId="0" xfId="0" applyFont="1" applyAlignment="1">
      <alignment horizontal="center"/>
    </xf>
    <xf numFmtId="170" fontId="0" fillId="0" borderId="0" xfId="0" applyNumberFormat="1"/>
    <xf numFmtId="0" fontId="73" fillId="0" borderId="0" xfId="0" applyFont="1"/>
    <xf numFmtId="0" fontId="57" fillId="0" borderId="35" xfId="0" applyFont="1" applyBorder="1"/>
    <xf numFmtId="0" fontId="57" fillId="0" borderId="36" xfId="0" applyFont="1" applyBorder="1"/>
    <xf numFmtId="0" fontId="58" fillId="66" borderId="0" xfId="0" applyFont="1" applyFill="1"/>
    <xf numFmtId="9" fontId="58" fillId="66" borderId="0" xfId="0" applyNumberFormat="1" applyFont="1" applyFill="1"/>
    <xf numFmtId="14" fontId="57" fillId="0" borderId="36" xfId="0" applyNumberFormat="1" applyFont="1" applyBorder="1"/>
    <xf numFmtId="167" fontId="58" fillId="0" borderId="0" xfId="1" applyNumberFormat="1" applyFont="1" applyFill="1"/>
    <xf numFmtId="167" fontId="58" fillId="63" borderId="0" xfId="1" applyNumberFormat="1" applyFont="1" applyFill="1"/>
    <xf numFmtId="0" fontId="68" fillId="0" borderId="0" xfId="2460" applyFont="1"/>
    <xf numFmtId="0" fontId="68" fillId="0" borderId="0" xfId="2460" applyFont="1" applyAlignment="1">
      <alignment horizontal="left"/>
    </xf>
    <xf numFmtId="0" fontId="68" fillId="0" borderId="0" xfId="2460" applyFont="1" applyAlignment="1">
      <alignment horizontal="left" vertical="center"/>
    </xf>
    <xf numFmtId="0" fontId="74" fillId="0" borderId="0" xfId="0" applyFont="1"/>
    <xf numFmtId="0" fontId="68" fillId="0" borderId="0" xfId="2460" applyFont="1" applyFill="1"/>
    <xf numFmtId="0" fontId="75" fillId="0" borderId="0" xfId="2460" applyFont="1"/>
    <xf numFmtId="0" fontId="59" fillId="0" borderId="40" xfId="0" applyFont="1" applyBorder="1" applyAlignment="1">
      <alignment horizontal="center"/>
    </xf>
    <xf numFmtId="0" fontId="59" fillId="0" borderId="41" xfId="0" applyFont="1" applyBorder="1" applyAlignment="1">
      <alignment horizontal="center"/>
    </xf>
    <xf numFmtId="0" fontId="59" fillId="0" borderId="42" xfId="0" applyFont="1" applyBorder="1" applyAlignment="1">
      <alignment horizontal="center"/>
    </xf>
    <xf numFmtId="0" fontId="59" fillId="0" borderId="43" xfId="0" applyFont="1" applyBorder="1" applyAlignment="1">
      <alignment horizontal="center"/>
    </xf>
    <xf numFmtId="166" fontId="58" fillId="0" borderId="0" xfId="0" applyNumberFormat="1" applyFont="1"/>
    <xf numFmtId="0" fontId="75" fillId="0" borderId="0" xfId="2460" applyFont="1" applyAlignment="1">
      <alignment horizontal="left"/>
    </xf>
    <xf numFmtId="170" fontId="58" fillId="0" borderId="0" xfId="0" applyNumberFormat="1" applyFont="1"/>
    <xf numFmtId="0" fontId="73" fillId="67" borderId="0" xfId="0" applyFont="1" applyFill="1" applyAlignment="1">
      <alignment horizontal="center"/>
    </xf>
    <xf numFmtId="9" fontId="57" fillId="0" borderId="0" xfId="2" applyFont="1"/>
    <xf numFmtId="9" fontId="73" fillId="67" borderId="0" xfId="2" applyFont="1" applyFill="1" applyAlignment="1">
      <alignment horizontal="center"/>
    </xf>
    <xf numFmtId="9" fontId="58" fillId="66" borderId="0" xfId="2" applyFont="1" applyFill="1"/>
    <xf numFmtId="0" fontId="78" fillId="65" borderId="0" xfId="0" applyFont="1" applyFill="1"/>
    <xf numFmtId="0" fontId="79" fillId="0" borderId="30" xfId="0" applyFont="1" applyBorder="1" applyAlignment="1">
      <alignment horizontal="center" vertical="center"/>
    </xf>
    <xf numFmtId="0" fontId="56" fillId="0" borderId="30" xfId="0" applyFont="1" applyBorder="1" applyAlignment="1">
      <alignment horizontal="center" vertical="center"/>
    </xf>
    <xf numFmtId="0" fontId="58" fillId="0" borderId="33" xfId="0" applyFont="1" applyBorder="1"/>
    <xf numFmtId="0" fontId="57" fillId="0" borderId="33" xfId="0" applyFont="1" applyBorder="1"/>
    <xf numFmtId="0" fontId="59" fillId="0" borderId="30" xfId="0" applyFont="1" applyBorder="1" applyAlignment="1">
      <alignment horizontal="center" vertical="center"/>
    </xf>
    <xf numFmtId="2" fontId="58" fillId="0" borderId="0" xfId="0" applyNumberFormat="1" applyFont="1"/>
    <xf numFmtId="6" fontId="80" fillId="0" borderId="47" xfId="0" applyNumberFormat="1" applyFont="1" applyBorder="1" applyAlignment="1">
      <alignment horizontal="right" vertical="top" wrapText="1" readingOrder="1"/>
    </xf>
    <xf numFmtId="0" fontId="81" fillId="0" borderId="0" xfId="0" applyFont="1"/>
    <xf numFmtId="171" fontId="58" fillId="0" borderId="0" xfId="1" applyNumberFormat="1" applyFont="1" applyFill="1"/>
    <xf numFmtId="171" fontId="58" fillId="0" borderId="0" xfId="0" applyNumberFormat="1" applyFont="1"/>
    <xf numFmtId="9" fontId="58" fillId="0" borderId="0" xfId="2" applyFont="1" applyFill="1"/>
    <xf numFmtId="0" fontId="75" fillId="0" borderId="0" xfId="2460" applyFont="1" applyAlignment="1">
      <alignment horizontal="left" vertical="center"/>
    </xf>
    <xf numFmtId="0" fontId="58" fillId="68" borderId="0" xfId="0" applyFont="1" applyFill="1"/>
    <xf numFmtId="0" fontId="60" fillId="0" borderId="0" xfId="0" applyFont="1" applyAlignment="1">
      <alignment horizontal="center"/>
    </xf>
    <xf numFmtId="0" fontId="82" fillId="0" borderId="0" xfId="0" applyFont="1"/>
    <xf numFmtId="168" fontId="60" fillId="0" borderId="0" xfId="0" applyNumberFormat="1" applyFont="1"/>
    <xf numFmtId="0" fontId="82" fillId="0" borderId="0" xfId="0" applyFont="1" applyAlignment="1">
      <alignment horizontal="center"/>
    </xf>
    <xf numFmtId="0" fontId="57" fillId="63" borderId="0" xfId="0" applyFont="1" applyFill="1"/>
    <xf numFmtId="0" fontId="58" fillId="0" borderId="0" xfId="0" applyFont="1" applyAlignment="1">
      <alignment horizontal="center"/>
    </xf>
    <xf numFmtId="169" fontId="58" fillId="0" borderId="0" xfId="2461" applyNumberFormat="1" applyFont="1" applyFill="1" applyBorder="1" applyAlignment="1">
      <alignment horizontal="center"/>
    </xf>
    <xf numFmtId="169" fontId="58" fillId="0" borderId="34" xfId="2461" applyNumberFormat="1" applyFont="1" applyFill="1" applyBorder="1" applyAlignment="1">
      <alignment horizontal="center"/>
    </xf>
    <xf numFmtId="169" fontId="58" fillId="0" borderId="24" xfId="2461" applyNumberFormat="1" applyFont="1" applyFill="1" applyBorder="1" applyAlignment="1">
      <alignment horizontal="center"/>
    </xf>
    <xf numFmtId="0" fontId="77" fillId="0" borderId="49" xfId="0" applyFont="1" applyBorder="1" applyAlignment="1">
      <alignment vertical="top" wrapText="1" readingOrder="1"/>
    </xf>
    <xf numFmtId="0" fontId="77" fillId="0" borderId="48" xfId="0" applyFont="1" applyBorder="1" applyAlignment="1">
      <alignment horizontal="center" vertical="top" wrapText="1" readingOrder="1"/>
    </xf>
    <xf numFmtId="0" fontId="77" fillId="0" borderId="47" xfId="0" applyFont="1" applyBorder="1" applyAlignment="1">
      <alignment horizontal="right" vertical="top" wrapText="1" readingOrder="1"/>
    </xf>
    <xf numFmtId="6" fontId="77" fillId="0" borderId="47" xfId="0" applyNumberFormat="1" applyFont="1" applyBorder="1" applyAlignment="1">
      <alignment horizontal="right" vertical="top" wrapText="1" readingOrder="1"/>
    </xf>
    <xf numFmtId="3" fontId="77" fillId="0" borderId="47" xfId="0" applyNumberFormat="1" applyFont="1" applyBorder="1" applyAlignment="1">
      <alignment horizontal="right" vertical="top" wrapText="1" readingOrder="1"/>
    </xf>
    <xf numFmtId="0" fontId="77" fillId="63" borderId="47" xfId="0" applyFont="1" applyFill="1" applyBorder="1" applyAlignment="1">
      <alignment horizontal="right" vertical="top" wrapText="1" readingOrder="1"/>
    </xf>
    <xf numFmtId="168" fontId="58" fillId="0" borderId="0" xfId="0" applyNumberFormat="1" applyFont="1"/>
    <xf numFmtId="0" fontId="59" fillId="0" borderId="30" xfId="0" applyFont="1" applyBorder="1" applyAlignment="1">
      <alignment horizontal="center" wrapText="1"/>
    </xf>
    <xf numFmtId="0" fontId="83" fillId="0" borderId="30" xfId="0" applyFont="1" applyBorder="1" applyAlignment="1">
      <alignment horizontal="center" wrapText="1"/>
    </xf>
    <xf numFmtId="169" fontId="59" fillId="0" borderId="30" xfId="2461" applyNumberFormat="1" applyFont="1" applyFill="1" applyBorder="1" applyAlignment="1">
      <alignment horizontal="center" wrapText="1"/>
    </xf>
    <xf numFmtId="0" fontId="59" fillId="0" borderId="30" xfId="0" applyFont="1" applyBorder="1"/>
    <xf numFmtId="169" fontId="59" fillId="0" borderId="30" xfId="2461" applyNumberFormat="1" applyFont="1" applyFill="1" applyBorder="1" applyAlignment="1">
      <alignment horizontal="center"/>
    </xf>
    <xf numFmtId="0" fontId="59" fillId="0" borderId="27" xfId="0" applyFont="1" applyBorder="1" applyAlignment="1">
      <alignment horizontal="center"/>
    </xf>
    <xf numFmtId="0" fontId="60" fillId="0" borderId="0" xfId="0" applyFont="1" applyAlignment="1">
      <alignment horizontal="right"/>
    </xf>
    <xf numFmtId="0" fontId="58" fillId="0" borderId="0" xfId="0" applyFont="1" applyAlignment="1">
      <alignment horizontal="right"/>
    </xf>
    <xf numFmtId="3" fontId="58" fillId="0" borderId="0" xfId="2461" applyNumberFormat="1" applyFont="1" applyFill="1" applyBorder="1" applyAlignment="1">
      <alignment horizontal="center"/>
    </xf>
    <xf numFmtId="0" fontId="77" fillId="0" borderId="47" xfId="0" applyFont="1" applyBorder="1" applyAlignment="1">
      <alignment vertical="top" wrapText="1" readingOrder="1"/>
    </xf>
    <xf numFmtId="166" fontId="57" fillId="0" borderId="0" xfId="2" applyNumberFormat="1" applyFont="1" applyFill="1" applyBorder="1" applyAlignment="1">
      <alignment horizontal="right"/>
    </xf>
    <xf numFmtId="0" fontId="59" fillId="0" borderId="31" xfId="0" applyFont="1" applyBorder="1"/>
    <xf numFmtId="0" fontId="59" fillId="0" borderId="31" xfId="0" applyFont="1" applyBorder="1" applyAlignment="1">
      <alignment horizontal="center" wrapText="1"/>
    </xf>
    <xf numFmtId="0" fontId="59" fillId="0" borderId="0" xfId="0" applyFont="1" applyAlignment="1">
      <alignment horizontal="right"/>
    </xf>
    <xf numFmtId="0" fontId="59" fillId="0" borderId="32" xfId="0" applyFont="1" applyBorder="1" applyAlignment="1">
      <alignment horizontal="center"/>
    </xf>
    <xf numFmtId="0" fontId="59" fillId="0" borderId="32" xfId="0" applyFont="1" applyBorder="1" applyAlignment="1">
      <alignment horizontal="left"/>
    </xf>
    <xf numFmtId="3" fontId="59" fillId="0" borderId="32" xfId="2461" applyNumberFormat="1" applyFont="1" applyFill="1" applyBorder="1" applyAlignment="1">
      <alignment horizontal="center"/>
    </xf>
    <xf numFmtId="0" fontId="84" fillId="0" borderId="0" xfId="0" applyFont="1" applyAlignment="1">
      <alignment horizontal="center"/>
    </xf>
    <xf numFmtId="0" fontId="59" fillId="0" borderId="29" xfId="0" applyFont="1" applyBorder="1" applyAlignment="1">
      <alignment horizontal="left"/>
    </xf>
    <xf numFmtId="0" fontId="60" fillId="0" borderId="33" xfId="0" applyFont="1" applyBorder="1"/>
    <xf numFmtId="1" fontId="60" fillId="0" borderId="0" xfId="2461" applyNumberFormat="1" applyFont="1" applyFill="1" applyBorder="1" applyAlignment="1">
      <alignment horizontal="right"/>
    </xf>
    <xf numFmtId="0" fontId="82" fillId="0" borderId="33" xfId="0" applyFont="1" applyBorder="1"/>
    <xf numFmtId="1" fontId="57" fillId="0" borderId="0" xfId="2461" applyNumberFormat="1" applyFont="1" applyFill="1" applyBorder="1"/>
    <xf numFmtId="169" fontId="58" fillId="0" borderId="0" xfId="2461" applyNumberFormat="1" applyFont="1" applyFill="1" applyAlignment="1">
      <alignment horizontal="right"/>
    </xf>
    <xf numFmtId="0" fontId="57" fillId="0" borderId="0" xfId="2461" applyNumberFormat="1" applyFont="1" applyFill="1" applyBorder="1"/>
    <xf numFmtId="170" fontId="58" fillId="0" borderId="0" xfId="0" applyNumberFormat="1" applyFont="1" applyAlignment="1">
      <alignment horizontal="right"/>
    </xf>
    <xf numFmtId="3" fontId="58" fillId="0" borderId="0" xfId="1" applyNumberFormat="1" applyFont="1" applyFill="1" applyBorder="1" applyAlignment="1">
      <alignment horizontal="right"/>
    </xf>
    <xf numFmtId="0" fontId="59" fillId="0" borderId="0" xfId="0" applyFont="1" applyAlignment="1">
      <alignment horizontal="left" vertical="center"/>
    </xf>
    <xf numFmtId="0" fontId="86" fillId="0" borderId="0" xfId="0" applyFont="1"/>
    <xf numFmtId="0" fontId="85" fillId="0" borderId="35" xfId="0" applyFont="1" applyBorder="1"/>
    <xf numFmtId="0" fontId="85" fillId="0" borderId="0" xfId="0" applyFont="1"/>
    <xf numFmtId="0" fontId="85" fillId="0" borderId="36" xfId="0" applyFont="1" applyBorder="1"/>
    <xf numFmtId="172" fontId="85" fillId="0" borderId="0" xfId="0" applyNumberFormat="1" applyFont="1"/>
    <xf numFmtId="172" fontId="87" fillId="67" borderId="0" xfId="0" applyNumberFormat="1" applyFont="1" applyFill="1" applyAlignment="1">
      <alignment horizontal="center"/>
    </xf>
    <xf numFmtId="166" fontId="86" fillId="0" borderId="0" xfId="0" applyNumberFormat="1" applyFont="1"/>
    <xf numFmtId="0" fontId="88" fillId="0" borderId="41" xfId="0" applyFont="1" applyBorder="1" applyAlignment="1">
      <alignment horizontal="center"/>
    </xf>
    <xf numFmtId="0" fontId="88" fillId="0" borderId="42" xfId="0" applyFont="1" applyBorder="1" applyAlignment="1">
      <alignment horizontal="center"/>
    </xf>
    <xf numFmtId="170" fontId="77" fillId="0" borderId="47" xfId="0" applyNumberFormat="1" applyFont="1" applyBorder="1" applyAlignment="1">
      <alignment horizontal="right" vertical="top" wrapText="1" readingOrder="1"/>
    </xf>
    <xf numFmtId="166" fontId="58" fillId="0" borderId="0" xfId="2" applyNumberFormat="1" applyFont="1" applyBorder="1"/>
    <xf numFmtId="0" fontId="77" fillId="0" borderId="0" xfId="0" applyFont="1" applyAlignment="1">
      <alignment horizontal="right" vertical="top" wrapText="1" readingOrder="1"/>
    </xf>
    <xf numFmtId="0" fontId="59" fillId="0" borderId="50" xfId="0" applyFont="1" applyBorder="1" applyAlignment="1">
      <alignment horizontal="center"/>
    </xf>
    <xf numFmtId="166" fontId="77" fillId="0" borderId="0" xfId="2" applyNumberFormat="1" applyFont="1" applyBorder="1" applyAlignment="1">
      <alignment horizontal="right" vertical="top" wrapText="1" readingOrder="1"/>
    </xf>
    <xf numFmtId="6" fontId="77" fillId="0" borderId="51" xfId="0" applyNumberFormat="1" applyFont="1" applyBorder="1" applyAlignment="1">
      <alignment horizontal="right" vertical="top" wrapText="1" readingOrder="1"/>
    </xf>
    <xf numFmtId="3" fontId="77" fillId="0" borderId="51" xfId="0" applyNumberFormat="1" applyFont="1" applyBorder="1" applyAlignment="1">
      <alignment horizontal="right" vertical="top" wrapText="1" readingOrder="1"/>
    </xf>
    <xf numFmtId="170" fontId="77" fillId="0" borderId="51" xfId="0" applyNumberFormat="1" applyFont="1" applyBorder="1" applyAlignment="1">
      <alignment horizontal="right" vertical="top" wrapText="1" readingOrder="1"/>
    </xf>
    <xf numFmtId="0" fontId="77" fillId="0" borderId="51" xfId="0" applyFont="1" applyBorder="1" applyAlignment="1">
      <alignment horizontal="right" vertical="top" wrapText="1" readingOrder="1"/>
    </xf>
    <xf numFmtId="0" fontId="59" fillId="0" borderId="52" xfId="0" applyFont="1" applyBorder="1"/>
    <xf numFmtId="0" fontId="59" fillId="0" borderId="53" xfId="0" applyFont="1" applyBorder="1"/>
    <xf numFmtId="0" fontId="83" fillId="0" borderId="52" xfId="0" applyFont="1" applyBorder="1" applyAlignment="1">
      <alignment horizontal="center" wrapText="1"/>
    </xf>
    <xf numFmtId="169" fontId="59" fillId="0" borderId="53" xfId="2461" applyNumberFormat="1" applyFont="1" applyFill="1" applyBorder="1" applyAlignment="1">
      <alignment horizontal="center"/>
    </xf>
    <xf numFmtId="1" fontId="58" fillId="0" borderId="0" xfId="0" applyNumberFormat="1" applyFont="1"/>
    <xf numFmtId="4" fontId="89" fillId="0" borderId="0" xfId="0" applyNumberFormat="1" applyFont="1"/>
    <xf numFmtId="2" fontId="89" fillId="0" borderId="0" xfId="0" applyNumberFormat="1" applyFont="1"/>
    <xf numFmtId="6" fontId="80" fillId="63" borderId="47" xfId="0" applyNumberFormat="1" applyFont="1" applyFill="1" applyBorder="1" applyAlignment="1">
      <alignment horizontal="right" vertical="top" wrapText="1" readingOrder="1"/>
    </xf>
    <xf numFmtId="2" fontId="90" fillId="0" borderId="47" xfId="0" applyNumberFormat="1" applyFont="1" applyBorder="1" applyAlignment="1">
      <alignment horizontal="right" vertical="top" wrapText="1" readingOrder="1"/>
    </xf>
    <xf numFmtId="0" fontId="58" fillId="0" borderId="0" xfId="0" applyFont="1" applyAlignment="1">
      <alignment horizontal="center" vertical="center"/>
    </xf>
    <xf numFmtId="167" fontId="57" fillId="0" borderId="0" xfId="1" applyNumberFormat="1" applyFont="1"/>
    <xf numFmtId="167" fontId="58" fillId="0" borderId="0" xfId="1" applyNumberFormat="1" applyFont="1"/>
    <xf numFmtId="173" fontId="58" fillId="0" borderId="0" xfId="0" applyNumberFormat="1" applyFont="1"/>
    <xf numFmtId="172" fontId="91" fillId="0" borderId="34" xfId="0" applyNumberFormat="1" applyFont="1" applyBorder="1"/>
    <xf numFmtId="172" fontId="91" fillId="0" borderId="25" xfId="0" applyNumberFormat="1" applyFont="1" applyBorder="1"/>
    <xf numFmtId="172" fontId="92" fillId="0" borderId="0" xfId="0" applyNumberFormat="1" applyFont="1"/>
    <xf numFmtId="0" fontId="92" fillId="0" borderId="0" xfId="0" applyFont="1"/>
    <xf numFmtId="9" fontId="93" fillId="67" borderId="0" xfId="2" applyFont="1" applyFill="1" applyAlignment="1">
      <alignment horizontal="center"/>
    </xf>
    <xf numFmtId="172" fontId="93" fillId="67" borderId="0" xfId="0" applyNumberFormat="1" applyFont="1" applyFill="1" applyAlignment="1">
      <alignment horizontal="center"/>
    </xf>
    <xf numFmtId="0" fontId="93" fillId="67" borderId="0" xfId="0" applyFont="1" applyFill="1" applyAlignment="1">
      <alignment horizontal="center"/>
    </xf>
    <xf numFmtId="10" fontId="57" fillId="0" borderId="0" xfId="2" applyNumberFormat="1" applyFont="1"/>
    <xf numFmtId="10" fontId="0" fillId="0" borderId="0" xfId="2" applyNumberFormat="1" applyFont="1"/>
    <xf numFmtId="10" fontId="92" fillId="0" borderId="0" xfId="2" applyNumberFormat="1" applyFont="1"/>
    <xf numFmtId="2" fontId="57" fillId="0" borderId="36" xfId="0" applyNumberFormat="1" applyFont="1" applyBorder="1"/>
    <xf numFmtId="2" fontId="57" fillId="63" borderId="36" xfId="0" applyNumberFormat="1" applyFont="1" applyFill="1" applyBorder="1"/>
    <xf numFmtId="43" fontId="58" fillId="0" borderId="0" xfId="1" applyFont="1"/>
    <xf numFmtId="166" fontId="86" fillId="0" borderId="0" xfId="2" applyNumberFormat="1" applyFont="1"/>
    <xf numFmtId="165" fontId="77" fillId="0" borderId="47" xfId="0" applyNumberFormat="1" applyFont="1" applyBorder="1" applyAlignment="1">
      <alignment horizontal="right" vertical="top" wrapText="1" readingOrder="1"/>
    </xf>
    <xf numFmtId="167" fontId="92" fillId="0" borderId="0" xfId="1" applyNumberFormat="1" applyFont="1"/>
    <xf numFmtId="167" fontId="87" fillId="67" borderId="0" xfId="1" applyNumberFormat="1" applyFont="1" applyFill="1" applyAlignment="1">
      <alignment horizontal="center"/>
    </xf>
    <xf numFmtId="167" fontId="73" fillId="67" borderId="0" xfId="1" applyNumberFormat="1" applyFont="1" applyFill="1" applyAlignment="1">
      <alignment horizontal="center"/>
    </xf>
    <xf numFmtId="167" fontId="93" fillId="67" borderId="0" xfId="1" applyNumberFormat="1" applyFont="1" applyFill="1" applyAlignment="1">
      <alignment horizontal="center"/>
    </xf>
    <xf numFmtId="167" fontId="0" fillId="0" borderId="0" xfId="1" applyNumberFormat="1" applyFont="1"/>
    <xf numFmtId="167" fontId="58" fillId="66" borderId="0" xfId="1" applyNumberFormat="1" applyFont="1" applyFill="1"/>
    <xf numFmtId="167" fontId="94" fillId="67" borderId="0" xfId="1" applyNumberFormat="1" applyFont="1" applyFill="1"/>
    <xf numFmtId="167" fontId="95" fillId="0" borderId="0" xfId="1" applyNumberFormat="1" applyFont="1"/>
    <xf numFmtId="167" fontId="96" fillId="0" borderId="20" xfId="1" applyNumberFormat="1" applyFont="1" applyBorder="1" applyAlignment="1">
      <alignment horizontal="left"/>
    </xf>
    <xf numFmtId="167" fontId="95" fillId="67" borderId="0" xfId="1" applyNumberFormat="1" applyFont="1" applyFill="1"/>
    <xf numFmtId="0" fontId="95" fillId="0" borderId="0" xfId="0" applyFont="1"/>
    <xf numFmtId="0" fontId="95" fillId="67" borderId="0" xfId="0" applyFont="1" applyFill="1"/>
    <xf numFmtId="0" fontId="96" fillId="0" borderId="20" xfId="0" applyFont="1" applyBorder="1" applyAlignment="1">
      <alignment horizontal="left"/>
    </xf>
    <xf numFmtId="10" fontId="58" fillId="0" borderId="0" xfId="2" applyNumberFormat="1" applyFont="1"/>
    <xf numFmtId="0" fontId="96" fillId="0" borderId="0" xfId="0" applyFont="1"/>
    <xf numFmtId="0" fontId="97" fillId="0" borderId="0" xfId="0" applyFont="1" applyAlignment="1">
      <alignment horizontal="center"/>
    </xf>
    <xf numFmtId="0" fontId="98" fillId="0" borderId="0" xfId="0" applyFont="1" applyAlignment="1">
      <alignment horizontal="center"/>
    </xf>
    <xf numFmtId="38" fontId="95" fillId="0" borderId="0" xfId="0" applyNumberFormat="1" applyFont="1"/>
    <xf numFmtId="9" fontId="95" fillId="0" borderId="0" xfId="0" applyNumberFormat="1" applyFont="1"/>
    <xf numFmtId="9" fontId="95" fillId="0" borderId="0" xfId="2" applyFont="1"/>
    <xf numFmtId="0" fontId="97" fillId="0" borderId="0" xfId="0" applyFont="1"/>
    <xf numFmtId="0" fontId="96" fillId="0" borderId="0" xfId="0" applyFont="1" applyAlignment="1">
      <alignment horizontal="center"/>
    </xf>
    <xf numFmtId="0" fontId="99" fillId="0" borderId="0" xfId="0" applyFont="1"/>
    <xf numFmtId="9" fontId="96" fillId="0" borderId="20" xfId="2" applyFont="1" applyBorder="1" applyAlignment="1">
      <alignment horizontal="left"/>
    </xf>
    <xf numFmtId="0" fontId="97" fillId="0" borderId="35" xfId="0" applyFont="1" applyBorder="1"/>
    <xf numFmtId="0" fontId="97" fillId="0" borderId="36" xfId="0" applyFont="1" applyBorder="1"/>
    <xf numFmtId="10" fontId="95" fillId="0" borderId="0" xfId="0" applyNumberFormat="1" applyFont="1"/>
    <xf numFmtId="10" fontId="95" fillId="67" borderId="0" xfId="0" applyNumberFormat="1" applyFont="1" applyFill="1"/>
    <xf numFmtId="0" fontId="100" fillId="0" borderId="0" xfId="0" applyFont="1"/>
    <xf numFmtId="10" fontId="95" fillId="0" borderId="0" xfId="2" applyNumberFormat="1" applyFont="1"/>
    <xf numFmtId="0" fontId="99" fillId="0" borderId="0" xfId="0" applyFont="1" applyAlignment="1">
      <alignment horizontal="center"/>
    </xf>
    <xf numFmtId="167" fontId="99" fillId="0" borderId="0" xfId="1" applyNumberFormat="1" applyFont="1" applyAlignment="1">
      <alignment horizontal="center"/>
    </xf>
    <xf numFmtId="10" fontId="99" fillId="0" borderId="0" xfId="2" applyNumberFormat="1" applyFont="1" applyAlignment="1">
      <alignment horizontal="center"/>
    </xf>
    <xf numFmtId="167" fontId="99" fillId="0" borderId="0" xfId="1" applyNumberFormat="1" applyFont="1"/>
    <xf numFmtId="10" fontId="99" fillId="0" borderId="0" xfId="2" applyNumberFormat="1" applyFont="1"/>
    <xf numFmtId="10" fontId="95" fillId="67" borderId="0" xfId="2" applyNumberFormat="1" applyFont="1" applyFill="1"/>
    <xf numFmtId="37" fontId="95" fillId="0" borderId="0" xfId="0" applyNumberFormat="1" applyFont="1"/>
    <xf numFmtId="167" fontId="56" fillId="0" borderId="0" xfId="1" applyNumberFormat="1" applyFont="1" applyBorder="1" applyAlignment="1">
      <alignment horizontal="left"/>
    </xf>
    <xf numFmtId="167" fontId="57" fillId="0" borderId="0" xfId="1" applyNumberFormat="1" applyFont="1" applyBorder="1"/>
    <xf numFmtId="0" fontId="56" fillId="0" borderId="35" xfId="0" applyFont="1" applyBorder="1"/>
    <xf numFmtId="0" fontId="56" fillId="0" borderId="36" xfId="0" applyFont="1" applyBorder="1" applyAlignment="1">
      <alignment horizontal="center"/>
    </xf>
    <xf numFmtId="0" fontId="57" fillId="0" borderId="36" xfId="0" applyFont="1" applyBorder="1" applyAlignment="1">
      <alignment horizontal="center"/>
    </xf>
    <xf numFmtId="0" fontId="58" fillId="0" borderId="36" xfId="0" applyFont="1" applyBorder="1"/>
    <xf numFmtId="0" fontId="73" fillId="0" borderId="36" xfId="0" applyFont="1" applyBorder="1" applyAlignment="1">
      <alignment horizontal="center"/>
    </xf>
    <xf numFmtId="0" fontId="56" fillId="0" borderId="0" xfId="0" applyFont="1" applyAlignment="1">
      <alignment horizontal="left"/>
    </xf>
    <xf numFmtId="9" fontId="56" fillId="0" borderId="0" xfId="2" applyFont="1" applyBorder="1" applyAlignment="1">
      <alignment horizontal="left"/>
    </xf>
    <xf numFmtId="167" fontId="92" fillId="67" borderId="0" xfId="1" applyNumberFormat="1" applyFont="1" applyFill="1"/>
    <xf numFmtId="167" fontId="57" fillId="67" borderId="0" xfId="1" applyNumberFormat="1" applyFont="1" applyFill="1"/>
    <xf numFmtId="0" fontId="77" fillId="0" borderId="35" xfId="0" applyFont="1" applyBorder="1"/>
    <xf numFmtId="10" fontId="57" fillId="0" borderId="0" xfId="2" applyNumberFormat="1" applyFont="1" applyBorder="1"/>
    <xf numFmtId="167" fontId="92" fillId="0" borderId="0" xfId="1" applyNumberFormat="1" applyFont="1" applyBorder="1"/>
    <xf numFmtId="10" fontId="92" fillId="0" borderId="0" xfId="2" applyNumberFormat="1" applyFont="1" applyBorder="1"/>
    <xf numFmtId="0" fontId="95" fillId="0" borderId="33" xfId="0" applyFont="1" applyBorder="1"/>
    <xf numFmtId="0" fontId="92" fillId="67" borderId="0" xfId="0" applyFont="1" applyFill="1"/>
    <xf numFmtId="172" fontId="92" fillId="67" borderId="0" xfId="0" applyNumberFormat="1" applyFont="1" applyFill="1"/>
    <xf numFmtId="10" fontId="92" fillId="67" borderId="0" xfId="2" applyNumberFormat="1" applyFont="1" applyFill="1"/>
    <xf numFmtId="10" fontId="94" fillId="67" borderId="0" xfId="2" applyNumberFormat="1" applyFont="1" applyFill="1"/>
    <xf numFmtId="172" fontId="85" fillId="67" borderId="0" xfId="0" applyNumberFormat="1" applyFont="1" applyFill="1"/>
    <xf numFmtId="10" fontId="57" fillId="67" borderId="0" xfId="2" applyNumberFormat="1" applyFont="1" applyFill="1"/>
    <xf numFmtId="0" fontId="94" fillId="67" borderId="0" xfId="0" applyFont="1" applyFill="1"/>
    <xf numFmtId="0" fontId="59" fillId="0" borderId="54" xfId="0" applyFont="1" applyBorder="1"/>
    <xf numFmtId="0" fontId="56" fillId="0" borderId="54" xfId="0" applyFont="1" applyBorder="1"/>
    <xf numFmtId="0" fontId="57" fillId="0" borderId="55" xfId="0" applyFont="1" applyBorder="1"/>
    <xf numFmtId="167" fontId="92" fillId="67" borderId="0" xfId="1" applyNumberFormat="1" applyFont="1" applyFill="1" applyBorder="1"/>
    <xf numFmtId="10" fontId="92" fillId="67" borderId="0" xfId="2" applyNumberFormat="1" applyFont="1" applyFill="1" applyBorder="1"/>
    <xf numFmtId="167" fontId="94" fillId="67" borderId="0" xfId="1" applyNumberFormat="1" applyFont="1" applyFill="1" applyBorder="1"/>
    <xf numFmtId="10" fontId="94" fillId="67" borderId="0" xfId="2" applyNumberFormat="1" applyFont="1" applyFill="1" applyBorder="1"/>
    <xf numFmtId="9" fontId="94" fillId="67" borderId="0" xfId="0" applyNumberFormat="1" applyFont="1" applyFill="1"/>
    <xf numFmtId="9" fontId="94" fillId="67" borderId="0" xfId="2" applyFont="1" applyFill="1" applyBorder="1"/>
    <xf numFmtId="167" fontId="0" fillId="0" borderId="0" xfId="1" applyNumberFormat="1" applyFont="1" applyBorder="1"/>
    <xf numFmtId="10" fontId="0" fillId="0" borderId="0" xfId="2" applyNumberFormat="1" applyFont="1" applyBorder="1"/>
    <xf numFmtId="0" fontId="99" fillId="0" borderId="29" xfId="0" applyFont="1" applyBorder="1"/>
    <xf numFmtId="0" fontId="95" fillId="0" borderId="24" xfId="0" applyFont="1" applyBorder="1"/>
    <xf numFmtId="165" fontId="58" fillId="0" borderId="0" xfId="1" applyNumberFormat="1" applyFont="1"/>
    <xf numFmtId="10" fontId="77" fillId="0" borderId="47" xfId="2" applyNumberFormat="1" applyFont="1" applyBorder="1" applyAlignment="1">
      <alignment horizontal="right" vertical="top" wrapText="1" readingOrder="1"/>
    </xf>
    <xf numFmtId="0" fontId="69" fillId="0" borderId="0" xfId="0" applyFont="1" applyAlignment="1">
      <alignment horizontal="center" wrapText="1"/>
    </xf>
    <xf numFmtId="0" fontId="61" fillId="0" borderId="0" xfId="0" applyFont="1" applyAlignment="1">
      <alignment horizontal="left"/>
    </xf>
    <xf numFmtId="0" fontId="75" fillId="0" borderId="0" xfId="2460" applyFont="1" applyFill="1" applyAlignment="1"/>
    <xf numFmtId="0" fontId="59" fillId="0" borderId="37" xfId="0" applyFont="1" applyBorder="1" applyAlignment="1">
      <alignment horizontal="center"/>
    </xf>
    <xf numFmtId="0" fontId="59" fillId="0" borderId="38" xfId="0" applyFont="1" applyBorder="1" applyAlignment="1">
      <alignment horizontal="center"/>
    </xf>
    <xf numFmtId="0" fontId="59" fillId="0" borderId="39" xfId="0" applyFont="1" applyBorder="1" applyAlignment="1">
      <alignment horizontal="center"/>
    </xf>
    <xf numFmtId="165" fontId="59" fillId="0" borderId="37" xfId="0" applyNumberFormat="1" applyFont="1" applyBorder="1" applyAlignment="1">
      <alignment horizontal="center"/>
    </xf>
    <xf numFmtId="165" fontId="59" fillId="0" borderId="38" xfId="0" applyNumberFormat="1" applyFont="1" applyBorder="1" applyAlignment="1">
      <alignment horizontal="center"/>
    </xf>
    <xf numFmtId="165" fontId="59" fillId="0" borderId="39" xfId="0" applyNumberFormat="1" applyFont="1" applyBorder="1" applyAlignment="1">
      <alignment horizontal="center"/>
    </xf>
    <xf numFmtId="165" fontId="59" fillId="0" borderId="44" xfId="0" applyNumberFormat="1" applyFont="1" applyBorder="1" applyAlignment="1">
      <alignment horizontal="center"/>
    </xf>
    <xf numFmtId="165" fontId="59" fillId="0" borderId="45" xfId="0" applyNumberFormat="1" applyFont="1" applyBorder="1" applyAlignment="1">
      <alignment horizontal="center"/>
    </xf>
    <xf numFmtId="165" fontId="59" fillId="0" borderId="46" xfId="0" applyNumberFormat="1" applyFont="1" applyBorder="1" applyAlignment="1">
      <alignment horizontal="center"/>
    </xf>
    <xf numFmtId="10" fontId="59" fillId="0" borderId="44" xfId="2" applyNumberFormat="1" applyFont="1" applyBorder="1" applyAlignment="1">
      <alignment horizontal="center"/>
    </xf>
    <xf numFmtId="10" fontId="59" fillId="0" borderId="45" xfId="2" applyNumberFormat="1" applyFont="1" applyBorder="1" applyAlignment="1">
      <alignment horizontal="center"/>
    </xf>
    <xf numFmtId="10" fontId="59" fillId="0" borderId="46" xfId="2" applyNumberFormat="1" applyFont="1" applyBorder="1" applyAlignment="1">
      <alignment horizontal="center"/>
    </xf>
    <xf numFmtId="165" fontId="59" fillId="0" borderId="22" xfId="0" applyNumberFormat="1" applyFont="1" applyBorder="1" applyAlignment="1">
      <alignment horizontal="center"/>
    </xf>
    <xf numFmtId="165" fontId="59" fillId="0" borderId="23" xfId="0" applyNumberFormat="1" applyFont="1" applyBorder="1" applyAlignment="1">
      <alignment horizontal="center"/>
    </xf>
    <xf numFmtId="167" fontId="59" fillId="0" borderId="37" xfId="1" applyNumberFormat="1" applyFont="1" applyFill="1" applyBorder="1" applyAlignment="1">
      <alignment horizontal="center"/>
    </xf>
    <xf numFmtId="167" fontId="59" fillId="0" borderId="38" xfId="1" applyNumberFormat="1" applyFont="1" applyFill="1" applyBorder="1" applyAlignment="1">
      <alignment horizontal="center"/>
    </xf>
    <xf numFmtId="167" fontId="59" fillId="0" borderId="39" xfId="1" applyNumberFormat="1" applyFont="1" applyFill="1" applyBorder="1" applyAlignment="1">
      <alignment horizontal="center"/>
    </xf>
    <xf numFmtId="0" fontId="59" fillId="0" borderId="21" xfId="0" applyFont="1" applyBorder="1" applyAlignment="1">
      <alignment horizontal="center"/>
    </xf>
    <xf numFmtId="0" fontId="59" fillId="0" borderId="22" xfId="0" applyFont="1" applyBorder="1" applyAlignment="1">
      <alignment horizontal="center"/>
    </xf>
    <xf numFmtId="0" fontId="59" fillId="0" borderId="23" xfId="0" applyFont="1" applyBorder="1" applyAlignment="1">
      <alignment horizontal="center"/>
    </xf>
    <xf numFmtId="0" fontId="59" fillId="0" borderId="21" xfId="0" applyFont="1" applyBorder="1" applyAlignment="1">
      <alignment horizontal="center" wrapText="1"/>
    </xf>
    <xf numFmtId="0" fontId="59" fillId="0" borderId="22" xfId="0" applyFont="1" applyBorder="1" applyAlignment="1">
      <alignment horizontal="center" wrapText="1"/>
    </xf>
    <xf numFmtId="0" fontId="59" fillId="0" borderId="23" xfId="0" applyFont="1" applyBorder="1" applyAlignment="1">
      <alignment horizontal="center" wrapText="1"/>
    </xf>
    <xf numFmtId="0" fontId="59" fillId="0" borderId="44" xfId="0" applyFont="1" applyBorder="1" applyAlignment="1">
      <alignment horizontal="center"/>
    </xf>
    <xf numFmtId="0" fontId="59" fillId="0" borderId="45" xfId="0" applyFont="1" applyBorder="1" applyAlignment="1">
      <alignment horizontal="center"/>
    </xf>
    <xf numFmtId="0" fontId="59" fillId="0" borderId="46" xfId="0" applyFont="1" applyBorder="1" applyAlignment="1">
      <alignment horizontal="center"/>
    </xf>
  </cellXfs>
  <cellStyles count="2664">
    <cellStyle name="20% - Accent1 2" xfId="3" xr:uid="{00000000-0005-0000-0000-000000000000}"/>
    <cellStyle name="20% - Accent1 2 2" xfId="4" xr:uid="{00000000-0005-0000-0000-000001000000}"/>
    <cellStyle name="20% - Accent1 2 2 2" xfId="5" xr:uid="{00000000-0005-0000-0000-000002000000}"/>
    <cellStyle name="20% - Accent1 2 3" xfId="6" xr:uid="{00000000-0005-0000-0000-000003000000}"/>
    <cellStyle name="20% - Accent1 2 3 2" xfId="7" xr:uid="{00000000-0005-0000-0000-000004000000}"/>
    <cellStyle name="20% - Accent1 2 4" xfId="8" xr:uid="{00000000-0005-0000-0000-000005000000}"/>
    <cellStyle name="20% - Accent1 2 5" xfId="9" xr:uid="{00000000-0005-0000-0000-000006000000}"/>
    <cellStyle name="20% - Accent2 2" xfId="10" xr:uid="{00000000-0005-0000-0000-000007000000}"/>
    <cellStyle name="20% - Accent2 2 2" xfId="11" xr:uid="{00000000-0005-0000-0000-000008000000}"/>
    <cellStyle name="20% - Accent2 2 2 2" xfId="12" xr:uid="{00000000-0005-0000-0000-000009000000}"/>
    <cellStyle name="20% - Accent2 2 3" xfId="13" xr:uid="{00000000-0005-0000-0000-00000A000000}"/>
    <cellStyle name="20% - Accent2 2 3 2" xfId="14" xr:uid="{00000000-0005-0000-0000-00000B000000}"/>
    <cellStyle name="20% - Accent2 2 4" xfId="15" xr:uid="{00000000-0005-0000-0000-00000C000000}"/>
    <cellStyle name="20% - Accent2 2 5" xfId="16" xr:uid="{00000000-0005-0000-0000-00000D000000}"/>
    <cellStyle name="20% - Accent3 2" xfId="17" xr:uid="{00000000-0005-0000-0000-00000E000000}"/>
    <cellStyle name="20% - Accent3 2 2" xfId="18" xr:uid="{00000000-0005-0000-0000-00000F000000}"/>
    <cellStyle name="20% - Accent3 2 2 2" xfId="19" xr:uid="{00000000-0005-0000-0000-000010000000}"/>
    <cellStyle name="20% - Accent3 2 3" xfId="20" xr:uid="{00000000-0005-0000-0000-000011000000}"/>
    <cellStyle name="20% - Accent3 2 3 2" xfId="21" xr:uid="{00000000-0005-0000-0000-000012000000}"/>
    <cellStyle name="20% - Accent3 2 4" xfId="22" xr:uid="{00000000-0005-0000-0000-000013000000}"/>
    <cellStyle name="20% - Accent3 2 5" xfId="23" xr:uid="{00000000-0005-0000-0000-000014000000}"/>
    <cellStyle name="20% - Accent4 2" xfId="24" xr:uid="{00000000-0005-0000-0000-000015000000}"/>
    <cellStyle name="20% - Accent4 2 2" xfId="25" xr:uid="{00000000-0005-0000-0000-000016000000}"/>
    <cellStyle name="20% - Accent4 2 2 2" xfId="26" xr:uid="{00000000-0005-0000-0000-000017000000}"/>
    <cellStyle name="20% - Accent4 2 3" xfId="27" xr:uid="{00000000-0005-0000-0000-000018000000}"/>
    <cellStyle name="20% - Accent4 2 3 2" xfId="28" xr:uid="{00000000-0005-0000-0000-000019000000}"/>
    <cellStyle name="20% - Accent4 2 4" xfId="29" xr:uid="{00000000-0005-0000-0000-00001A000000}"/>
    <cellStyle name="20% - Accent4 2 5" xfId="30" xr:uid="{00000000-0005-0000-0000-00001B000000}"/>
    <cellStyle name="20% - Accent5 2" xfId="31" xr:uid="{00000000-0005-0000-0000-00001C000000}"/>
    <cellStyle name="20% - Accent5 2 2" xfId="32" xr:uid="{00000000-0005-0000-0000-00001D000000}"/>
    <cellStyle name="20% - Accent5 2 2 2" xfId="33" xr:uid="{00000000-0005-0000-0000-00001E000000}"/>
    <cellStyle name="20% - Accent5 2 3" xfId="34" xr:uid="{00000000-0005-0000-0000-00001F000000}"/>
    <cellStyle name="20% - Accent5 2 3 2" xfId="35" xr:uid="{00000000-0005-0000-0000-000020000000}"/>
    <cellStyle name="20% - Accent5 2 4" xfId="36" xr:uid="{00000000-0005-0000-0000-000021000000}"/>
    <cellStyle name="20% - Accent5 2 5" xfId="37" xr:uid="{00000000-0005-0000-0000-000022000000}"/>
    <cellStyle name="20% - Accent6 2" xfId="38" xr:uid="{00000000-0005-0000-0000-000023000000}"/>
    <cellStyle name="20% - Accent6 2 2" xfId="39" xr:uid="{00000000-0005-0000-0000-000024000000}"/>
    <cellStyle name="20% - Accent6 2 2 2" xfId="40" xr:uid="{00000000-0005-0000-0000-000025000000}"/>
    <cellStyle name="20% - Accent6 2 3" xfId="41" xr:uid="{00000000-0005-0000-0000-000026000000}"/>
    <cellStyle name="20% - Accent6 2 3 2" xfId="42" xr:uid="{00000000-0005-0000-0000-000027000000}"/>
    <cellStyle name="20% - Accent6 2 4" xfId="43" xr:uid="{00000000-0005-0000-0000-000028000000}"/>
    <cellStyle name="20% - Accent6 2 5" xfId="44" xr:uid="{00000000-0005-0000-0000-000029000000}"/>
    <cellStyle name="40% - Accent1 2" xfId="45" xr:uid="{00000000-0005-0000-0000-00002A000000}"/>
    <cellStyle name="40% - Accent1 2 2" xfId="46" xr:uid="{00000000-0005-0000-0000-00002B000000}"/>
    <cellStyle name="40% - Accent1 2 2 2" xfId="47" xr:uid="{00000000-0005-0000-0000-00002C000000}"/>
    <cellStyle name="40% - Accent1 2 3" xfId="48" xr:uid="{00000000-0005-0000-0000-00002D000000}"/>
    <cellStyle name="40% - Accent1 2 3 2" xfId="49" xr:uid="{00000000-0005-0000-0000-00002E000000}"/>
    <cellStyle name="40% - Accent1 2 4" xfId="50" xr:uid="{00000000-0005-0000-0000-00002F000000}"/>
    <cellStyle name="40% - Accent1 2 5" xfId="51" xr:uid="{00000000-0005-0000-0000-000030000000}"/>
    <cellStyle name="40% - Accent2 2" xfId="52" xr:uid="{00000000-0005-0000-0000-000031000000}"/>
    <cellStyle name="40% - Accent2 2 2" xfId="53" xr:uid="{00000000-0005-0000-0000-000032000000}"/>
    <cellStyle name="40% - Accent2 2 2 2" xfId="54" xr:uid="{00000000-0005-0000-0000-000033000000}"/>
    <cellStyle name="40% - Accent2 2 3" xfId="55" xr:uid="{00000000-0005-0000-0000-000034000000}"/>
    <cellStyle name="40% - Accent2 2 3 2" xfId="56" xr:uid="{00000000-0005-0000-0000-000035000000}"/>
    <cellStyle name="40% - Accent2 2 4" xfId="57" xr:uid="{00000000-0005-0000-0000-000036000000}"/>
    <cellStyle name="40% - Accent2 2 5" xfId="58" xr:uid="{00000000-0005-0000-0000-000037000000}"/>
    <cellStyle name="40% - Accent3 2" xfId="59" xr:uid="{00000000-0005-0000-0000-000038000000}"/>
    <cellStyle name="40% - Accent3 2 2" xfId="60" xr:uid="{00000000-0005-0000-0000-000039000000}"/>
    <cellStyle name="40% - Accent3 2 2 2" xfId="61" xr:uid="{00000000-0005-0000-0000-00003A000000}"/>
    <cellStyle name="40% - Accent3 2 3" xfId="62" xr:uid="{00000000-0005-0000-0000-00003B000000}"/>
    <cellStyle name="40% - Accent3 2 3 2" xfId="63" xr:uid="{00000000-0005-0000-0000-00003C000000}"/>
    <cellStyle name="40% - Accent3 2 4" xfId="64" xr:uid="{00000000-0005-0000-0000-00003D000000}"/>
    <cellStyle name="40% - Accent3 2 5" xfId="65" xr:uid="{00000000-0005-0000-0000-00003E000000}"/>
    <cellStyle name="40% - Accent4 2" xfId="66" xr:uid="{00000000-0005-0000-0000-00003F000000}"/>
    <cellStyle name="40% - Accent4 2 2" xfId="67" xr:uid="{00000000-0005-0000-0000-000040000000}"/>
    <cellStyle name="40% - Accent4 2 2 2" xfId="68" xr:uid="{00000000-0005-0000-0000-000041000000}"/>
    <cellStyle name="40% - Accent4 2 3" xfId="69" xr:uid="{00000000-0005-0000-0000-000042000000}"/>
    <cellStyle name="40% - Accent4 2 3 2" xfId="70" xr:uid="{00000000-0005-0000-0000-000043000000}"/>
    <cellStyle name="40% - Accent4 2 4" xfId="71" xr:uid="{00000000-0005-0000-0000-000044000000}"/>
    <cellStyle name="40% - Accent4 2 5" xfId="72" xr:uid="{00000000-0005-0000-0000-000045000000}"/>
    <cellStyle name="40% - Accent5 2" xfId="73" xr:uid="{00000000-0005-0000-0000-000046000000}"/>
    <cellStyle name="40% - Accent5 2 2" xfId="74" xr:uid="{00000000-0005-0000-0000-000047000000}"/>
    <cellStyle name="40% - Accent5 2 2 2" xfId="75" xr:uid="{00000000-0005-0000-0000-000048000000}"/>
    <cellStyle name="40% - Accent5 2 3" xfId="76" xr:uid="{00000000-0005-0000-0000-000049000000}"/>
    <cellStyle name="40% - Accent5 2 3 2" xfId="77" xr:uid="{00000000-0005-0000-0000-00004A000000}"/>
    <cellStyle name="40% - Accent5 2 4" xfId="78" xr:uid="{00000000-0005-0000-0000-00004B000000}"/>
    <cellStyle name="40% - Accent5 2 5" xfId="79" xr:uid="{00000000-0005-0000-0000-00004C000000}"/>
    <cellStyle name="40% - Accent6 2" xfId="80" xr:uid="{00000000-0005-0000-0000-00004D000000}"/>
    <cellStyle name="40% - Accent6 2 2" xfId="81" xr:uid="{00000000-0005-0000-0000-00004E000000}"/>
    <cellStyle name="40% - Accent6 2 2 2" xfId="82" xr:uid="{00000000-0005-0000-0000-00004F000000}"/>
    <cellStyle name="40% - Accent6 2 3" xfId="83" xr:uid="{00000000-0005-0000-0000-000050000000}"/>
    <cellStyle name="40% - Accent6 2 3 2" xfId="84" xr:uid="{00000000-0005-0000-0000-000051000000}"/>
    <cellStyle name="40% - Accent6 2 4" xfId="85" xr:uid="{00000000-0005-0000-0000-000052000000}"/>
    <cellStyle name="40% - Accent6 2 5" xfId="86" xr:uid="{00000000-0005-0000-0000-000053000000}"/>
    <cellStyle name="60% - Accent1 2" xfId="87" xr:uid="{00000000-0005-0000-0000-000054000000}"/>
    <cellStyle name="60% - Accent1 2 2" xfId="88" xr:uid="{00000000-0005-0000-0000-000055000000}"/>
    <cellStyle name="60% - Accent1 2 2 2" xfId="89" xr:uid="{00000000-0005-0000-0000-000056000000}"/>
    <cellStyle name="60% - Accent1 2 3" xfId="90" xr:uid="{00000000-0005-0000-0000-000057000000}"/>
    <cellStyle name="60% - Accent1 2 4" xfId="91" xr:uid="{00000000-0005-0000-0000-000058000000}"/>
    <cellStyle name="60% - Accent2 2" xfId="92" xr:uid="{00000000-0005-0000-0000-000059000000}"/>
    <cellStyle name="60% - Accent2 2 2" xfId="93" xr:uid="{00000000-0005-0000-0000-00005A000000}"/>
    <cellStyle name="60% - Accent2 2 2 2" xfId="94" xr:uid="{00000000-0005-0000-0000-00005B000000}"/>
    <cellStyle name="60% - Accent2 2 3" xfId="95" xr:uid="{00000000-0005-0000-0000-00005C000000}"/>
    <cellStyle name="60% - Accent2 2 4" xfId="96" xr:uid="{00000000-0005-0000-0000-00005D000000}"/>
    <cellStyle name="60% - Accent3 2" xfId="97" xr:uid="{00000000-0005-0000-0000-00005E000000}"/>
    <cellStyle name="60% - Accent3 2 2" xfId="98" xr:uid="{00000000-0005-0000-0000-00005F000000}"/>
    <cellStyle name="60% - Accent3 2 2 2" xfId="99" xr:uid="{00000000-0005-0000-0000-000060000000}"/>
    <cellStyle name="60% - Accent3 2 3" xfId="100" xr:uid="{00000000-0005-0000-0000-000061000000}"/>
    <cellStyle name="60% - Accent3 2 4" xfId="101" xr:uid="{00000000-0005-0000-0000-000062000000}"/>
    <cellStyle name="60% - Accent4 2" xfId="102" xr:uid="{00000000-0005-0000-0000-000063000000}"/>
    <cellStyle name="60% - Accent4 2 2" xfId="103" xr:uid="{00000000-0005-0000-0000-000064000000}"/>
    <cellStyle name="60% - Accent4 2 2 2" xfId="104" xr:uid="{00000000-0005-0000-0000-000065000000}"/>
    <cellStyle name="60% - Accent4 2 3" xfId="105" xr:uid="{00000000-0005-0000-0000-000066000000}"/>
    <cellStyle name="60% - Accent4 2 4" xfId="106" xr:uid="{00000000-0005-0000-0000-000067000000}"/>
    <cellStyle name="60% - Accent5 2" xfId="107" xr:uid="{00000000-0005-0000-0000-000068000000}"/>
    <cellStyle name="60% - Accent5 2 2" xfId="108" xr:uid="{00000000-0005-0000-0000-000069000000}"/>
    <cellStyle name="60% - Accent5 2 2 2" xfId="109" xr:uid="{00000000-0005-0000-0000-00006A000000}"/>
    <cellStyle name="60% - Accent5 2 3" xfId="110" xr:uid="{00000000-0005-0000-0000-00006B000000}"/>
    <cellStyle name="60% - Accent5 2 4" xfId="111" xr:uid="{00000000-0005-0000-0000-00006C000000}"/>
    <cellStyle name="60% - Accent6 2" xfId="112" xr:uid="{00000000-0005-0000-0000-00006D000000}"/>
    <cellStyle name="60% - Accent6 2 2" xfId="113" xr:uid="{00000000-0005-0000-0000-00006E000000}"/>
    <cellStyle name="60% - Accent6 2 2 2" xfId="114" xr:uid="{00000000-0005-0000-0000-00006F000000}"/>
    <cellStyle name="60% - Accent6 2 3" xfId="115" xr:uid="{00000000-0005-0000-0000-000070000000}"/>
    <cellStyle name="60% - Accent6 2 4" xfId="116" xr:uid="{00000000-0005-0000-0000-000071000000}"/>
    <cellStyle name="Accent1 2" xfId="117" xr:uid="{00000000-0005-0000-0000-000072000000}"/>
    <cellStyle name="Accent1 2 2" xfId="118" xr:uid="{00000000-0005-0000-0000-000073000000}"/>
    <cellStyle name="Accent1 2 2 2" xfId="119" xr:uid="{00000000-0005-0000-0000-000074000000}"/>
    <cellStyle name="Accent1 2 3" xfId="120" xr:uid="{00000000-0005-0000-0000-000075000000}"/>
    <cellStyle name="Accent1 2 4" xfId="121" xr:uid="{00000000-0005-0000-0000-000076000000}"/>
    <cellStyle name="Accent2 2" xfId="122" xr:uid="{00000000-0005-0000-0000-000077000000}"/>
    <cellStyle name="Accent2 2 2" xfId="123" xr:uid="{00000000-0005-0000-0000-000078000000}"/>
    <cellStyle name="Accent2 2 2 2" xfId="124" xr:uid="{00000000-0005-0000-0000-000079000000}"/>
    <cellStyle name="Accent2 2 3" xfId="125" xr:uid="{00000000-0005-0000-0000-00007A000000}"/>
    <cellStyle name="Accent2 2 4" xfId="126" xr:uid="{00000000-0005-0000-0000-00007B000000}"/>
    <cellStyle name="Accent3 2" xfId="127" xr:uid="{00000000-0005-0000-0000-00007C000000}"/>
    <cellStyle name="Accent3 2 2" xfId="128" xr:uid="{00000000-0005-0000-0000-00007D000000}"/>
    <cellStyle name="Accent3 2 2 2" xfId="129" xr:uid="{00000000-0005-0000-0000-00007E000000}"/>
    <cellStyle name="Accent3 2 3" xfId="130" xr:uid="{00000000-0005-0000-0000-00007F000000}"/>
    <cellStyle name="Accent3 2 4" xfId="131" xr:uid="{00000000-0005-0000-0000-000080000000}"/>
    <cellStyle name="Accent4 2" xfId="132" xr:uid="{00000000-0005-0000-0000-000081000000}"/>
    <cellStyle name="Accent4 2 2" xfId="133" xr:uid="{00000000-0005-0000-0000-000082000000}"/>
    <cellStyle name="Accent4 2 2 2" xfId="134" xr:uid="{00000000-0005-0000-0000-000083000000}"/>
    <cellStyle name="Accent4 2 3" xfId="135" xr:uid="{00000000-0005-0000-0000-000084000000}"/>
    <cellStyle name="Accent4 2 4" xfId="136" xr:uid="{00000000-0005-0000-0000-000085000000}"/>
    <cellStyle name="Accent5 2" xfId="137" xr:uid="{00000000-0005-0000-0000-000086000000}"/>
    <cellStyle name="Accent5 2 2" xfId="138" xr:uid="{00000000-0005-0000-0000-000087000000}"/>
    <cellStyle name="Accent5 2 2 2" xfId="139" xr:uid="{00000000-0005-0000-0000-000088000000}"/>
    <cellStyle name="Accent5 2 3" xfId="140" xr:uid="{00000000-0005-0000-0000-000089000000}"/>
    <cellStyle name="Accent5 2 4" xfId="141" xr:uid="{00000000-0005-0000-0000-00008A000000}"/>
    <cellStyle name="Accent6 2" xfId="142" xr:uid="{00000000-0005-0000-0000-00008B000000}"/>
    <cellStyle name="Accent6 2 2" xfId="143" xr:uid="{00000000-0005-0000-0000-00008C000000}"/>
    <cellStyle name="Accent6 2 2 2" xfId="144" xr:uid="{00000000-0005-0000-0000-00008D000000}"/>
    <cellStyle name="Accent6 2 3" xfId="145" xr:uid="{00000000-0005-0000-0000-00008E000000}"/>
    <cellStyle name="Accent6 2 4" xfId="146" xr:uid="{00000000-0005-0000-0000-00008F000000}"/>
    <cellStyle name="AsFiled" xfId="147" xr:uid="{00000000-0005-0000-0000-000090000000}"/>
    <cellStyle name="AsFiled 2" xfId="148" xr:uid="{00000000-0005-0000-0000-000091000000}"/>
    <cellStyle name="AsFiled 2 2" xfId="149" xr:uid="{00000000-0005-0000-0000-000092000000}"/>
    <cellStyle name="AsFiled 2 2 2" xfId="150" xr:uid="{00000000-0005-0000-0000-000093000000}"/>
    <cellStyle name="AsFiled 2 3" xfId="151" xr:uid="{00000000-0005-0000-0000-000094000000}"/>
    <cellStyle name="AsFiled 2 3 2" xfId="2562" xr:uid="{00000000-0005-0000-0000-000095000000}"/>
    <cellStyle name="AsFiled 2 3 2 2" xfId="2659" xr:uid="{00000000-0005-0000-0000-000096000000}"/>
    <cellStyle name="AsFiled 2 3 3" xfId="2476" xr:uid="{00000000-0005-0000-0000-000097000000}"/>
    <cellStyle name="AsFiled 2 3 3 2" xfId="2648" xr:uid="{00000000-0005-0000-0000-000098000000}"/>
    <cellStyle name="AsFiled 2 4" xfId="2563" xr:uid="{00000000-0005-0000-0000-000099000000}"/>
    <cellStyle name="AsFiled 2 4 2" xfId="2660" xr:uid="{00000000-0005-0000-0000-00009A000000}"/>
    <cellStyle name="AsFiled 2 5" xfId="2475" xr:uid="{00000000-0005-0000-0000-00009B000000}"/>
    <cellStyle name="AsFiled 2 5 2" xfId="2649" xr:uid="{00000000-0005-0000-0000-00009C000000}"/>
    <cellStyle name="AsFiled 3" xfId="152" xr:uid="{00000000-0005-0000-0000-00009D000000}"/>
    <cellStyle name="AsFiled 3 2" xfId="2561" xr:uid="{00000000-0005-0000-0000-00009E000000}"/>
    <cellStyle name="AsFiled 3 2 2" xfId="2658" xr:uid="{00000000-0005-0000-0000-00009F000000}"/>
    <cellStyle name="AsFiled 3 3" xfId="2477" xr:uid="{00000000-0005-0000-0000-0000A0000000}"/>
    <cellStyle name="AsFiled 3 3 2" xfId="2647" xr:uid="{00000000-0005-0000-0000-0000A1000000}"/>
    <cellStyle name="AsFiled 4" xfId="153" xr:uid="{00000000-0005-0000-0000-0000A2000000}"/>
    <cellStyle name="AsFiled 4 2" xfId="154" xr:uid="{00000000-0005-0000-0000-0000A3000000}"/>
    <cellStyle name="AsFiled 5" xfId="155" xr:uid="{00000000-0005-0000-0000-0000A4000000}"/>
    <cellStyle name="AsFiled 5 2" xfId="2560" xr:uid="{00000000-0005-0000-0000-0000A5000000}"/>
    <cellStyle name="AsFiled 5 2 2" xfId="2657" xr:uid="{00000000-0005-0000-0000-0000A6000000}"/>
    <cellStyle name="AsFiled 5 3" xfId="2478" xr:uid="{00000000-0005-0000-0000-0000A7000000}"/>
    <cellStyle name="AsFiled 5 3 2" xfId="2646" xr:uid="{00000000-0005-0000-0000-0000A8000000}"/>
    <cellStyle name="AsFiled 6" xfId="2527" xr:uid="{00000000-0005-0000-0000-0000A9000000}"/>
    <cellStyle name="AsFiled 6 2" xfId="2597" xr:uid="{00000000-0005-0000-0000-0000AA000000}"/>
    <cellStyle name="AsFiled 7" xfId="2514" xr:uid="{00000000-0005-0000-0000-0000AB000000}"/>
    <cellStyle name="AsFiled 7 2" xfId="2610" xr:uid="{00000000-0005-0000-0000-0000AC000000}"/>
    <cellStyle name="AsFiled_AAG Adjusted Cost per Day" xfId="2463" xr:uid="{00000000-0005-0000-0000-0000AD000000}"/>
    <cellStyle name="Bad 2" xfId="156" xr:uid="{00000000-0005-0000-0000-0000AE000000}"/>
    <cellStyle name="Bad 2 2" xfId="157" xr:uid="{00000000-0005-0000-0000-0000AF000000}"/>
    <cellStyle name="Bad 2 3" xfId="158" xr:uid="{00000000-0005-0000-0000-0000B0000000}"/>
    <cellStyle name="Calculation 2" xfId="159" xr:uid="{00000000-0005-0000-0000-0000B1000000}"/>
    <cellStyle name="Calculation 2 2" xfId="160" xr:uid="{00000000-0005-0000-0000-0000B2000000}"/>
    <cellStyle name="Calculation 2 2 2" xfId="161" xr:uid="{00000000-0005-0000-0000-0000B3000000}"/>
    <cellStyle name="Calculation 2 3" xfId="162" xr:uid="{00000000-0005-0000-0000-0000B4000000}"/>
    <cellStyle name="Calculation 2 4" xfId="163" xr:uid="{00000000-0005-0000-0000-0000B5000000}"/>
    <cellStyle name="Check Cell 2" xfId="164" xr:uid="{00000000-0005-0000-0000-0000B6000000}"/>
    <cellStyle name="Check Cell 2 2" xfId="165" xr:uid="{00000000-0005-0000-0000-0000B7000000}"/>
    <cellStyle name="Check Cell 2 2 2" xfId="166" xr:uid="{00000000-0005-0000-0000-0000B8000000}"/>
    <cellStyle name="Check Cell 2 3" xfId="167" xr:uid="{00000000-0005-0000-0000-0000B9000000}"/>
    <cellStyle name="Check Cell 2 4" xfId="168" xr:uid="{00000000-0005-0000-0000-0000BA000000}"/>
    <cellStyle name="Comma" xfId="1" builtinId="3"/>
    <cellStyle name="Comma 10" xfId="169" xr:uid="{00000000-0005-0000-0000-0000BC000000}"/>
    <cellStyle name="Comma 10 2" xfId="170" xr:uid="{00000000-0005-0000-0000-0000BD000000}"/>
    <cellStyle name="Comma 11" xfId="171" xr:uid="{00000000-0005-0000-0000-0000BE000000}"/>
    <cellStyle name="Comma 11 2" xfId="172" xr:uid="{00000000-0005-0000-0000-0000BF000000}"/>
    <cellStyle name="Comma 12" xfId="173" xr:uid="{00000000-0005-0000-0000-0000C0000000}"/>
    <cellStyle name="Comma 12 2" xfId="174" xr:uid="{00000000-0005-0000-0000-0000C1000000}"/>
    <cellStyle name="Comma 13" xfId="175" xr:uid="{00000000-0005-0000-0000-0000C2000000}"/>
    <cellStyle name="Comma 13 2" xfId="176" xr:uid="{00000000-0005-0000-0000-0000C3000000}"/>
    <cellStyle name="Comma 14" xfId="177" xr:uid="{00000000-0005-0000-0000-0000C4000000}"/>
    <cellStyle name="Comma 14 2" xfId="178" xr:uid="{00000000-0005-0000-0000-0000C5000000}"/>
    <cellStyle name="Comma 15" xfId="179" xr:uid="{00000000-0005-0000-0000-0000C6000000}"/>
    <cellStyle name="Comma 15 2" xfId="180" xr:uid="{00000000-0005-0000-0000-0000C7000000}"/>
    <cellStyle name="Comma 16" xfId="181" xr:uid="{00000000-0005-0000-0000-0000C8000000}"/>
    <cellStyle name="Comma 16 2" xfId="182" xr:uid="{00000000-0005-0000-0000-0000C9000000}"/>
    <cellStyle name="Comma 17" xfId="183" xr:uid="{00000000-0005-0000-0000-0000CA000000}"/>
    <cellStyle name="Comma 18" xfId="184" xr:uid="{00000000-0005-0000-0000-0000CB000000}"/>
    <cellStyle name="Comma 19" xfId="185" xr:uid="{00000000-0005-0000-0000-0000CC000000}"/>
    <cellStyle name="Comma 2" xfId="186" xr:uid="{00000000-0005-0000-0000-0000CD000000}"/>
    <cellStyle name="Comma 2 10" xfId="187" xr:uid="{00000000-0005-0000-0000-0000CE000000}"/>
    <cellStyle name="Comma 2 11" xfId="188" xr:uid="{00000000-0005-0000-0000-0000CF000000}"/>
    <cellStyle name="Comma 2 11 2" xfId="189" xr:uid="{00000000-0005-0000-0000-0000D0000000}"/>
    <cellStyle name="Comma 2 12" xfId="190" xr:uid="{00000000-0005-0000-0000-0000D1000000}"/>
    <cellStyle name="Comma 2 13" xfId="191" xr:uid="{00000000-0005-0000-0000-0000D2000000}"/>
    <cellStyle name="Comma 2 13 2" xfId="192" xr:uid="{00000000-0005-0000-0000-0000D3000000}"/>
    <cellStyle name="Comma 2 14" xfId="193" xr:uid="{00000000-0005-0000-0000-0000D4000000}"/>
    <cellStyle name="Comma 2 2" xfId="194" xr:uid="{00000000-0005-0000-0000-0000D5000000}"/>
    <cellStyle name="Comma 2 2 10" xfId="195" xr:uid="{00000000-0005-0000-0000-0000D6000000}"/>
    <cellStyle name="Comma 2 2 10 2" xfId="196" xr:uid="{00000000-0005-0000-0000-0000D7000000}"/>
    <cellStyle name="Comma 2 2 11" xfId="197" xr:uid="{00000000-0005-0000-0000-0000D8000000}"/>
    <cellStyle name="Comma 2 2 2" xfId="198" xr:uid="{00000000-0005-0000-0000-0000D9000000}"/>
    <cellStyle name="Comma 2 2 2 2" xfId="199" xr:uid="{00000000-0005-0000-0000-0000DA000000}"/>
    <cellStyle name="Comma 2 2 2 2 2" xfId="200" xr:uid="{00000000-0005-0000-0000-0000DB000000}"/>
    <cellStyle name="Comma 2 2 2 2 2 2" xfId="201" xr:uid="{00000000-0005-0000-0000-0000DC000000}"/>
    <cellStyle name="Comma 2 2 2 2 2 2 2" xfId="202" xr:uid="{00000000-0005-0000-0000-0000DD000000}"/>
    <cellStyle name="Comma 2 2 2 2 2 2 2 2" xfId="203" xr:uid="{00000000-0005-0000-0000-0000DE000000}"/>
    <cellStyle name="Comma 2 2 2 2 2 2 2 2 2" xfId="204" xr:uid="{00000000-0005-0000-0000-0000DF000000}"/>
    <cellStyle name="Comma 2 2 2 2 2 2 2 3" xfId="205" xr:uid="{00000000-0005-0000-0000-0000E0000000}"/>
    <cellStyle name="Comma 2 2 2 2 2 2 3" xfId="206" xr:uid="{00000000-0005-0000-0000-0000E1000000}"/>
    <cellStyle name="Comma 2 2 2 2 2 2 4" xfId="207" xr:uid="{00000000-0005-0000-0000-0000E2000000}"/>
    <cellStyle name="Comma 2 2 2 2 2 2 4 2" xfId="208" xr:uid="{00000000-0005-0000-0000-0000E3000000}"/>
    <cellStyle name="Comma 2 2 2 2 2 2 5" xfId="209" xr:uid="{00000000-0005-0000-0000-0000E4000000}"/>
    <cellStyle name="Comma 2 2 2 2 2 3" xfId="210" xr:uid="{00000000-0005-0000-0000-0000E5000000}"/>
    <cellStyle name="Comma 2 2 2 2 2 3 2" xfId="211" xr:uid="{00000000-0005-0000-0000-0000E6000000}"/>
    <cellStyle name="Comma 2 2 2 2 2 3 2 2" xfId="212" xr:uid="{00000000-0005-0000-0000-0000E7000000}"/>
    <cellStyle name="Comma 2 2 2 2 2 3 3" xfId="213" xr:uid="{00000000-0005-0000-0000-0000E8000000}"/>
    <cellStyle name="Comma 2 2 2 2 2 4" xfId="214" xr:uid="{00000000-0005-0000-0000-0000E9000000}"/>
    <cellStyle name="Comma 2 2 2 2 2 5" xfId="215" xr:uid="{00000000-0005-0000-0000-0000EA000000}"/>
    <cellStyle name="Comma 2 2 2 2 2 5 2" xfId="216" xr:uid="{00000000-0005-0000-0000-0000EB000000}"/>
    <cellStyle name="Comma 2 2 2 2 2 6" xfId="217" xr:uid="{00000000-0005-0000-0000-0000EC000000}"/>
    <cellStyle name="Comma 2 2 2 2 3" xfId="218" xr:uid="{00000000-0005-0000-0000-0000ED000000}"/>
    <cellStyle name="Comma 2 2 2 2 3 2" xfId="219" xr:uid="{00000000-0005-0000-0000-0000EE000000}"/>
    <cellStyle name="Comma 2 2 2 2 3 2 2" xfId="220" xr:uid="{00000000-0005-0000-0000-0000EF000000}"/>
    <cellStyle name="Comma 2 2 2 2 3 2 2 2" xfId="221" xr:uid="{00000000-0005-0000-0000-0000F0000000}"/>
    <cellStyle name="Comma 2 2 2 2 3 2 3" xfId="222" xr:uid="{00000000-0005-0000-0000-0000F1000000}"/>
    <cellStyle name="Comma 2 2 2 2 3 3" xfId="223" xr:uid="{00000000-0005-0000-0000-0000F2000000}"/>
    <cellStyle name="Comma 2 2 2 2 3 4" xfId="224" xr:uid="{00000000-0005-0000-0000-0000F3000000}"/>
    <cellStyle name="Comma 2 2 2 2 3 4 2" xfId="225" xr:uid="{00000000-0005-0000-0000-0000F4000000}"/>
    <cellStyle name="Comma 2 2 2 2 3 5" xfId="226" xr:uid="{00000000-0005-0000-0000-0000F5000000}"/>
    <cellStyle name="Comma 2 2 2 2 4" xfId="227" xr:uid="{00000000-0005-0000-0000-0000F6000000}"/>
    <cellStyle name="Comma 2 2 2 2 4 2" xfId="228" xr:uid="{00000000-0005-0000-0000-0000F7000000}"/>
    <cellStyle name="Comma 2 2 2 2 4 2 2" xfId="229" xr:uid="{00000000-0005-0000-0000-0000F8000000}"/>
    <cellStyle name="Comma 2 2 2 2 4 3" xfId="230" xr:uid="{00000000-0005-0000-0000-0000F9000000}"/>
    <cellStyle name="Comma 2 2 2 2 5" xfId="231" xr:uid="{00000000-0005-0000-0000-0000FA000000}"/>
    <cellStyle name="Comma 2 2 2 2 6" xfId="232" xr:uid="{00000000-0005-0000-0000-0000FB000000}"/>
    <cellStyle name="Comma 2 2 2 2 6 2" xfId="233" xr:uid="{00000000-0005-0000-0000-0000FC000000}"/>
    <cellStyle name="Comma 2 2 2 2 7" xfId="234" xr:uid="{00000000-0005-0000-0000-0000FD000000}"/>
    <cellStyle name="Comma 2 2 2 3" xfId="235" xr:uid="{00000000-0005-0000-0000-0000FE000000}"/>
    <cellStyle name="Comma 2 2 2 3 2" xfId="236" xr:uid="{00000000-0005-0000-0000-0000FF000000}"/>
    <cellStyle name="Comma 2 2 2 3 2 2" xfId="237" xr:uid="{00000000-0005-0000-0000-000000010000}"/>
    <cellStyle name="Comma 2 2 2 3 2 2 2" xfId="238" xr:uid="{00000000-0005-0000-0000-000001010000}"/>
    <cellStyle name="Comma 2 2 2 3 2 2 2 2" xfId="239" xr:uid="{00000000-0005-0000-0000-000002010000}"/>
    <cellStyle name="Comma 2 2 2 3 2 2 3" xfId="240" xr:uid="{00000000-0005-0000-0000-000003010000}"/>
    <cellStyle name="Comma 2 2 2 3 2 3" xfId="241" xr:uid="{00000000-0005-0000-0000-000004010000}"/>
    <cellStyle name="Comma 2 2 2 3 2 4" xfId="242" xr:uid="{00000000-0005-0000-0000-000005010000}"/>
    <cellStyle name="Comma 2 2 2 3 2 4 2" xfId="243" xr:uid="{00000000-0005-0000-0000-000006010000}"/>
    <cellStyle name="Comma 2 2 2 3 2 5" xfId="244" xr:uid="{00000000-0005-0000-0000-000007010000}"/>
    <cellStyle name="Comma 2 2 2 3 3" xfId="245" xr:uid="{00000000-0005-0000-0000-000008010000}"/>
    <cellStyle name="Comma 2 2 2 3 3 2" xfId="246" xr:uid="{00000000-0005-0000-0000-000009010000}"/>
    <cellStyle name="Comma 2 2 2 3 3 2 2" xfId="247" xr:uid="{00000000-0005-0000-0000-00000A010000}"/>
    <cellStyle name="Comma 2 2 2 3 3 3" xfId="248" xr:uid="{00000000-0005-0000-0000-00000B010000}"/>
    <cellStyle name="Comma 2 2 2 3 4" xfId="249" xr:uid="{00000000-0005-0000-0000-00000C010000}"/>
    <cellStyle name="Comma 2 2 2 3 5" xfId="250" xr:uid="{00000000-0005-0000-0000-00000D010000}"/>
    <cellStyle name="Comma 2 2 2 3 5 2" xfId="251" xr:uid="{00000000-0005-0000-0000-00000E010000}"/>
    <cellStyle name="Comma 2 2 2 3 6" xfId="252" xr:uid="{00000000-0005-0000-0000-00000F010000}"/>
    <cellStyle name="Comma 2 2 2 4" xfId="253" xr:uid="{00000000-0005-0000-0000-000010010000}"/>
    <cellStyle name="Comma 2 2 2 4 2" xfId="254" xr:uid="{00000000-0005-0000-0000-000011010000}"/>
    <cellStyle name="Comma 2 2 2 4 2 2" xfId="255" xr:uid="{00000000-0005-0000-0000-000012010000}"/>
    <cellStyle name="Comma 2 2 2 4 2 2 2" xfId="256" xr:uid="{00000000-0005-0000-0000-000013010000}"/>
    <cellStyle name="Comma 2 2 2 4 2 3" xfId="257" xr:uid="{00000000-0005-0000-0000-000014010000}"/>
    <cellStyle name="Comma 2 2 2 4 3" xfId="258" xr:uid="{00000000-0005-0000-0000-000015010000}"/>
    <cellStyle name="Comma 2 2 2 4 4" xfId="259" xr:uid="{00000000-0005-0000-0000-000016010000}"/>
    <cellStyle name="Comma 2 2 2 4 4 2" xfId="260" xr:uid="{00000000-0005-0000-0000-000017010000}"/>
    <cellStyle name="Comma 2 2 2 4 5" xfId="261" xr:uid="{00000000-0005-0000-0000-000018010000}"/>
    <cellStyle name="Comma 2 2 2 5" xfId="262" xr:uid="{00000000-0005-0000-0000-000019010000}"/>
    <cellStyle name="Comma 2 2 2 5 2" xfId="263" xr:uid="{00000000-0005-0000-0000-00001A010000}"/>
    <cellStyle name="Comma 2 2 2 5 2 2" xfId="264" xr:uid="{00000000-0005-0000-0000-00001B010000}"/>
    <cellStyle name="Comma 2 2 2 5 3" xfId="265" xr:uid="{00000000-0005-0000-0000-00001C010000}"/>
    <cellStyle name="Comma 2 2 2 6" xfId="266" xr:uid="{00000000-0005-0000-0000-00001D010000}"/>
    <cellStyle name="Comma 2 2 2 7" xfId="267" xr:uid="{00000000-0005-0000-0000-00001E010000}"/>
    <cellStyle name="Comma 2 2 2 7 2" xfId="268" xr:uid="{00000000-0005-0000-0000-00001F010000}"/>
    <cellStyle name="Comma 2 2 2 8" xfId="269" xr:uid="{00000000-0005-0000-0000-000020010000}"/>
    <cellStyle name="Comma 2 2 3" xfId="270" xr:uid="{00000000-0005-0000-0000-000021010000}"/>
    <cellStyle name="Comma 2 2 3 2" xfId="271" xr:uid="{00000000-0005-0000-0000-000022010000}"/>
    <cellStyle name="Comma 2 2 3 2 2" xfId="272" xr:uid="{00000000-0005-0000-0000-000023010000}"/>
    <cellStyle name="Comma 2 2 3 2 2 2" xfId="273" xr:uid="{00000000-0005-0000-0000-000024010000}"/>
    <cellStyle name="Comma 2 2 3 2 2 2 2" xfId="274" xr:uid="{00000000-0005-0000-0000-000025010000}"/>
    <cellStyle name="Comma 2 2 3 2 2 2 2 2" xfId="275" xr:uid="{00000000-0005-0000-0000-000026010000}"/>
    <cellStyle name="Comma 2 2 3 2 2 2 2 2 2" xfId="276" xr:uid="{00000000-0005-0000-0000-000027010000}"/>
    <cellStyle name="Comma 2 2 3 2 2 2 2 3" xfId="277" xr:uid="{00000000-0005-0000-0000-000028010000}"/>
    <cellStyle name="Comma 2 2 3 2 2 2 3" xfId="278" xr:uid="{00000000-0005-0000-0000-000029010000}"/>
    <cellStyle name="Comma 2 2 3 2 2 2 4" xfId="279" xr:uid="{00000000-0005-0000-0000-00002A010000}"/>
    <cellStyle name="Comma 2 2 3 2 2 2 4 2" xfId="280" xr:uid="{00000000-0005-0000-0000-00002B010000}"/>
    <cellStyle name="Comma 2 2 3 2 2 2 5" xfId="281" xr:uid="{00000000-0005-0000-0000-00002C010000}"/>
    <cellStyle name="Comma 2 2 3 2 2 3" xfId="282" xr:uid="{00000000-0005-0000-0000-00002D010000}"/>
    <cellStyle name="Comma 2 2 3 2 2 3 2" xfId="283" xr:uid="{00000000-0005-0000-0000-00002E010000}"/>
    <cellStyle name="Comma 2 2 3 2 2 3 2 2" xfId="284" xr:uid="{00000000-0005-0000-0000-00002F010000}"/>
    <cellStyle name="Comma 2 2 3 2 2 3 3" xfId="285" xr:uid="{00000000-0005-0000-0000-000030010000}"/>
    <cellStyle name="Comma 2 2 3 2 2 4" xfId="286" xr:uid="{00000000-0005-0000-0000-000031010000}"/>
    <cellStyle name="Comma 2 2 3 2 2 5" xfId="287" xr:uid="{00000000-0005-0000-0000-000032010000}"/>
    <cellStyle name="Comma 2 2 3 2 2 5 2" xfId="288" xr:uid="{00000000-0005-0000-0000-000033010000}"/>
    <cellStyle name="Comma 2 2 3 2 2 6" xfId="289" xr:uid="{00000000-0005-0000-0000-000034010000}"/>
    <cellStyle name="Comma 2 2 3 2 3" xfId="290" xr:uid="{00000000-0005-0000-0000-000035010000}"/>
    <cellStyle name="Comma 2 2 3 2 3 2" xfId="291" xr:uid="{00000000-0005-0000-0000-000036010000}"/>
    <cellStyle name="Comma 2 2 3 2 3 2 2" xfId="292" xr:uid="{00000000-0005-0000-0000-000037010000}"/>
    <cellStyle name="Comma 2 2 3 2 3 2 2 2" xfId="293" xr:uid="{00000000-0005-0000-0000-000038010000}"/>
    <cellStyle name="Comma 2 2 3 2 3 2 3" xfId="294" xr:uid="{00000000-0005-0000-0000-000039010000}"/>
    <cellStyle name="Comma 2 2 3 2 3 3" xfId="295" xr:uid="{00000000-0005-0000-0000-00003A010000}"/>
    <cellStyle name="Comma 2 2 3 2 3 4" xfId="296" xr:uid="{00000000-0005-0000-0000-00003B010000}"/>
    <cellStyle name="Comma 2 2 3 2 3 4 2" xfId="297" xr:uid="{00000000-0005-0000-0000-00003C010000}"/>
    <cellStyle name="Comma 2 2 3 2 3 5" xfId="298" xr:uid="{00000000-0005-0000-0000-00003D010000}"/>
    <cellStyle name="Comma 2 2 3 2 4" xfId="299" xr:uid="{00000000-0005-0000-0000-00003E010000}"/>
    <cellStyle name="Comma 2 2 3 2 4 2" xfId="300" xr:uid="{00000000-0005-0000-0000-00003F010000}"/>
    <cellStyle name="Comma 2 2 3 2 4 2 2" xfId="301" xr:uid="{00000000-0005-0000-0000-000040010000}"/>
    <cellStyle name="Comma 2 2 3 2 4 3" xfId="302" xr:uid="{00000000-0005-0000-0000-000041010000}"/>
    <cellStyle name="Comma 2 2 3 2 5" xfId="303" xr:uid="{00000000-0005-0000-0000-000042010000}"/>
    <cellStyle name="Comma 2 2 3 2 6" xfId="304" xr:uid="{00000000-0005-0000-0000-000043010000}"/>
    <cellStyle name="Comma 2 2 3 2 6 2" xfId="305" xr:uid="{00000000-0005-0000-0000-000044010000}"/>
    <cellStyle name="Comma 2 2 3 2 7" xfId="306" xr:uid="{00000000-0005-0000-0000-000045010000}"/>
    <cellStyle name="Comma 2 2 3 3" xfId="307" xr:uid="{00000000-0005-0000-0000-000046010000}"/>
    <cellStyle name="Comma 2 2 3 3 2" xfId="308" xr:uid="{00000000-0005-0000-0000-000047010000}"/>
    <cellStyle name="Comma 2 2 3 3 2 2" xfId="309" xr:uid="{00000000-0005-0000-0000-000048010000}"/>
    <cellStyle name="Comma 2 2 3 3 2 2 2" xfId="310" xr:uid="{00000000-0005-0000-0000-000049010000}"/>
    <cellStyle name="Comma 2 2 3 3 2 2 2 2" xfId="311" xr:uid="{00000000-0005-0000-0000-00004A010000}"/>
    <cellStyle name="Comma 2 2 3 3 2 2 3" xfId="312" xr:uid="{00000000-0005-0000-0000-00004B010000}"/>
    <cellStyle name="Comma 2 2 3 3 2 3" xfId="313" xr:uid="{00000000-0005-0000-0000-00004C010000}"/>
    <cellStyle name="Comma 2 2 3 3 2 4" xfId="314" xr:uid="{00000000-0005-0000-0000-00004D010000}"/>
    <cellStyle name="Comma 2 2 3 3 2 4 2" xfId="315" xr:uid="{00000000-0005-0000-0000-00004E010000}"/>
    <cellStyle name="Comma 2 2 3 3 2 5" xfId="316" xr:uid="{00000000-0005-0000-0000-00004F010000}"/>
    <cellStyle name="Comma 2 2 3 3 3" xfId="317" xr:uid="{00000000-0005-0000-0000-000050010000}"/>
    <cellStyle name="Comma 2 2 3 3 3 2" xfId="318" xr:uid="{00000000-0005-0000-0000-000051010000}"/>
    <cellStyle name="Comma 2 2 3 3 3 2 2" xfId="319" xr:uid="{00000000-0005-0000-0000-000052010000}"/>
    <cellStyle name="Comma 2 2 3 3 3 3" xfId="320" xr:uid="{00000000-0005-0000-0000-000053010000}"/>
    <cellStyle name="Comma 2 2 3 3 4" xfId="321" xr:uid="{00000000-0005-0000-0000-000054010000}"/>
    <cellStyle name="Comma 2 2 3 3 5" xfId="322" xr:uid="{00000000-0005-0000-0000-000055010000}"/>
    <cellStyle name="Comma 2 2 3 3 5 2" xfId="323" xr:uid="{00000000-0005-0000-0000-000056010000}"/>
    <cellStyle name="Comma 2 2 3 3 6" xfId="324" xr:uid="{00000000-0005-0000-0000-000057010000}"/>
    <cellStyle name="Comma 2 2 3 4" xfId="325" xr:uid="{00000000-0005-0000-0000-000058010000}"/>
    <cellStyle name="Comma 2 2 3 4 2" xfId="326" xr:uid="{00000000-0005-0000-0000-000059010000}"/>
    <cellStyle name="Comma 2 2 3 4 2 2" xfId="327" xr:uid="{00000000-0005-0000-0000-00005A010000}"/>
    <cellStyle name="Comma 2 2 3 4 2 2 2" xfId="328" xr:uid="{00000000-0005-0000-0000-00005B010000}"/>
    <cellStyle name="Comma 2 2 3 4 2 3" xfId="329" xr:uid="{00000000-0005-0000-0000-00005C010000}"/>
    <cellStyle name="Comma 2 2 3 4 3" xfId="330" xr:uid="{00000000-0005-0000-0000-00005D010000}"/>
    <cellStyle name="Comma 2 2 3 4 4" xfId="331" xr:uid="{00000000-0005-0000-0000-00005E010000}"/>
    <cellStyle name="Comma 2 2 3 4 4 2" xfId="332" xr:uid="{00000000-0005-0000-0000-00005F010000}"/>
    <cellStyle name="Comma 2 2 3 4 5" xfId="333" xr:uid="{00000000-0005-0000-0000-000060010000}"/>
    <cellStyle name="Comma 2 2 3 5" xfId="334" xr:uid="{00000000-0005-0000-0000-000061010000}"/>
    <cellStyle name="Comma 2 2 3 5 2" xfId="335" xr:uid="{00000000-0005-0000-0000-000062010000}"/>
    <cellStyle name="Comma 2 2 3 5 2 2" xfId="336" xr:uid="{00000000-0005-0000-0000-000063010000}"/>
    <cellStyle name="Comma 2 2 3 5 3" xfId="337" xr:uid="{00000000-0005-0000-0000-000064010000}"/>
    <cellStyle name="Comma 2 2 3 6" xfId="338" xr:uid="{00000000-0005-0000-0000-000065010000}"/>
    <cellStyle name="Comma 2 2 3 7" xfId="339" xr:uid="{00000000-0005-0000-0000-000066010000}"/>
    <cellStyle name="Comma 2 2 3 7 2" xfId="340" xr:uid="{00000000-0005-0000-0000-000067010000}"/>
    <cellStyle name="Comma 2 2 3 8" xfId="341" xr:uid="{00000000-0005-0000-0000-000068010000}"/>
    <cellStyle name="Comma 2 2 4" xfId="342" xr:uid="{00000000-0005-0000-0000-000069010000}"/>
    <cellStyle name="Comma 2 2 4 2" xfId="343" xr:uid="{00000000-0005-0000-0000-00006A010000}"/>
    <cellStyle name="Comma 2 2 4 2 2" xfId="344" xr:uid="{00000000-0005-0000-0000-00006B010000}"/>
    <cellStyle name="Comma 2 2 4 2 2 2" xfId="345" xr:uid="{00000000-0005-0000-0000-00006C010000}"/>
    <cellStyle name="Comma 2 2 4 2 2 2 2" xfId="346" xr:uid="{00000000-0005-0000-0000-00006D010000}"/>
    <cellStyle name="Comma 2 2 4 2 2 2 2 2" xfId="347" xr:uid="{00000000-0005-0000-0000-00006E010000}"/>
    <cellStyle name="Comma 2 2 4 2 2 2 2 2 2" xfId="348" xr:uid="{00000000-0005-0000-0000-00006F010000}"/>
    <cellStyle name="Comma 2 2 4 2 2 2 2 3" xfId="349" xr:uid="{00000000-0005-0000-0000-000070010000}"/>
    <cellStyle name="Comma 2 2 4 2 2 2 3" xfId="350" xr:uid="{00000000-0005-0000-0000-000071010000}"/>
    <cellStyle name="Comma 2 2 4 2 2 2 4" xfId="351" xr:uid="{00000000-0005-0000-0000-000072010000}"/>
    <cellStyle name="Comma 2 2 4 2 2 2 4 2" xfId="352" xr:uid="{00000000-0005-0000-0000-000073010000}"/>
    <cellStyle name="Comma 2 2 4 2 2 2 5" xfId="353" xr:uid="{00000000-0005-0000-0000-000074010000}"/>
    <cellStyle name="Comma 2 2 4 2 2 3" xfId="354" xr:uid="{00000000-0005-0000-0000-000075010000}"/>
    <cellStyle name="Comma 2 2 4 2 2 3 2" xfId="355" xr:uid="{00000000-0005-0000-0000-000076010000}"/>
    <cellStyle name="Comma 2 2 4 2 2 3 2 2" xfId="356" xr:uid="{00000000-0005-0000-0000-000077010000}"/>
    <cellStyle name="Comma 2 2 4 2 2 3 3" xfId="357" xr:uid="{00000000-0005-0000-0000-000078010000}"/>
    <cellStyle name="Comma 2 2 4 2 2 4" xfId="358" xr:uid="{00000000-0005-0000-0000-000079010000}"/>
    <cellStyle name="Comma 2 2 4 2 2 5" xfId="359" xr:uid="{00000000-0005-0000-0000-00007A010000}"/>
    <cellStyle name="Comma 2 2 4 2 2 5 2" xfId="360" xr:uid="{00000000-0005-0000-0000-00007B010000}"/>
    <cellStyle name="Comma 2 2 4 2 2 6" xfId="361" xr:uid="{00000000-0005-0000-0000-00007C010000}"/>
    <cellStyle name="Comma 2 2 4 2 3" xfId="362" xr:uid="{00000000-0005-0000-0000-00007D010000}"/>
    <cellStyle name="Comma 2 2 4 2 3 2" xfId="363" xr:uid="{00000000-0005-0000-0000-00007E010000}"/>
    <cellStyle name="Comma 2 2 4 2 3 2 2" xfId="364" xr:uid="{00000000-0005-0000-0000-00007F010000}"/>
    <cellStyle name="Comma 2 2 4 2 3 2 2 2" xfId="365" xr:uid="{00000000-0005-0000-0000-000080010000}"/>
    <cellStyle name="Comma 2 2 4 2 3 2 3" xfId="366" xr:uid="{00000000-0005-0000-0000-000081010000}"/>
    <cellStyle name="Comma 2 2 4 2 3 3" xfId="367" xr:uid="{00000000-0005-0000-0000-000082010000}"/>
    <cellStyle name="Comma 2 2 4 2 3 4" xfId="368" xr:uid="{00000000-0005-0000-0000-000083010000}"/>
    <cellStyle name="Comma 2 2 4 2 3 4 2" xfId="369" xr:uid="{00000000-0005-0000-0000-000084010000}"/>
    <cellStyle name="Comma 2 2 4 2 3 5" xfId="370" xr:uid="{00000000-0005-0000-0000-000085010000}"/>
    <cellStyle name="Comma 2 2 4 2 4" xfId="371" xr:uid="{00000000-0005-0000-0000-000086010000}"/>
    <cellStyle name="Comma 2 2 4 2 4 2" xfId="372" xr:uid="{00000000-0005-0000-0000-000087010000}"/>
    <cellStyle name="Comma 2 2 4 2 4 2 2" xfId="373" xr:uid="{00000000-0005-0000-0000-000088010000}"/>
    <cellStyle name="Comma 2 2 4 2 4 3" xfId="374" xr:uid="{00000000-0005-0000-0000-000089010000}"/>
    <cellStyle name="Comma 2 2 4 2 5" xfId="375" xr:uid="{00000000-0005-0000-0000-00008A010000}"/>
    <cellStyle name="Comma 2 2 4 2 6" xfId="376" xr:uid="{00000000-0005-0000-0000-00008B010000}"/>
    <cellStyle name="Comma 2 2 4 2 6 2" xfId="377" xr:uid="{00000000-0005-0000-0000-00008C010000}"/>
    <cellStyle name="Comma 2 2 4 2 7" xfId="378" xr:uid="{00000000-0005-0000-0000-00008D010000}"/>
    <cellStyle name="Comma 2 2 4 3" xfId="379" xr:uid="{00000000-0005-0000-0000-00008E010000}"/>
    <cellStyle name="Comma 2 2 4 3 2" xfId="380" xr:uid="{00000000-0005-0000-0000-00008F010000}"/>
    <cellStyle name="Comma 2 2 4 3 2 2" xfId="381" xr:uid="{00000000-0005-0000-0000-000090010000}"/>
    <cellStyle name="Comma 2 2 4 3 2 2 2" xfId="382" xr:uid="{00000000-0005-0000-0000-000091010000}"/>
    <cellStyle name="Comma 2 2 4 3 2 2 2 2" xfId="383" xr:uid="{00000000-0005-0000-0000-000092010000}"/>
    <cellStyle name="Comma 2 2 4 3 2 2 3" xfId="384" xr:uid="{00000000-0005-0000-0000-000093010000}"/>
    <cellStyle name="Comma 2 2 4 3 2 3" xfId="385" xr:uid="{00000000-0005-0000-0000-000094010000}"/>
    <cellStyle name="Comma 2 2 4 3 2 4" xfId="386" xr:uid="{00000000-0005-0000-0000-000095010000}"/>
    <cellStyle name="Comma 2 2 4 3 2 4 2" xfId="387" xr:uid="{00000000-0005-0000-0000-000096010000}"/>
    <cellStyle name="Comma 2 2 4 3 2 5" xfId="388" xr:uid="{00000000-0005-0000-0000-000097010000}"/>
    <cellStyle name="Comma 2 2 4 3 3" xfId="389" xr:uid="{00000000-0005-0000-0000-000098010000}"/>
    <cellStyle name="Comma 2 2 4 3 3 2" xfId="390" xr:uid="{00000000-0005-0000-0000-000099010000}"/>
    <cellStyle name="Comma 2 2 4 3 3 2 2" xfId="391" xr:uid="{00000000-0005-0000-0000-00009A010000}"/>
    <cellStyle name="Comma 2 2 4 3 3 3" xfId="392" xr:uid="{00000000-0005-0000-0000-00009B010000}"/>
    <cellStyle name="Comma 2 2 4 3 4" xfId="393" xr:uid="{00000000-0005-0000-0000-00009C010000}"/>
    <cellStyle name="Comma 2 2 4 3 5" xfId="394" xr:uid="{00000000-0005-0000-0000-00009D010000}"/>
    <cellStyle name="Comma 2 2 4 3 5 2" xfId="395" xr:uid="{00000000-0005-0000-0000-00009E010000}"/>
    <cellStyle name="Comma 2 2 4 3 6" xfId="396" xr:uid="{00000000-0005-0000-0000-00009F010000}"/>
    <cellStyle name="Comma 2 2 4 4" xfId="397" xr:uid="{00000000-0005-0000-0000-0000A0010000}"/>
    <cellStyle name="Comma 2 2 4 4 2" xfId="398" xr:uid="{00000000-0005-0000-0000-0000A1010000}"/>
    <cellStyle name="Comma 2 2 4 4 2 2" xfId="399" xr:uid="{00000000-0005-0000-0000-0000A2010000}"/>
    <cellStyle name="Comma 2 2 4 4 2 2 2" xfId="400" xr:uid="{00000000-0005-0000-0000-0000A3010000}"/>
    <cellStyle name="Comma 2 2 4 4 2 3" xfId="401" xr:uid="{00000000-0005-0000-0000-0000A4010000}"/>
    <cellStyle name="Comma 2 2 4 4 3" xfId="402" xr:uid="{00000000-0005-0000-0000-0000A5010000}"/>
    <cellStyle name="Comma 2 2 4 4 4" xfId="403" xr:uid="{00000000-0005-0000-0000-0000A6010000}"/>
    <cellStyle name="Comma 2 2 4 4 4 2" xfId="404" xr:uid="{00000000-0005-0000-0000-0000A7010000}"/>
    <cellStyle name="Comma 2 2 4 4 5" xfId="405" xr:uid="{00000000-0005-0000-0000-0000A8010000}"/>
    <cellStyle name="Comma 2 2 4 5" xfId="406" xr:uid="{00000000-0005-0000-0000-0000A9010000}"/>
    <cellStyle name="Comma 2 2 4 5 2" xfId="407" xr:uid="{00000000-0005-0000-0000-0000AA010000}"/>
    <cellStyle name="Comma 2 2 4 5 2 2" xfId="408" xr:uid="{00000000-0005-0000-0000-0000AB010000}"/>
    <cellStyle name="Comma 2 2 4 5 3" xfId="409" xr:uid="{00000000-0005-0000-0000-0000AC010000}"/>
    <cellStyle name="Comma 2 2 4 6" xfId="410" xr:uid="{00000000-0005-0000-0000-0000AD010000}"/>
    <cellStyle name="Comma 2 2 4 7" xfId="411" xr:uid="{00000000-0005-0000-0000-0000AE010000}"/>
    <cellStyle name="Comma 2 2 4 7 2" xfId="412" xr:uid="{00000000-0005-0000-0000-0000AF010000}"/>
    <cellStyle name="Comma 2 2 4 8" xfId="413" xr:uid="{00000000-0005-0000-0000-0000B0010000}"/>
    <cellStyle name="Comma 2 2 5" xfId="414" xr:uid="{00000000-0005-0000-0000-0000B1010000}"/>
    <cellStyle name="Comma 2 2 5 2" xfId="415" xr:uid="{00000000-0005-0000-0000-0000B2010000}"/>
    <cellStyle name="Comma 2 2 5 2 2" xfId="416" xr:uid="{00000000-0005-0000-0000-0000B3010000}"/>
    <cellStyle name="Comma 2 2 5 2 2 2" xfId="417" xr:uid="{00000000-0005-0000-0000-0000B4010000}"/>
    <cellStyle name="Comma 2 2 5 2 2 2 2" xfId="418" xr:uid="{00000000-0005-0000-0000-0000B5010000}"/>
    <cellStyle name="Comma 2 2 5 2 2 2 2 2" xfId="419" xr:uid="{00000000-0005-0000-0000-0000B6010000}"/>
    <cellStyle name="Comma 2 2 5 2 2 2 3" xfId="420" xr:uid="{00000000-0005-0000-0000-0000B7010000}"/>
    <cellStyle name="Comma 2 2 5 2 2 3" xfId="421" xr:uid="{00000000-0005-0000-0000-0000B8010000}"/>
    <cellStyle name="Comma 2 2 5 2 2 4" xfId="422" xr:uid="{00000000-0005-0000-0000-0000B9010000}"/>
    <cellStyle name="Comma 2 2 5 2 2 4 2" xfId="423" xr:uid="{00000000-0005-0000-0000-0000BA010000}"/>
    <cellStyle name="Comma 2 2 5 2 2 5" xfId="424" xr:uid="{00000000-0005-0000-0000-0000BB010000}"/>
    <cellStyle name="Comma 2 2 5 2 3" xfId="425" xr:uid="{00000000-0005-0000-0000-0000BC010000}"/>
    <cellStyle name="Comma 2 2 5 2 3 2" xfId="426" xr:uid="{00000000-0005-0000-0000-0000BD010000}"/>
    <cellStyle name="Comma 2 2 5 2 3 2 2" xfId="427" xr:uid="{00000000-0005-0000-0000-0000BE010000}"/>
    <cellStyle name="Comma 2 2 5 2 3 3" xfId="428" xr:uid="{00000000-0005-0000-0000-0000BF010000}"/>
    <cellStyle name="Comma 2 2 5 2 4" xfId="429" xr:uid="{00000000-0005-0000-0000-0000C0010000}"/>
    <cellStyle name="Comma 2 2 5 2 5" xfId="430" xr:uid="{00000000-0005-0000-0000-0000C1010000}"/>
    <cellStyle name="Comma 2 2 5 2 5 2" xfId="431" xr:uid="{00000000-0005-0000-0000-0000C2010000}"/>
    <cellStyle name="Comma 2 2 5 2 6" xfId="432" xr:uid="{00000000-0005-0000-0000-0000C3010000}"/>
    <cellStyle name="Comma 2 2 5 3" xfId="433" xr:uid="{00000000-0005-0000-0000-0000C4010000}"/>
    <cellStyle name="Comma 2 2 5 3 2" xfId="434" xr:uid="{00000000-0005-0000-0000-0000C5010000}"/>
    <cellStyle name="Comma 2 2 5 3 2 2" xfId="435" xr:uid="{00000000-0005-0000-0000-0000C6010000}"/>
    <cellStyle name="Comma 2 2 5 3 2 2 2" xfId="436" xr:uid="{00000000-0005-0000-0000-0000C7010000}"/>
    <cellStyle name="Comma 2 2 5 3 2 3" xfId="437" xr:uid="{00000000-0005-0000-0000-0000C8010000}"/>
    <cellStyle name="Comma 2 2 5 3 3" xfId="438" xr:uid="{00000000-0005-0000-0000-0000C9010000}"/>
    <cellStyle name="Comma 2 2 5 3 4" xfId="439" xr:uid="{00000000-0005-0000-0000-0000CA010000}"/>
    <cellStyle name="Comma 2 2 5 3 4 2" xfId="440" xr:uid="{00000000-0005-0000-0000-0000CB010000}"/>
    <cellStyle name="Comma 2 2 5 3 5" xfId="441" xr:uid="{00000000-0005-0000-0000-0000CC010000}"/>
    <cellStyle name="Comma 2 2 5 4" xfId="442" xr:uid="{00000000-0005-0000-0000-0000CD010000}"/>
    <cellStyle name="Comma 2 2 5 4 2" xfId="443" xr:uid="{00000000-0005-0000-0000-0000CE010000}"/>
    <cellStyle name="Comma 2 2 5 4 2 2" xfId="444" xr:uid="{00000000-0005-0000-0000-0000CF010000}"/>
    <cellStyle name="Comma 2 2 5 4 3" xfId="445" xr:uid="{00000000-0005-0000-0000-0000D0010000}"/>
    <cellStyle name="Comma 2 2 5 5" xfId="446" xr:uid="{00000000-0005-0000-0000-0000D1010000}"/>
    <cellStyle name="Comma 2 2 5 6" xfId="447" xr:uid="{00000000-0005-0000-0000-0000D2010000}"/>
    <cellStyle name="Comma 2 2 5 6 2" xfId="448" xr:uid="{00000000-0005-0000-0000-0000D3010000}"/>
    <cellStyle name="Comma 2 2 5 7" xfId="449" xr:uid="{00000000-0005-0000-0000-0000D4010000}"/>
    <cellStyle name="Comma 2 2 6" xfId="450" xr:uid="{00000000-0005-0000-0000-0000D5010000}"/>
    <cellStyle name="Comma 2 2 6 2" xfId="451" xr:uid="{00000000-0005-0000-0000-0000D6010000}"/>
    <cellStyle name="Comma 2 2 6 2 2" xfId="452" xr:uid="{00000000-0005-0000-0000-0000D7010000}"/>
    <cellStyle name="Comma 2 2 6 2 2 2" xfId="453" xr:uid="{00000000-0005-0000-0000-0000D8010000}"/>
    <cellStyle name="Comma 2 2 6 2 2 2 2" xfId="454" xr:uid="{00000000-0005-0000-0000-0000D9010000}"/>
    <cellStyle name="Comma 2 2 6 2 2 3" xfId="455" xr:uid="{00000000-0005-0000-0000-0000DA010000}"/>
    <cellStyle name="Comma 2 2 6 2 3" xfId="456" xr:uid="{00000000-0005-0000-0000-0000DB010000}"/>
    <cellStyle name="Comma 2 2 6 2 4" xfId="457" xr:uid="{00000000-0005-0000-0000-0000DC010000}"/>
    <cellStyle name="Comma 2 2 6 2 4 2" xfId="458" xr:uid="{00000000-0005-0000-0000-0000DD010000}"/>
    <cellStyle name="Comma 2 2 6 2 5" xfId="459" xr:uid="{00000000-0005-0000-0000-0000DE010000}"/>
    <cellStyle name="Comma 2 2 6 3" xfId="460" xr:uid="{00000000-0005-0000-0000-0000DF010000}"/>
    <cellStyle name="Comma 2 2 6 3 2" xfId="461" xr:uid="{00000000-0005-0000-0000-0000E0010000}"/>
    <cellStyle name="Comma 2 2 6 3 2 2" xfId="462" xr:uid="{00000000-0005-0000-0000-0000E1010000}"/>
    <cellStyle name="Comma 2 2 6 3 3" xfId="463" xr:uid="{00000000-0005-0000-0000-0000E2010000}"/>
    <cellStyle name="Comma 2 2 6 4" xfId="464" xr:uid="{00000000-0005-0000-0000-0000E3010000}"/>
    <cellStyle name="Comma 2 2 6 5" xfId="465" xr:uid="{00000000-0005-0000-0000-0000E4010000}"/>
    <cellStyle name="Comma 2 2 6 5 2" xfId="466" xr:uid="{00000000-0005-0000-0000-0000E5010000}"/>
    <cellStyle name="Comma 2 2 6 6" xfId="467" xr:uid="{00000000-0005-0000-0000-0000E6010000}"/>
    <cellStyle name="Comma 2 2 7" xfId="468" xr:uid="{00000000-0005-0000-0000-0000E7010000}"/>
    <cellStyle name="Comma 2 2 7 2" xfId="469" xr:uid="{00000000-0005-0000-0000-0000E8010000}"/>
    <cellStyle name="Comma 2 2 7 2 2" xfId="470" xr:uid="{00000000-0005-0000-0000-0000E9010000}"/>
    <cellStyle name="Comma 2 2 7 2 2 2" xfId="471" xr:uid="{00000000-0005-0000-0000-0000EA010000}"/>
    <cellStyle name="Comma 2 2 7 2 3" xfId="472" xr:uid="{00000000-0005-0000-0000-0000EB010000}"/>
    <cellStyle name="Comma 2 2 7 3" xfId="473" xr:uid="{00000000-0005-0000-0000-0000EC010000}"/>
    <cellStyle name="Comma 2 2 7 4" xfId="474" xr:uid="{00000000-0005-0000-0000-0000ED010000}"/>
    <cellStyle name="Comma 2 2 7 4 2" xfId="475" xr:uid="{00000000-0005-0000-0000-0000EE010000}"/>
    <cellStyle name="Comma 2 2 7 5" xfId="476" xr:uid="{00000000-0005-0000-0000-0000EF010000}"/>
    <cellStyle name="Comma 2 2 8" xfId="477" xr:uid="{00000000-0005-0000-0000-0000F0010000}"/>
    <cellStyle name="Comma 2 2 8 2" xfId="478" xr:uid="{00000000-0005-0000-0000-0000F1010000}"/>
    <cellStyle name="Comma 2 2 8 2 2" xfId="479" xr:uid="{00000000-0005-0000-0000-0000F2010000}"/>
    <cellStyle name="Comma 2 2 8 3" xfId="480" xr:uid="{00000000-0005-0000-0000-0000F3010000}"/>
    <cellStyle name="Comma 2 2 9" xfId="481" xr:uid="{00000000-0005-0000-0000-0000F4010000}"/>
    <cellStyle name="Comma 2 3" xfId="482" xr:uid="{00000000-0005-0000-0000-0000F5010000}"/>
    <cellStyle name="Comma 2 3 2" xfId="483" xr:uid="{00000000-0005-0000-0000-0000F6010000}"/>
    <cellStyle name="Comma 2 3 2 2" xfId="484" xr:uid="{00000000-0005-0000-0000-0000F7010000}"/>
    <cellStyle name="Comma 2 3 2 2 2" xfId="485" xr:uid="{00000000-0005-0000-0000-0000F8010000}"/>
    <cellStyle name="Comma 2 3 2 2 2 2" xfId="486" xr:uid="{00000000-0005-0000-0000-0000F9010000}"/>
    <cellStyle name="Comma 2 3 2 2 2 2 2" xfId="487" xr:uid="{00000000-0005-0000-0000-0000FA010000}"/>
    <cellStyle name="Comma 2 3 2 2 2 2 2 2" xfId="488" xr:uid="{00000000-0005-0000-0000-0000FB010000}"/>
    <cellStyle name="Comma 2 3 2 2 2 2 3" xfId="489" xr:uid="{00000000-0005-0000-0000-0000FC010000}"/>
    <cellStyle name="Comma 2 3 2 2 2 3" xfId="490" xr:uid="{00000000-0005-0000-0000-0000FD010000}"/>
    <cellStyle name="Comma 2 3 2 2 2 4" xfId="491" xr:uid="{00000000-0005-0000-0000-0000FE010000}"/>
    <cellStyle name="Comma 2 3 2 2 2 4 2" xfId="492" xr:uid="{00000000-0005-0000-0000-0000FF010000}"/>
    <cellStyle name="Comma 2 3 2 2 2 5" xfId="493" xr:uid="{00000000-0005-0000-0000-000000020000}"/>
    <cellStyle name="Comma 2 3 2 2 3" xfId="494" xr:uid="{00000000-0005-0000-0000-000001020000}"/>
    <cellStyle name="Comma 2 3 2 2 3 2" xfId="495" xr:uid="{00000000-0005-0000-0000-000002020000}"/>
    <cellStyle name="Comma 2 3 2 2 3 2 2" xfId="496" xr:uid="{00000000-0005-0000-0000-000003020000}"/>
    <cellStyle name="Comma 2 3 2 2 3 3" xfId="497" xr:uid="{00000000-0005-0000-0000-000004020000}"/>
    <cellStyle name="Comma 2 3 2 2 4" xfId="498" xr:uid="{00000000-0005-0000-0000-000005020000}"/>
    <cellStyle name="Comma 2 3 2 2 5" xfId="499" xr:uid="{00000000-0005-0000-0000-000006020000}"/>
    <cellStyle name="Comma 2 3 2 2 5 2" xfId="500" xr:uid="{00000000-0005-0000-0000-000007020000}"/>
    <cellStyle name="Comma 2 3 2 2 6" xfId="501" xr:uid="{00000000-0005-0000-0000-000008020000}"/>
    <cellStyle name="Comma 2 3 2 3" xfId="502" xr:uid="{00000000-0005-0000-0000-000009020000}"/>
    <cellStyle name="Comma 2 3 2 3 2" xfId="503" xr:uid="{00000000-0005-0000-0000-00000A020000}"/>
    <cellStyle name="Comma 2 3 2 3 2 2" xfId="504" xr:uid="{00000000-0005-0000-0000-00000B020000}"/>
    <cellStyle name="Comma 2 3 2 3 2 2 2" xfId="505" xr:uid="{00000000-0005-0000-0000-00000C020000}"/>
    <cellStyle name="Comma 2 3 2 3 2 3" xfId="506" xr:uid="{00000000-0005-0000-0000-00000D020000}"/>
    <cellStyle name="Comma 2 3 2 3 3" xfId="507" xr:uid="{00000000-0005-0000-0000-00000E020000}"/>
    <cellStyle name="Comma 2 3 2 3 4" xfId="508" xr:uid="{00000000-0005-0000-0000-00000F020000}"/>
    <cellStyle name="Comma 2 3 2 3 4 2" xfId="509" xr:uid="{00000000-0005-0000-0000-000010020000}"/>
    <cellStyle name="Comma 2 3 2 3 5" xfId="510" xr:uid="{00000000-0005-0000-0000-000011020000}"/>
    <cellStyle name="Comma 2 3 2 4" xfId="511" xr:uid="{00000000-0005-0000-0000-000012020000}"/>
    <cellStyle name="Comma 2 3 2 4 2" xfId="512" xr:uid="{00000000-0005-0000-0000-000013020000}"/>
    <cellStyle name="Comma 2 3 2 4 2 2" xfId="513" xr:uid="{00000000-0005-0000-0000-000014020000}"/>
    <cellStyle name="Comma 2 3 2 4 3" xfId="514" xr:uid="{00000000-0005-0000-0000-000015020000}"/>
    <cellStyle name="Comma 2 3 2 5" xfId="515" xr:uid="{00000000-0005-0000-0000-000016020000}"/>
    <cellStyle name="Comma 2 3 2 6" xfId="516" xr:uid="{00000000-0005-0000-0000-000017020000}"/>
    <cellStyle name="Comma 2 3 2 6 2" xfId="517" xr:uid="{00000000-0005-0000-0000-000018020000}"/>
    <cellStyle name="Comma 2 3 2 7" xfId="518" xr:uid="{00000000-0005-0000-0000-000019020000}"/>
    <cellStyle name="Comma 2 3 3" xfId="519" xr:uid="{00000000-0005-0000-0000-00001A020000}"/>
    <cellStyle name="Comma 2 3 3 2" xfId="520" xr:uid="{00000000-0005-0000-0000-00001B020000}"/>
    <cellStyle name="Comma 2 3 3 2 2" xfId="521" xr:uid="{00000000-0005-0000-0000-00001C020000}"/>
    <cellStyle name="Comma 2 3 3 2 2 2" xfId="522" xr:uid="{00000000-0005-0000-0000-00001D020000}"/>
    <cellStyle name="Comma 2 3 3 2 2 2 2" xfId="523" xr:uid="{00000000-0005-0000-0000-00001E020000}"/>
    <cellStyle name="Comma 2 3 3 2 2 3" xfId="524" xr:uid="{00000000-0005-0000-0000-00001F020000}"/>
    <cellStyle name="Comma 2 3 3 2 3" xfId="525" xr:uid="{00000000-0005-0000-0000-000020020000}"/>
    <cellStyle name="Comma 2 3 3 2 4" xfId="526" xr:uid="{00000000-0005-0000-0000-000021020000}"/>
    <cellStyle name="Comma 2 3 3 2 4 2" xfId="527" xr:uid="{00000000-0005-0000-0000-000022020000}"/>
    <cellStyle name="Comma 2 3 3 2 5" xfId="528" xr:uid="{00000000-0005-0000-0000-000023020000}"/>
    <cellStyle name="Comma 2 3 3 3" xfId="529" xr:uid="{00000000-0005-0000-0000-000024020000}"/>
    <cellStyle name="Comma 2 3 3 3 2" xfId="530" xr:uid="{00000000-0005-0000-0000-000025020000}"/>
    <cellStyle name="Comma 2 3 3 3 2 2" xfId="531" xr:uid="{00000000-0005-0000-0000-000026020000}"/>
    <cellStyle name="Comma 2 3 3 3 3" xfId="532" xr:uid="{00000000-0005-0000-0000-000027020000}"/>
    <cellStyle name="Comma 2 3 3 4" xfId="533" xr:uid="{00000000-0005-0000-0000-000028020000}"/>
    <cellStyle name="Comma 2 3 3 5" xfId="534" xr:uid="{00000000-0005-0000-0000-000029020000}"/>
    <cellStyle name="Comma 2 3 3 5 2" xfId="535" xr:uid="{00000000-0005-0000-0000-00002A020000}"/>
    <cellStyle name="Comma 2 3 3 6" xfId="536" xr:uid="{00000000-0005-0000-0000-00002B020000}"/>
    <cellStyle name="Comma 2 3 4" xfId="537" xr:uid="{00000000-0005-0000-0000-00002C020000}"/>
    <cellStyle name="Comma 2 3 4 2" xfId="538" xr:uid="{00000000-0005-0000-0000-00002D020000}"/>
    <cellStyle name="Comma 2 3 4 2 2" xfId="539" xr:uid="{00000000-0005-0000-0000-00002E020000}"/>
    <cellStyle name="Comma 2 3 4 2 2 2" xfId="540" xr:uid="{00000000-0005-0000-0000-00002F020000}"/>
    <cellStyle name="Comma 2 3 4 2 3" xfId="541" xr:uid="{00000000-0005-0000-0000-000030020000}"/>
    <cellStyle name="Comma 2 3 4 3" xfId="542" xr:uid="{00000000-0005-0000-0000-000031020000}"/>
    <cellStyle name="Comma 2 3 4 4" xfId="543" xr:uid="{00000000-0005-0000-0000-000032020000}"/>
    <cellStyle name="Comma 2 3 4 4 2" xfId="544" xr:uid="{00000000-0005-0000-0000-000033020000}"/>
    <cellStyle name="Comma 2 3 4 5" xfId="545" xr:uid="{00000000-0005-0000-0000-000034020000}"/>
    <cellStyle name="Comma 2 3 5" xfId="546" xr:uid="{00000000-0005-0000-0000-000035020000}"/>
    <cellStyle name="Comma 2 3 5 2" xfId="547" xr:uid="{00000000-0005-0000-0000-000036020000}"/>
    <cellStyle name="Comma 2 3 5 2 2" xfId="548" xr:uid="{00000000-0005-0000-0000-000037020000}"/>
    <cellStyle name="Comma 2 3 5 3" xfId="549" xr:uid="{00000000-0005-0000-0000-000038020000}"/>
    <cellStyle name="Comma 2 3 6" xfId="550" xr:uid="{00000000-0005-0000-0000-000039020000}"/>
    <cellStyle name="Comma 2 3 7" xfId="551" xr:uid="{00000000-0005-0000-0000-00003A020000}"/>
    <cellStyle name="Comma 2 3 7 2" xfId="552" xr:uid="{00000000-0005-0000-0000-00003B020000}"/>
    <cellStyle name="Comma 2 3 8" xfId="553" xr:uid="{00000000-0005-0000-0000-00003C020000}"/>
    <cellStyle name="Comma 2 4" xfId="554" xr:uid="{00000000-0005-0000-0000-00003D020000}"/>
    <cellStyle name="Comma 2 4 2" xfId="555" xr:uid="{00000000-0005-0000-0000-00003E020000}"/>
    <cellStyle name="Comma 2 4 2 2" xfId="556" xr:uid="{00000000-0005-0000-0000-00003F020000}"/>
    <cellStyle name="Comma 2 4 2 2 2" xfId="557" xr:uid="{00000000-0005-0000-0000-000040020000}"/>
    <cellStyle name="Comma 2 4 2 2 2 2" xfId="558" xr:uid="{00000000-0005-0000-0000-000041020000}"/>
    <cellStyle name="Comma 2 4 2 2 2 2 2" xfId="559" xr:uid="{00000000-0005-0000-0000-000042020000}"/>
    <cellStyle name="Comma 2 4 2 2 2 2 2 2" xfId="560" xr:uid="{00000000-0005-0000-0000-000043020000}"/>
    <cellStyle name="Comma 2 4 2 2 2 2 3" xfId="561" xr:uid="{00000000-0005-0000-0000-000044020000}"/>
    <cellStyle name="Comma 2 4 2 2 2 3" xfId="562" xr:uid="{00000000-0005-0000-0000-000045020000}"/>
    <cellStyle name="Comma 2 4 2 2 2 4" xfId="563" xr:uid="{00000000-0005-0000-0000-000046020000}"/>
    <cellStyle name="Comma 2 4 2 2 2 4 2" xfId="564" xr:uid="{00000000-0005-0000-0000-000047020000}"/>
    <cellStyle name="Comma 2 4 2 2 2 5" xfId="565" xr:uid="{00000000-0005-0000-0000-000048020000}"/>
    <cellStyle name="Comma 2 4 2 2 3" xfId="566" xr:uid="{00000000-0005-0000-0000-000049020000}"/>
    <cellStyle name="Comma 2 4 2 2 3 2" xfId="567" xr:uid="{00000000-0005-0000-0000-00004A020000}"/>
    <cellStyle name="Comma 2 4 2 2 3 2 2" xfId="568" xr:uid="{00000000-0005-0000-0000-00004B020000}"/>
    <cellStyle name="Comma 2 4 2 2 3 3" xfId="569" xr:uid="{00000000-0005-0000-0000-00004C020000}"/>
    <cellStyle name="Comma 2 4 2 2 4" xfId="570" xr:uid="{00000000-0005-0000-0000-00004D020000}"/>
    <cellStyle name="Comma 2 4 2 2 5" xfId="571" xr:uid="{00000000-0005-0000-0000-00004E020000}"/>
    <cellStyle name="Comma 2 4 2 2 5 2" xfId="572" xr:uid="{00000000-0005-0000-0000-00004F020000}"/>
    <cellStyle name="Comma 2 4 2 2 6" xfId="573" xr:uid="{00000000-0005-0000-0000-000050020000}"/>
    <cellStyle name="Comma 2 4 2 3" xfId="574" xr:uid="{00000000-0005-0000-0000-000051020000}"/>
    <cellStyle name="Comma 2 4 2 3 2" xfId="575" xr:uid="{00000000-0005-0000-0000-000052020000}"/>
    <cellStyle name="Comma 2 4 2 3 2 2" xfId="576" xr:uid="{00000000-0005-0000-0000-000053020000}"/>
    <cellStyle name="Comma 2 4 2 3 2 2 2" xfId="577" xr:uid="{00000000-0005-0000-0000-000054020000}"/>
    <cellStyle name="Comma 2 4 2 3 2 3" xfId="578" xr:uid="{00000000-0005-0000-0000-000055020000}"/>
    <cellStyle name="Comma 2 4 2 3 3" xfId="579" xr:uid="{00000000-0005-0000-0000-000056020000}"/>
    <cellStyle name="Comma 2 4 2 3 4" xfId="580" xr:uid="{00000000-0005-0000-0000-000057020000}"/>
    <cellStyle name="Comma 2 4 2 3 4 2" xfId="581" xr:uid="{00000000-0005-0000-0000-000058020000}"/>
    <cellStyle name="Comma 2 4 2 3 5" xfId="582" xr:uid="{00000000-0005-0000-0000-000059020000}"/>
    <cellStyle name="Comma 2 4 2 4" xfId="583" xr:uid="{00000000-0005-0000-0000-00005A020000}"/>
    <cellStyle name="Comma 2 4 2 4 2" xfId="584" xr:uid="{00000000-0005-0000-0000-00005B020000}"/>
    <cellStyle name="Comma 2 4 2 4 2 2" xfId="585" xr:uid="{00000000-0005-0000-0000-00005C020000}"/>
    <cellStyle name="Comma 2 4 2 4 3" xfId="586" xr:uid="{00000000-0005-0000-0000-00005D020000}"/>
    <cellStyle name="Comma 2 4 2 5" xfId="587" xr:uid="{00000000-0005-0000-0000-00005E020000}"/>
    <cellStyle name="Comma 2 4 2 6" xfId="588" xr:uid="{00000000-0005-0000-0000-00005F020000}"/>
    <cellStyle name="Comma 2 4 2 6 2" xfId="589" xr:uid="{00000000-0005-0000-0000-000060020000}"/>
    <cellStyle name="Comma 2 4 2 7" xfId="590" xr:uid="{00000000-0005-0000-0000-000061020000}"/>
    <cellStyle name="Comma 2 4 3" xfId="591" xr:uid="{00000000-0005-0000-0000-000062020000}"/>
    <cellStyle name="Comma 2 4 3 2" xfId="592" xr:uid="{00000000-0005-0000-0000-000063020000}"/>
    <cellStyle name="Comma 2 4 3 2 2" xfId="593" xr:uid="{00000000-0005-0000-0000-000064020000}"/>
    <cellStyle name="Comma 2 4 3 2 2 2" xfId="594" xr:uid="{00000000-0005-0000-0000-000065020000}"/>
    <cellStyle name="Comma 2 4 3 2 2 2 2" xfId="595" xr:uid="{00000000-0005-0000-0000-000066020000}"/>
    <cellStyle name="Comma 2 4 3 2 2 3" xfId="596" xr:uid="{00000000-0005-0000-0000-000067020000}"/>
    <cellStyle name="Comma 2 4 3 2 3" xfId="597" xr:uid="{00000000-0005-0000-0000-000068020000}"/>
    <cellStyle name="Comma 2 4 3 2 4" xfId="598" xr:uid="{00000000-0005-0000-0000-000069020000}"/>
    <cellStyle name="Comma 2 4 3 2 4 2" xfId="599" xr:uid="{00000000-0005-0000-0000-00006A020000}"/>
    <cellStyle name="Comma 2 4 3 2 5" xfId="600" xr:uid="{00000000-0005-0000-0000-00006B020000}"/>
    <cellStyle name="Comma 2 4 3 3" xfId="601" xr:uid="{00000000-0005-0000-0000-00006C020000}"/>
    <cellStyle name="Comma 2 4 3 3 2" xfId="602" xr:uid="{00000000-0005-0000-0000-00006D020000}"/>
    <cellStyle name="Comma 2 4 3 3 2 2" xfId="603" xr:uid="{00000000-0005-0000-0000-00006E020000}"/>
    <cellStyle name="Comma 2 4 3 3 3" xfId="604" xr:uid="{00000000-0005-0000-0000-00006F020000}"/>
    <cellStyle name="Comma 2 4 3 4" xfId="605" xr:uid="{00000000-0005-0000-0000-000070020000}"/>
    <cellStyle name="Comma 2 4 3 5" xfId="606" xr:uid="{00000000-0005-0000-0000-000071020000}"/>
    <cellStyle name="Comma 2 4 3 5 2" xfId="607" xr:uid="{00000000-0005-0000-0000-000072020000}"/>
    <cellStyle name="Comma 2 4 3 6" xfId="608" xr:uid="{00000000-0005-0000-0000-000073020000}"/>
    <cellStyle name="Comma 2 4 4" xfId="609" xr:uid="{00000000-0005-0000-0000-000074020000}"/>
    <cellStyle name="Comma 2 4 4 2" xfId="610" xr:uid="{00000000-0005-0000-0000-000075020000}"/>
    <cellStyle name="Comma 2 4 4 2 2" xfId="611" xr:uid="{00000000-0005-0000-0000-000076020000}"/>
    <cellStyle name="Comma 2 4 4 2 2 2" xfId="612" xr:uid="{00000000-0005-0000-0000-000077020000}"/>
    <cellStyle name="Comma 2 4 4 2 3" xfId="613" xr:uid="{00000000-0005-0000-0000-000078020000}"/>
    <cellStyle name="Comma 2 4 4 3" xfId="614" xr:uid="{00000000-0005-0000-0000-000079020000}"/>
    <cellStyle name="Comma 2 4 4 4" xfId="615" xr:uid="{00000000-0005-0000-0000-00007A020000}"/>
    <cellStyle name="Comma 2 4 4 4 2" xfId="616" xr:uid="{00000000-0005-0000-0000-00007B020000}"/>
    <cellStyle name="Comma 2 4 4 5" xfId="617" xr:uid="{00000000-0005-0000-0000-00007C020000}"/>
    <cellStyle name="Comma 2 4 5" xfId="618" xr:uid="{00000000-0005-0000-0000-00007D020000}"/>
    <cellStyle name="Comma 2 4 5 2" xfId="619" xr:uid="{00000000-0005-0000-0000-00007E020000}"/>
    <cellStyle name="Comma 2 4 5 2 2" xfId="620" xr:uid="{00000000-0005-0000-0000-00007F020000}"/>
    <cellStyle name="Comma 2 4 5 3" xfId="621" xr:uid="{00000000-0005-0000-0000-000080020000}"/>
    <cellStyle name="Comma 2 4 6" xfId="622" xr:uid="{00000000-0005-0000-0000-000081020000}"/>
    <cellStyle name="Comma 2 4 7" xfId="623" xr:uid="{00000000-0005-0000-0000-000082020000}"/>
    <cellStyle name="Comma 2 4 7 2" xfId="624" xr:uid="{00000000-0005-0000-0000-000083020000}"/>
    <cellStyle name="Comma 2 4 8" xfId="625" xr:uid="{00000000-0005-0000-0000-000084020000}"/>
    <cellStyle name="Comma 2 5" xfId="626" xr:uid="{00000000-0005-0000-0000-000085020000}"/>
    <cellStyle name="Comma 2 5 2" xfId="627" xr:uid="{00000000-0005-0000-0000-000086020000}"/>
    <cellStyle name="Comma 2 5 2 2" xfId="628" xr:uid="{00000000-0005-0000-0000-000087020000}"/>
    <cellStyle name="Comma 2 5 2 2 2" xfId="629" xr:uid="{00000000-0005-0000-0000-000088020000}"/>
    <cellStyle name="Comma 2 5 2 2 2 2" xfId="630" xr:uid="{00000000-0005-0000-0000-000089020000}"/>
    <cellStyle name="Comma 2 5 2 2 2 2 2" xfId="631" xr:uid="{00000000-0005-0000-0000-00008A020000}"/>
    <cellStyle name="Comma 2 5 2 2 2 2 2 2" xfId="632" xr:uid="{00000000-0005-0000-0000-00008B020000}"/>
    <cellStyle name="Comma 2 5 2 2 2 2 3" xfId="633" xr:uid="{00000000-0005-0000-0000-00008C020000}"/>
    <cellStyle name="Comma 2 5 2 2 2 3" xfId="634" xr:uid="{00000000-0005-0000-0000-00008D020000}"/>
    <cellStyle name="Comma 2 5 2 2 2 4" xfId="635" xr:uid="{00000000-0005-0000-0000-00008E020000}"/>
    <cellStyle name="Comma 2 5 2 2 2 4 2" xfId="636" xr:uid="{00000000-0005-0000-0000-00008F020000}"/>
    <cellStyle name="Comma 2 5 2 2 2 5" xfId="637" xr:uid="{00000000-0005-0000-0000-000090020000}"/>
    <cellStyle name="Comma 2 5 2 2 3" xfId="638" xr:uid="{00000000-0005-0000-0000-000091020000}"/>
    <cellStyle name="Comma 2 5 2 2 3 2" xfId="639" xr:uid="{00000000-0005-0000-0000-000092020000}"/>
    <cellStyle name="Comma 2 5 2 2 3 2 2" xfId="640" xr:uid="{00000000-0005-0000-0000-000093020000}"/>
    <cellStyle name="Comma 2 5 2 2 3 3" xfId="641" xr:uid="{00000000-0005-0000-0000-000094020000}"/>
    <cellStyle name="Comma 2 5 2 2 4" xfId="642" xr:uid="{00000000-0005-0000-0000-000095020000}"/>
    <cellStyle name="Comma 2 5 2 2 5" xfId="643" xr:uid="{00000000-0005-0000-0000-000096020000}"/>
    <cellStyle name="Comma 2 5 2 2 5 2" xfId="644" xr:uid="{00000000-0005-0000-0000-000097020000}"/>
    <cellStyle name="Comma 2 5 2 2 6" xfId="645" xr:uid="{00000000-0005-0000-0000-000098020000}"/>
    <cellStyle name="Comma 2 5 2 3" xfId="646" xr:uid="{00000000-0005-0000-0000-000099020000}"/>
    <cellStyle name="Comma 2 5 2 3 2" xfId="647" xr:uid="{00000000-0005-0000-0000-00009A020000}"/>
    <cellStyle name="Comma 2 5 2 3 2 2" xfId="648" xr:uid="{00000000-0005-0000-0000-00009B020000}"/>
    <cellStyle name="Comma 2 5 2 3 2 2 2" xfId="649" xr:uid="{00000000-0005-0000-0000-00009C020000}"/>
    <cellStyle name="Comma 2 5 2 3 2 3" xfId="650" xr:uid="{00000000-0005-0000-0000-00009D020000}"/>
    <cellStyle name="Comma 2 5 2 3 3" xfId="651" xr:uid="{00000000-0005-0000-0000-00009E020000}"/>
    <cellStyle name="Comma 2 5 2 3 4" xfId="652" xr:uid="{00000000-0005-0000-0000-00009F020000}"/>
    <cellStyle name="Comma 2 5 2 3 4 2" xfId="653" xr:uid="{00000000-0005-0000-0000-0000A0020000}"/>
    <cellStyle name="Comma 2 5 2 3 5" xfId="654" xr:uid="{00000000-0005-0000-0000-0000A1020000}"/>
    <cellStyle name="Comma 2 5 2 4" xfId="655" xr:uid="{00000000-0005-0000-0000-0000A2020000}"/>
    <cellStyle name="Comma 2 5 2 4 2" xfId="656" xr:uid="{00000000-0005-0000-0000-0000A3020000}"/>
    <cellStyle name="Comma 2 5 2 4 2 2" xfId="657" xr:uid="{00000000-0005-0000-0000-0000A4020000}"/>
    <cellStyle name="Comma 2 5 2 4 3" xfId="658" xr:uid="{00000000-0005-0000-0000-0000A5020000}"/>
    <cellStyle name="Comma 2 5 2 5" xfId="659" xr:uid="{00000000-0005-0000-0000-0000A6020000}"/>
    <cellStyle name="Comma 2 5 2 6" xfId="660" xr:uid="{00000000-0005-0000-0000-0000A7020000}"/>
    <cellStyle name="Comma 2 5 2 6 2" xfId="661" xr:uid="{00000000-0005-0000-0000-0000A8020000}"/>
    <cellStyle name="Comma 2 5 2 7" xfId="662" xr:uid="{00000000-0005-0000-0000-0000A9020000}"/>
    <cellStyle name="Comma 2 5 3" xfId="663" xr:uid="{00000000-0005-0000-0000-0000AA020000}"/>
    <cellStyle name="Comma 2 5 3 2" xfId="664" xr:uid="{00000000-0005-0000-0000-0000AB020000}"/>
    <cellStyle name="Comma 2 5 3 2 2" xfId="665" xr:uid="{00000000-0005-0000-0000-0000AC020000}"/>
    <cellStyle name="Comma 2 5 3 2 2 2" xfId="666" xr:uid="{00000000-0005-0000-0000-0000AD020000}"/>
    <cellStyle name="Comma 2 5 3 2 2 2 2" xfId="667" xr:uid="{00000000-0005-0000-0000-0000AE020000}"/>
    <cellStyle name="Comma 2 5 3 2 2 3" xfId="668" xr:uid="{00000000-0005-0000-0000-0000AF020000}"/>
    <cellStyle name="Comma 2 5 3 2 3" xfId="669" xr:uid="{00000000-0005-0000-0000-0000B0020000}"/>
    <cellStyle name="Comma 2 5 3 2 4" xfId="670" xr:uid="{00000000-0005-0000-0000-0000B1020000}"/>
    <cellStyle name="Comma 2 5 3 2 4 2" xfId="671" xr:uid="{00000000-0005-0000-0000-0000B2020000}"/>
    <cellStyle name="Comma 2 5 3 2 5" xfId="672" xr:uid="{00000000-0005-0000-0000-0000B3020000}"/>
    <cellStyle name="Comma 2 5 3 3" xfId="673" xr:uid="{00000000-0005-0000-0000-0000B4020000}"/>
    <cellStyle name="Comma 2 5 3 3 2" xfId="674" xr:uid="{00000000-0005-0000-0000-0000B5020000}"/>
    <cellStyle name="Comma 2 5 3 3 2 2" xfId="675" xr:uid="{00000000-0005-0000-0000-0000B6020000}"/>
    <cellStyle name="Comma 2 5 3 3 3" xfId="676" xr:uid="{00000000-0005-0000-0000-0000B7020000}"/>
    <cellStyle name="Comma 2 5 3 4" xfId="677" xr:uid="{00000000-0005-0000-0000-0000B8020000}"/>
    <cellStyle name="Comma 2 5 3 5" xfId="678" xr:uid="{00000000-0005-0000-0000-0000B9020000}"/>
    <cellStyle name="Comma 2 5 3 5 2" xfId="679" xr:uid="{00000000-0005-0000-0000-0000BA020000}"/>
    <cellStyle name="Comma 2 5 3 6" xfId="680" xr:uid="{00000000-0005-0000-0000-0000BB020000}"/>
    <cellStyle name="Comma 2 5 4" xfId="681" xr:uid="{00000000-0005-0000-0000-0000BC020000}"/>
    <cellStyle name="Comma 2 5 4 2" xfId="682" xr:uid="{00000000-0005-0000-0000-0000BD020000}"/>
    <cellStyle name="Comma 2 5 4 2 2" xfId="683" xr:uid="{00000000-0005-0000-0000-0000BE020000}"/>
    <cellStyle name="Comma 2 5 4 2 2 2" xfId="684" xr:uid="{00000000-0005-0000-0000-0000BF020000}"/>
    <cellStyle name="Comma 2 5 4 2 3" xfId="685" xr:uid="{00000000-0005-0000-0000-0000C0020000}"/>
    <cellStyle name="Comma 2 5 4 3" xfId="686" xr:uid="{00000000-0005-0000-0000-0000C1020000}"/>
    <cellStyle name="Comma 2 5 4 4" xfId="687" xr:uid="{00000000-0005-0000-0000-0000C2020000}"/>
    <cellStyle name="Comma 2 5 4 4 2" xfId="688" xr:uid="{00000000-0005-0000-0000-0000C3020000}"/>
    <cellStyle name="Comma 2 5 4 5" xfId="689" xr:uid="{00000000-0005-0000-0000-0000C4020000}"/>
    <cellStyle name="Comma 2 5 5" xfId="690" xr:uid="{00000000-0005-0000-0000-0000C5020000}"/>
    <cellStyle name="Comma 2 5 5 2" xfId="691" xr:uid="{00000000-0005-0000-0000-0000C6020000}"/>
    <cellStyle name="Comma 2 5 5 2 2" xfId="692" xr:uid="{00000000-0005-0000-0000-0000C7020000}"/>
    <cellStyle name="Comma 2 5 5 3" xfId="693" xr:uid="{00000000-0005-0000-0000-0000C8020000}"/>
    <cellStyle name="Comma 2 5 6" xfId="694" xr:uid="{00000000-0005-0000-0000-0000C9020000}"/>
    <cellStyle name="Comma 2 5 7" xfId="695" xr:uid="{00000000-0005-0000-0000-0000CA020000}"/>
    <cellStyle name="Comma 2 5 7 2" xfId="696" xr:uid="{00000000-0005-0000-0000-0000CB020000}"/>
    <cellStyle name="Comma 2 5 8" xfId="697" xr:uid="{00000000-0005-0000-0000-0000CC020000}"/>
    <cellStyle name="Comma 2 6" xfId="698" xr:uid="{00000000-0005-0000-0000-0000CD020000}"/>
    <cellStyle name="Comma 2 6 2" xfId="699" xr:uid="{00000000-0005-0000-0000-0000CE020000}"/>
    <cellStyle name="Comma 2 6 2 2" xfId="700" xr:uid="{00000000-0005-0000-0000-0000CF020000}"/>
    <cellStyle name="Comma 2 6 2 2 2" xfId="701" xr:uid="{00000000-0005-0000-0000-0000D0020000}"/>
    <cellStyle name="Comma 2 6 2 2 2 2" xfId="702" xr:uid="{00000000-0005-0000-0000-0000D1020000}"/>
    <cellStyle name="Comma 2 6 2 2 2 2 2" xfId="703" xr:uid="{00000000-0005-0000-0000-0000D2020000}"/>
    <cellStyle name="Comma 2 6 2 2 2 3" xfId="704" xr:uid="{00000000-0005-0000-0000-0000D3020000}"/>
    <cellStyle name="Comma 2 6 2 2 3" xfId="705" xr:uid="{00000000-0005-0000-0000-0000D4020000}"/>
    <cellStyle name="Comma 2 6 2 2 4" xfId="706" xr:uid="{00000000-0005-0000-0000-0000D5020000}"/>
    <cellStyle name="Comma 2 6 2 2 4 2" xfId="707" xr:uid="{00000000-0005-0000-0000-0000D6020000}"/>
    <cellStyle name="Comma 2 6 2 2 5" xfId="708" xr:uid="{00000000-0005-0000-0000-0000D7020000}"/>
    <cellStyle name="Comma 2 6 2 3" xfId="709" xr:uid="{00000000-0005-0000-0000-0000D8020000}"/>
    <cellStyle name="Comma 2 6 2 3 2" xfId="710" xr:uid="{00000000-0005-0000-0000-0000D9020000}"/>
    <cellStyle name="Comma 2 6 2 3 2 2" xfId="711" xr:uid="{00000000-0005-0000-0000-0000DA020000}"/>
    <cellStyle name="Comma 2 6 2 3 3" xfId="712" xr:uid="{00000000-0005-0000-0000-0000DB020000}"/>
    <cellStyle name="Comma 2 6 2 4" xfId="713" xr:uid="{00000000-0005-0000-0000-0000DC020000}"/>
    <cellStyle name="Comma 2 6 2 5" xfId="714" xr:uid="{00000000-0005-0000-0000-0000DD020000}"/>
    <cellStyle name="Comma 2 6 2 5 2" xfId="715" xr:uid="{00000000-0005-0000-0000-0000DE020000}"/>
    <cellStyle name="Comma 2 6 2 6" xfId="716" xr:uid="{00000000-0005-0000-0000-0000DF020000}"/>
    <cellStyle name="Comma 2 6 3" xfId="717" xr:uid="{00000000-0005-0000-0000-0000E0020000}"/>
    <cellStyle name="Comma 2 6 3 2" xfId="718" xr:uid="{00000000-0005-0000-0000-0000E1020000}"/>
    <cellStyle name="Comma 2 6 3 2 2" xfId="719" xr:uid="{00000000-0005-0000-0000-0000E2020000}"/>
    <cellStyle name="Comma 2 6 3 2 2 2" xfId="720" xr:uid="{00000000-0005-0000-0000-0000E3020000}"/>
    <cellStyle name="Comma 2 6 3 2 3" xfId="721" xr:uid="{00000000-0005-0000-0000-0000E4020000}"/>
    <cellStyle name="Comma 2 6 3 3" xfId="722" xr:uid="{00000000-0005-0000-0000-0000E5020000}"/>
    <cellStyle name="Comma 2 6 3 4" xfId="723" xr:uid="{00000000-0005-0000-0000-0000E6020000}"/>
    <cellStyle name="Comma 2 6 3 4 2" xfId="724" xr:uid="{00000000-0005-0000-0000-0000E7020000}"/>
    <cellStyle name="Comma 2 6 3 5" xfId="725" xr:uid="{00000000-0005-0000-0000-0000E8020000}"/>
    <cellStyle name="Comma 2 6 4" xfId="726" xr:uid="{00000000-0005-0000-0000-0000E9020000}"/>
    <cellStyle name="Comma 2 6 4 2" xfId="727" xr:uid="{00000000-0005-0000-0000-0000EA020000}"/>
    <cellStyle name="Comma 2 6 4 2 2" xfId="728" xr:uid="{00000000-0005-0000-0000-0000EB020000}"/>
    <cellStyle name="Comma 2 6 4 3" xfId="729" xr:uid="{00000000-0005-0000-0000-0000EC020000}"/>
    <cellStyle name="Comma 2 6 5" xfId="730" xr:uid="{00000000-0005-0000-0000-0000ED020000}"/>
    <cellStyle name="Comma 2 6 6" xfId="731" xr:uid="{00000000-0005-0000-0000-0000EE020000}"/>
    <cellStyle name="Comma 2 6 6 2" xfId="732" xr:uid="{00000000-0005-0000-0000-0000EF020000}"/>
    <cellStyle name="Comma 2 6 7" xfId="733" xr:uid="{00000000-0005-0000-0000-0000F0020000}"/>
    <cellStyle name="Comma 2 7" xfId="734" xr:uid="{00000000-0005-0000-0000-0000F1020000}"/>
    <cellStyle name="Comma 2 7 2" xfId="735" xr:uid="{00000000-0005-0000-0000-0000F2020000}"/>
    <cellStyle name="Comma 2 7 2 2" xfId="736" xr:uid="{00000000-0005-0000-0000-0000F3020000}"/>
    <cellStyle name="Comma 2 7 2 2 2" xfId="737" xr:uid="{00000000-0005-0000-0000-0000F4020000}"/>
    <cellStyle name="Comma 2 7 2 2 2 2" xfId="738" xr:uid="{00000000-0005-0000-0000-0000F5020000}"/>
    <cellStyle name="Comma 2 7 2 2 3" xfId="739" xr:uid="{00000000-0005-0000-0000-0000F6020000}"/>
    <cellStyle name="Comma 2 7 2 3" xfId="740" xr:uid="{00000000-0005-0000-0000-0000F7020000}"/>
    <cellStyle name="Comma 2 7 2 4" xfId="741" xr:uid="{00000000-0005-0000-0000-0000F8020000}"/>
    <cellStyle name="Comma 2 7 2 4 2" xfId="742" xr:uid="{00000000-0005-0000-0000-0000F9020000}"/>
    <cellStyle name="Comma 2 7 2 5" xfId="743" xr:uid="{00000000-0005-0000-0000-0000FA020000}"/>
    <cellStyle name="Comma 2 7 3" xfId="744" xr:uid="{00000000-0005-0000-0000-0000FB020000}"/>
    <cellStyle name="Comma 2 7 3 2" xfId="745" xr:uid="{00000000-0005-0000-0000-0000FC020000}"/>
    <cellStyle name="Comma 2 7 3 2 2" xfId="746" xr:uid="{00000000-0005-0000-0000-0000FD020000}"/>
    <cellStyle name="Comma 2 7 3 3" xfId="747" xr:uid="{00000000-0005-0000-0000-0000FE020000}"/>
    <cellStyle name="Comma 2 7 4" xfId="748" xr:uid="{00000000-0005-0000-0000-0000FF020000}"/>
    <cellStyle name="Comma 2 7 5" xfId="749" xr:uid="{00000000-0005-0000-0000-000000030000}"/>
    <cellStyle name="Comma 2 7 5 2" xfId="750" xr:uid="{00000000-0005-0000-0000-000001030000}"/>
    <cellStyle name="Comma 2 7 6" xfId="751" xr:uid="{00000000-0005-0000-0000-000002030000}"/>
    <cellStyle name="Comma 2 8" xfId="752" xr:uid="{00000000-0005-0000-0000-000003030000}"/>
    <cellStyle name="Comma 2 8 2" xfId="753" xr:uid="{00000000-0005-0000-0000-000004030000}"/>
    <cellStyle name="Comma 2 8 2 2" xfId="754" xr:uid="{00000000-0005-0000-0000-000005030000}"/>
    <cellStyle name="Comma 2 8 2 2 2" xfId="755" xr:uid="{00000000-0005-0000-0000-000006030000}"/>
    <cellStyle name="Comma 2 8 2 3" xfId="756" xr:uid="{00000000-0005-0000-0000-000007030000}"/>
    <cellStyle name="Comma 2 8 3" xfId="757" xr:uid="{00000000-0005-0000-0000-000008030000}"/>
    <cellStyle name="Comma 2 8 4" xfId="758" xr:uid="{00000000-0005-0000-0000-000009030000}"/>
    <cellStyle name="Comma 2 8 4 2" xfId="759" xr:uid="{00000000-0005-0000-0000-00000A030000}"/>
    <cellStyle name="Comma 2 8 5" xfId="760" xr:uid="{00000000-0005-0000-0000-00000B030000}"/>
    <cellStyle name="Comma 2 9" xfId="761" xr:uid="{00000000-0005-0000-0000-00000C030000}"/>
    <cellStyle name="Comma 2 9 2" xfId="762" xr:uid="{00000000-0005-0000-0000-00000D030000}"/>
    <cellStyle name="Comma 2 9 2 2" xfId="763" xr:uid="{00000000-0005-0000-0000-00000E030000}"/>
    <cellStyle name="Comma 2 9 3" xfId="764" xr:uid="{00000000-0005-0000-0000-00000F030000}"/>
    <cellStyle name="Comma 20" xfId="765" xr:uid="{00000000-0005-0000-0000-000010030000}"/>
    <cellStyle name="Comma 21" xfId="766" xr:uid="{00000000-0005-0000-0000-000011030000}"/>
    <cellStyle name="Comma 22" xfId="767" xr:uid="{00000000-0005-0000-0000-000012030000}"/>
    <cellStyle name="Comma 23" xfId="768" xr:uid="{00000000-0005-0000-0000-000013030000}"/>
    <cellStyle name="Comma 3" xfId="769" xr:uid="{00000000-0005-0000-0000-000014030000}"/>
    <cellStyle name="Comma 3 2" xfId="770" xr:uid="{00000000-0005-0000-0000-000015030000}"/>
    <cellStyle name="Comma 4" xfId="771" xr:uid="{00000000-0005-0000-0000-000016030000}"/>
    <cellStyle name="Comma 5" xfId="772" xr:uid="{00000000-0005-0000-0000-000017030000}"/>
    <cellStyle name="Comma 6" xfId="773" xr:uid="{00000000-0005-0000-0000-000018030000}"/>
    <cellStyle name="Comma 7" xfId="774" xr:uid="{00000000-0005-0000-0000-000019030000}"/>
    <cellStyle name="Comma 8" xfId="775" xr:uid="{00000000-0005-0000-0000-00001A030000}"/>
    <cellStyle name="Comma 9" xfId="776" xr:uid="{00000000-0005-0000-0000-00001B030000}"/>
    <cellStyle name="Comma 9 2" xfId="777" xr:uid="{00000000-0005-0000-0000-00001C030000}"/>
    <cellStyle name="ComparesEq" xfId="778" xr:uid="{00000000-0005-0000-0000-00001D030000}"/>
    <cellStyle name="ComparesEq 2" xfId="779" xr:uid="{00000000-0005-0000-0000-00001E030000}"/>
    <cellStyle name="ComparesEq 2 2" xfId="780" xr:uid="{00000000-0005-0000-0000-00001F030000}"/>
    <cellStyle name="ComparesEq 2 3" xfId="781" xr:uid="{00000000-0005-0000-0000-000020030000}"/>
    <cellStyle name="ComparesEq 2 3 2" xfId="782" xr:uid="{00000000-0005-0000-0000-000021030000}"/>
    <cellStyle name="ComparesEq 2 3 2 2" xfId="2556" xr:uid="{00000000-0005-0000-0000-000022030000}"/>
    <cellStyle name="ComparesEq 2 3 2 2 2" xfId="2653" xr:uid="{00000000-0005-0000-0000-000023030000}"/>
    <cellStyle name="ComparesEq 2 3 2 3" xfId="2482" xr:uid="{00000000-0005-0000-0000-000024030000}"/>
    <cellStyle name="ComparesEq 2 3 2 3 2" xfId="2642" xr:uid="{00000000-0005-0000-0000-000025030000}"/>
    <cellStyle name="ComparesEq 2 3 3" xfId="2557" xr:uid="{00000000-0005-0000-0000-000026030000}"/>
    <cellStyle name="ComparesEq 2 3 3 2" xfId="2654" xr:uid="{00000000-0005-0000-0000-000027030000}"/>
    <cellStyle name="ComparesEq 2 3 4" xfId="2481" xr:uid="{00000000-0005-0000-0000-000028030000}"/>
    <cellStyle name="ComparesEq 2 3 4 2" xfId="2643" xr:uid="{00000000-0005-0000-0000-000029030000}"/>
    <cellStyle name="ComparesEq 2 4" xfId="783" xr:uid="{00000000-0005-0000-0000-00002A030000}"/>
    <cellStyle name="ComparesEq 2 4 2" xfId="2555" xr:uid="{00000000-0005-0000-0000-00002B030000}"/>
    <cellStyle name="ComparesEq 2 4 2 2" xfId="2652" xr:uid="{00000000-0005-0000-0000-00002C030000}"/>
    <cellStyle name="ComparesEq 2 4 3" xfId="2483" xr:uid="{00000000-0005-0000-0000-00002D030000}"/>
    <cellStyle name="ComparesEq 2 4 3 2" xfId="2641" xr:uid="{00000000-0005-0000-0000-00002E030000}"/>
    <cellStyle name="ComparesEq 2 5" xfId="2558" xr:uid="{00000000-0005-0000-0000-00002F030000}"/>
    <cellStyle name="ComparesEq 2 5 2" xfId="2655" xr:uid="{00000000-0005-0000-0000-000030030000}"/>
    <cellStyle name="ComparesEq 2 6" xfId="2480" xr:uid="{00000000-0005-0000-0000-000031030000}"/>
    <cellStyle name="ComparesEq 2 6 2" xfId="2644" xr:uid="{00000000-0005-0000-0000-000032030000}"/>
    <cellStyle name="ComparesEq 3" xfId="784" xr:uid="{00000000-0005-0000-0000-000033030000}"/>
    <cellStyle name="ComparesEq 3 2" xfId="2554" xr:uid="{00000000-0005-0000-0000-000034030000}"/>
    <cellStyle name="ComparesEq 3 2 2" xfId="2651" xr:uid="{00000000-0005-0000-0000-000035030000}"/>
    <cellStyle name="ComparesEq 3 3" xfId="2484" xr:uid="{00000000-0005-0000-0000-000036030000}"/>
    <cellStyle name="ComparesEq 3 3 2" xfId="2640" xr:uid="{00000000-0005-0000-0000-000037030000}"/>
    <cellStyle name="ComparesEq 4" xfId="785" xr:uid="{00000000-0005-0000-0000-000038030000}"/>
    <cellStyle name="ComparesEq 5" xfId="786" xr:uid="{00000000-0005-0000-0000-000039030000}"/>
    <cellStyle name="ComparesEq 5 2" xfId="2553" xr:uid="{00000000-0005-0000-0000-00003A030000}"/>
    <cellStyle name="ComparesEq 5 2 2" xfId="2568" xr:uid="{00000000-0005-0000-0000-00003B030000}"/>
    <cellStyle name="ComparesEq 5 3" xfId="2485" xr:uid="{00000000-0005-0000-0000-00003C030000}"/>
    <cellStyle name="ComparesEq 5 3 2" xfId="2639" xr:uid="{00000000-0005-0000-0000-00003D030000}"/>
    <cellStyle name="ComparesEq 6" xfId="2520" xr:uid="{00000000-0005-0000-0000-00003E030000}"/>
    <cellStyle name="ComparesEq 6 2" xfId="2604" xr:uid="{00000000-0005-0000-0000-00003F030000}"/>
    <cellStyle name="ComparesEq 7" xfId="2519" xr:uid="{00000000-0005-0000-0000-000040030000}"/>
    <cellStyle name="ComparesEq 7 2" xfId="2605" xr:uid="{00000000-0005-0000-0000-000041030000}"/>
    <cellStyle name="ComparesEq_AAG Adjusted Cost per Day" xfId="2464" xr:uid="{00000000-0005-0000-0000-000042030000}"/>
    <cellStyle name="ComparesHi" xfId="787" xr:uid="{00000000-0005-0000-0000-000043030000}"/>
    <cellStyle name="ComparesHi 2" xfId="788" xr:uid="{00000000-0005-0000-0000-000044030000}"/>
    <cellStyle name="ComparesHi 2 2" xfId="789" xr:uid="{00000000-0005-0000-0000-000045030000}"/>
    <cellStyle name="ComparesHi 2 3" xfId="790" xr:uid="{00000000-0005-0000-0000-000046030000}"/>
    <cellStyle name="ComparesHi 2 3 2" xfId="2550" xr:uid="{00000000-0005-0000-0000-000047030000}"/>
    <cellStyle name="ComparesHi 2 3 2 2" xfId="2571" xr:uid="{00000000-0005-0000-0000-000048030000}"/>
    <cellStyle name="ComparesHi 2 3 3" xfId="2488" xr:uid="{00000000-0005-0000-0000-000049030000}"/>
    <cellStyle name="ComparesHi 2 3 3 2" xfId="2636" xr:uid="{00000000-0005-0000-0000-00004A030000}"/>
    <cellStyle name="ComparesHi 2 4" xfId="2551" xr:uid="{00000000-0005-0000-0000-00004B030000}"/>
    <cellStyle name="ComparesHi 2 4 2" xfId="2570" xr:uid="{00000000-0005-0000-0000-00004C030000}"/>
    <cellStyle name="ComparesHi 2 5" xfId="2487" xr:uid="{00000000-0005-0000-0000-00004D030000}"/>
    <cellStyle name="ComparesHi 2 5 2" xfId="2637" xr:uid="{00000000-0005-0000-0000-00004E030000}"/>
    <cellStyle name="ComparesHi 3" xfId="791" xr:uid="{00000000-0005-0000-0000-00004F030000}"/>
    <cellStyle name="ComparesHi 3 2" xfId="2549" xr:uid="{00000000-0005-0000-0000-000050030000}"/>
    <cellStyle name="ComparesHi 3 2 2" xfId="2572" xr:uid="{00000000-0005-0000-0000-000051030000}"/>
    <cellStyle name="ComparesHi 3 3" xfId="2489" xr:uid="{00000000-0005-0000-0000-000052030000}"/>
    <cellStyle name="ComparesHi 3 3 2" xfId="2635" xr:uid="{00000000-0005-0000-0000-000053030000}"/>
    <cellStyle name="ComparesHi 4" xfId="792" xr:uid="{00000000-0005-0000-0000-000054030000}"/>
    <cellStyle name="ComparesHi 5" xfId="793" xr:uid="{00000000-0005-0000-0000-000055030000}"/>
    <cellStyle name="ComparesHi 5 2" xfId="2548" xr:uid="{00000000-0005-0000-0000-000056030000}"/>
    <cellStyle name="ComparesHi 5 2 2" xfId="2573" xr:uid="{00000000-0005-0000-0000-000057030000}"/>
    <cellStyle name="ComparesHi 5 3" xfId="2490" xr:uid="{00000000-0005-0000-0000-000058030000}"/>
    <cellStyle name="ComparesHi 5 3 2" xfId="2634" xr:uid="{00000000-0005-0000-0000-000059030000}"/>
    <cellStyle name="ComparesHi 6" xfId="2457" xr:uid="{00000000-0005-0000-0000-00005A030000}"/>
    <cellStyle name="ComparesHi 6 2" xfId="2579" xr:uid="{00000000-0005-0000-0000-00005B030000}"/>
    <cellStyle name="ComparesHi 7" xfId="2496" xr:uid="{00000000-0005-0000-0000-00005C030000}"/>
    <cellStyle name="ComparesHi 7 2" xfId="2628" xr:uid="{00000000-0005-0000-0000-00005D030000}"/>
    <cellStyle name="ComparesHi_AAG Adjusted Cost per Day" xfId="2465" xr:uid="{00000000-0005-0000-0000-00005E030000}"/>
    <cellStyle name="ComparesLo" xfId="794" xr:uid="{00000000-0005-0000-0000-00005F030000}"/>
    <cellStyle name="ComparesLo 2" xfId="795" xr:uid="{00000000-0005-0000-0000-000060030000}"/>
    <cellStyle name="ComparesLo 2 2" xfId="796" xr:uid="{00000000-0005-0000-0000-000061030000}"/>
    <cellStyle name="ComparesLo 2 2 2" xfId="797" xr:uid="{00000000-0005-0000-0000-000062030000}"/>
    <cellStyle name="ComparesLo 2 3" xfId="798" xr:uid="{00000000-0005-0000-0000-000063030000}"/>
    <cellStyle name="ComparesLo 2 3 2" xfId="2546" xr:uid="{00000000-0005-0000-0000-000064030000}"/>
    <cellStyle name="ComparesLo 2 3 2 2" xfId="2576" xr:uid="{00000000-0005-0000-0000-000065030000}"/>
    <cellStyle name="ComparesLo 2 3 3" xfId="2493" xr:uid="{00000000-0005-0000-0000-000066030000}"/>
    <cellStyle name="ComparesLo 2 3 3 2" xfId="2631" xr:uid="{00000000-0005-0000-0000-000067030000}"/>
    <cellStyle name="ComparesLo 2 4" xfId="2547" xr:uid="{00000000-0005-0000-0000-000068030000}"/>
    <cellStyle name="ComparesLo 2 4 2" xfId="2575" xr:uid="{00000000-0005-0000-0000-000069030000}"/>
    <cellStyle name="ComparesLo 2 5" xfId="2492" xr:uid="{00000000-0005-0000-0000-00006A030000}"/>
    <cellStyle name="ComparesLo 2 5 2" xfId="2632" xr:uid="{00000000-0005-0000-0000-00006B030000}"/>
    <cellStyle name="ComparesLo 3" xfId="799" xr:uid="{00000000-0005-0000-0000-00006C030000}"/>
    <cellStyle name="ComparesLo 3 2" xfId="2545" xr:uid="{00000000-0005-0000-0000-00006D030000}"/>
    <cellStyle name="ComparesLo 3 2 2" xfId="2577" xr:uid="{00000000-0005-0000-0000-00006E030000}"/>
    <cellStyle name="ComparesLo 3 3" xfId="2494" xr:uid="{00000000-0005-0000-0000-00006F030000}"/>
    <cellStyle name="ComparesLo 3 3 2" xfId="2630" xr:uid="{00000000-0005-0000-0000-000070030000}"/>
    <cellStyle name="ComparesLo 4" xfId="800" xr:uid="{00000000-0005-0000-0000-000071030000}"/>
    <cellStyle name="ComparesLo 4 2" xfId="801" xr:uid="{00000000-0005-0000-0000-000072030000}"/>
    <cellStyle name="ComparesLo 5" xfId="802" xr:uid="{00000000-0005-0000-0000-000073030000}"/>
    <cellStyle name="ComparesLo 5 2" xfId="2544" xr:uid="{00000000-0005-0000-0000-000074030000}"/>
    <cellStyle name="ComparesLo 5 2 2" xfId="2578" xr:uid="{00000000-0005-0000-0000-000075030000}"/>
    <cellStyle name="ComparesLo 5 3" xfId="2495" xr:uid="{00000000-0005-0000-0000-000076030000}"/>
    <cellStyle name="ComparesLo 5 3 2" xfId="2629" xr:uid="{00000000-0005-0000-0000-000077030000}"/>
    <cellStyle name="ComparesLo 6" xfId="2458" xr:uid="{00000000-0005-0000-0000-000078030000}"/>
    <cellStyle name="ComparesLo 6 2" xfId="2574" xr:uid="{00000000-0005-0000-0000-000079030000}"/>
    <cellStyle name="ComparesLo 7" xfId="2491" xr:uid="{00000000-0005-0000-0000-00007A030000}"/>
    <cellStyle name="ComparesLo 7 2" xfId="2633" xr:uid="{00000000-0005-0000-0000-00007B030000}"/>
    <cellStyle name="ComparesLo_AAG Adjusted Cost per Day" xfId="2466" xr:uid="{00000000-0005-0000-0000-00007C030000}"/>
    <cellStyle name="ComparesUneq" xfId="803" xr:uid="{00000000-0005-0000-0000-00007D030000}"/>
    <cellStyle name="ComparesUneq 2" xfId="2536" xr:uid="{00000000-0005-0000-0000-00007E030000}"/>
    <cellStyle name="ComparesUneq 2 2" xfId="2587" xr:uid="{00000000-0005-0000-0000-00007F030000}"/>
    <cellStyle name="ComparesUneq 3" xfId="2504" xr:uid="{00000000-0005-0000-0000-000080030000}"/>
    <cellStyle name="ComparesUneq 3 2" xfId="2620" xr:uid="{00000000-0005-0000-0000-000081030000}"/>
    <cellStyle name="ComparesUneq_Downloads 2012 to 2016" xfId="2567" xr:uid="{00000000-0005-0000-0000-000082030000}"/>
    <cellStyle name="Currency" xfId="2461" builtinId="4"/>
    <cellStyle name="Currency 10" xfId="804" xr:uid="{00000000-0005-0000-0000-000084030000}"/>
    <cellStyle name="Currency 10 2" xfId="805" xr:uid="{00000000-0005-0000-0000-000085030000}"/>
    <cellStyle name="Currency 11" xfId="806" xr:uid="{00000000-0005-0000-0000-000086030000}"/>
    <cellStyle name="Currency 11 2" xfId="807" xr:uid="{00000000-0005-0000-0000-000087030000}"/>
    <cellStyle name="Currency 12" xfId="808" xr:uid="{00000000-0005-0000-0000-000088030000}"/>
    <cellStyle name="Currency 12 2" xfId="809" xr:uid="{00000000-0005-0000-0000-000089030000}"/>
    <cellStyle name="Currency 13" xfId="810" xr:uid="{00000000-0005-0000-0000-00008A030000}"/>
    <cellStyle name="Currency 13 2" xfId="811" xr:uid="{00000000-0005-0000-0000-00008B030000}"/>
    <cellStyle name="Currency 14" xfId="812" xr:uid="{00000000-0005-0000-0000-00008C030000}"/>
    <cellStyle name="Currency 14 2" xfId="813" xr:uid="{00000000-0005-0000-0000-00008D030000}"/>
    <cellStyle name="Currency 15" xfId="814" xr:uid="{00000000-0005-0000-0000-00008E030000}"/>
    <cellStyle name="Currency 15 2" xfId="815" xr:uid="{00000000-0005-0000-0000-00008F030000}"/>
    <cellStyle name="Currency 16" xfId="816" xr:uid="{00000000-0005-0000-0000-000090030000}"/>
    <cellStyle name="Currency 17" xfId="817" xr:uid="{00000000-0005-0000-0000-000091030000}"/>
    <cellStyle name="Currency 18" xfId="818" xr:uid="{00000000-0005-0000-0000-000092030000}"/>
    <cellStyle name="Currency 19" xfId="819" xr:uid="{00000000-0005-0000-0000-000093030000}"/>
    <cellStyle name="Currency 2" xfId="820" xr:uid="{00000000-0005-0000-0000-000094030000}"/>
    <cellStyle name="Currency 2 10" xfId="821" xr:uid="{00000000-0005-0000-0000-000095030000}"/>
    <cellStyle name="Currency 2 11" xfId="822" xr:uid="{00000000-0005-0000-0000-000096030000}"/>
    <cellStyle name="Currency 2 11 2" xfId="823" xr:uid="{00000000-0005-0000-0000-000097030000}"/>
    <cellStyle name="Currency 2 12" xfId="824" xr:uid="{00000000-0005-0000-0000-000098030000}"/>
    <cellStyle name="Currency 2 13" xfId="825" xr:uid="{00000000-0005-0000-0000-000099030000}"/>
    <cellStyle name="Currency 2 13 2" xfId="826" xr:uid="{00000000-0005-0000-0000-00009A030000}"/>
    <cellStyle name="Currency 2 14" xfId="827" xr:uid="{00000000-0005-0000-0000-00009B030000}"/>
    <cellStyle name="Currency 2 2" xfId="828" xr:uid="{00000000-0005-0000-0000-00009C030000}"/>
    <cellStyle name="Currency 2 2 10" xfId="829" xr:uid="{00000000-0005-0000-0000-00009D030000}"/>
    <cellStyle name="Currency 2 2 10 2" xfId="830" xr:uid="{00000000-0005-0000-0000-00009E030000}"/>
    <cellStyle name="Currency 2 2 11" xfId="831" xr:uid="{00000000-0005-0000-0000-00009F030000}"/>
    <cellStyle name="Currency 2 2 2" xfId="832" xr:uid="{00000000-0005-0000-0000-0000A0030000}"/>
    <cellStyle name="Currency 2 2 2 2" xfId="833" xr:uid="{00000000-0005-0000-0000-0000A1030000}"/>
    <cellStyle name="Currency 2 2 2 2 2" xfId="834" xr:uid="{00000000-0005-0000-0000-0000A2030000}"/>
    <cellStyle name="Currency 2 2 2 2 2 2" xfId="835" xr:uid="{00000000-0005-0000-0000-0000A3030000}"/>
    <cellStyle name="Currency 2 2 2 2 2 2 2" xfId="836" xr:uid="{00000000-0005-0000-0000-0000A4030000}"/>
    <cellStyle name="Currency 2 2 2 2 2 2 2 2" xfId="837" xr:uid="{00000000-0005-0000-0000-0000A5030000}"/>
    <cellStyle name="Currency 2 2 2 2 2 2 2 2 2" xfId="838" xr:uid="{00000000-0005-0000-0000-0000A6030000}"/>
    <cellStyle name="Currency 2 2 2 2 2 2 2 3" xfId="839" xr:uid="{00000000-0005-0000-0000-0000A7030000}"/>
    <cellStyle name="Currency 2 2 2 2 2 2 3" xfId="840" xr:uid="{00000000-0005-0000-0000-0000A8030000}"/>
    <cellStyle name="Currency 2 2 2 2 2 2 4" xfId="841" xr:uid="{00000000-0005-0000-0000-0000A9030000}"/>
    <cellStyle name="Currency 2 2 2 2 2 2 4 2" xfId="842" xr:uid="{00000000-0005-0000-0000-0000AA030000}"/>
    <cellStyle name="Currency 2 2 2 2 2 2 5" xfId="843" xr:uid="{00000000-0005-0000-0000-0000AB030000}"/>
    <cellStyle name="Currency 2 2 2 2 2 3" xfId="844" xr:uid="{00000000-0005-0000-0000-0000AC030000}"/>
    <cellStyle name="Currency 2 2 2 2 2 3 2" xfId="845" xr:uid="{00000000-0005-0000-0000-0000AD030000}"/>
    <cellStyle name="Currency 2 2 2 2 2 3 2 2" xfId="846" xr:uid="{00000000-0005-0000-0000-0000AE030000}"/>
    <cellStyle name="Currency 2 2 2 2 2 3 3" xfId="847" xr:uid="{00000000-0005-0000-0000-0000AF030000}"/>
    <cellStyle name="Currency 2 2 2 2 2 4" xfId="848" xr:uid="{00000000-0005-0000-0000-0000B0030000}"/>
    <cellStyle name="Currency 2 2 2 2 2 5" xfId="849" xr:uid="{00000000-0005-0000-0000-0000B1030000}"/>
    <cellStyle name="Currency 2 2 2 2 2 5 2" xfId="850" xr:uid="{00000000-0005-0000-0000-0000B2030000}"/>
    <cellStyle name="Currency 2 2 2 2 2 6" xfId="851" xr:uid="{00000000-0005-0000-0000-0000B3030000}"/>
    <cellStyle name="Currency 2 2 2 2 3" xfId="852" xr:uid="{00000000-0005-0000-0000-0000B4030000}"/>
    <cellStyle name="Currency 2 2 2 2 3 2" xfId="853" xr:uid="{00000000-0005-0000-0000-0000B5030000}"/>
    <cellStyle name="Currency 2 2 2 2 3 2 2" xfId="854" xr:uid="{00000000-0005-0000-0000-0000B6030000}"/>
    <cellStyle name="Currency 2 2 2 2 3 2 2 2" xfId="855" xr:uid="{00000000-0005-0000-0000-0000B7030000}"/>
    <cellStyle name="Currency 2 2 2 2 3 2 3" xfId="856" xr:uid="{00000000-0005-0000-0000-0000B8030000}"/>
    <cellStyle name="Currency 2 2 2 2 3 3" xfId="857" xr:uid="{00000000-0005-0000-0000-0000B9030000}"/>
    <cellStyle name="Currency 2 2 2 2 3 4" xfId="858" xr:uid="{00000000-0005-0000-0000-0000BA030000}"/>
    <cellStyle name="Currency 2 2 2 2 3 4 2" xfId="859" xr:uid="{00000000-0005-0000-0000-0000BB030000}"/>
    <cellStyle name="Currency 2 2 2 2 3 5" xfId="860" xr:uid="{00000000-0005-0000-0000-0000BC030000}"/>
    <cellStyle name="Currency 2 2 2 2 4" xfId="861" xr:uid="{00000000-0005-0000-0000-0000BD030000}"/>
    <cellStyle name="Currency 2 2 2 2 4 2" xfId="862" xr:uid="{00000000-0005-0000-0000-0000BE030000}"/>
    <cellStyle name="Currency 2 2 2 2 4 2 2" xfId="863" xr:uid="{00000000-0005-0000-0000-0000BF030000}"/>
    <cellStyle name="Currency 2 2 2 2 4 3" xfId="864" xr:uid="{00000000-0005-0000-0000-0000C0030000}"/>
    <cellStyle name="Currency 2 2 2 2 5" xfId="865" xr:uid="{00000000-0005-0000-0000-0000C1030000}"/>
    <cellStyle name="Currency 2 2 2 2 6" xfId="866" xr:uid="{00000000-0005-0000-0000-0000C2030000}"/>
    <cellStyle name="Currency 2 2 2 2 6 2" xfId="867" xr:uid="{00000000-0005-0000-0000-0000C3030000}"/>
    <cellStyle name="Currency 2 2 2 2 7" xfId="868" xr:uid="{00000000-0005-0000-0000-0000C4030000}"/>
    <cellStyle name="Currency 2 2 2 3" xfId="869" xr:uid="{00000000-0005-0000-0000-0000C5030000}"/>
    <cellStyle name="Currency 2 2 2 3 2" xfId="870" xr:uid="{00000000-0005-0000-0000-0000C6030000}"/>
    <cellStyle name="Currency 2 2 2 3 2 2" xfId="871" xr:uid="{00000000-0005-0000-0000-0000C7030000}"/>
    <cellStyle name="Currency 2 2 2 3 2 2 2" xfId="872" xr:uid="{00000000-0005-0000-0000-0000C8030000}"/>
    <cellStyle name="Currency 2 2 2 3 2 2 2 2" xfId="873" xr:uid="{00000000-0005-0000-0000-0000C9030000}"/>
    <cellStyle name="Currency 2 2 2 3 2 2 3" xfId="874" xr:uid="{00000000-0005-0000-0000-0000CA030000}"/>
    <cellStyle name="Currency 2 2 2 3 2 3" xfId="875" xr:uid="{00000000-0005-0000-0000-0000CB030000}"/>
    <cellStyle name="Currency 2 2 2 3 2 4" xfId="876" xr:uid="{00000000-0005-0000-0000-0000CC030000}"/>
    <cellStyle name="Currency 2 2 2 3 2 4 2" xfId="877" xr:uid="{00000000-0005-0000-0000-0000CD030000}"/>
    <cellStyle name="Currency 2 2 2 3 2 5" xfId="878" xr:uid="{00000000-0005-0000-0000-0000CE030000}"/>
    <cellStyle name="Currency 2 2 2 3 3" xfId="879" xr:uid="{00000000-0005-0000-0000-0000CF030000}"/>
    <cellStyle name="Currency 2 2 2 3 3 2" xfId="880" xr:uid="{00000000-0005-0000-0000-0000D0030000}"/>
    <cellStyle name="Currency 2 2 2 3 3 2 2" xfId="881" xr:uid="{00000000-0005-0000-0000-0000D1030000}"/>
    <cellStyle name="Currency 2 2 2 3 3 3" xfId="882" xr:uid="{00000000-0005-0000-0000-0000D2030000}"/>
    <cellStyle name="Currency 2 2 2 3 4" xfId="883" xr:uid="{00000000-0005-0000-0000-0000D3030000}"/>
    <cellStyle name="Currency 2 2 2 3 5" xfId="884" xr:uid="{00000000-0005-0000-0000-0000D4030000}"/>
    <cellStyle name="Currency 2 2 2 3 5 2" xfId="885" xr:uid="{00000000-0005-0000-0000-0000D5030000}"/>
    <cellStyle name="Currency 2 2 2 3 6" xfId="886" xr:uid="{00000000-0005-0000-0000-0000D6030000}"/>
    <cellStyle name="Currency 2 2 2 4" xfId="887" xr:uid="{00000000-0005-0000-0000-0000D7030000}"/>
    <cellStyle name="Currency 2 2 2 4 2" xfId="888" xr:uid="{00000000-0005-0000-0000-0000D8030000}"/>
    <cellStyle name="Currency 2 2 2 4 2 2" xfId="889" xr:uid="{00000000-0005-0000-0000-0000D9030000}"/>
    <cellStyle name="Currency 2 2 2 4 2 2 2" xfId="890" xr:uid="{00000000-0005-0000-0000-0000DA030000}"/>
    <cellStyle name="Currency 2 2 2 4 2 3" xfId="891" xr:uid="{00000000-0005-0000-0000-0000DB030000}"/>
    <cellStyle name="Currency 2 2 2 4 3" xfId="892" xr:uid="{00000000-0005-0000-0000-0000DC030000}"/>
    <cellStyle name="Currency 2 2 2 4 4" xfId="893" xr:uid="{00000000-0005-0000-0000-0000DD030000}"/>
    <cellStyle name="Currency 2 2 2 4 4 2" xfId="894" xr:uid="{00000000-0005-0000-0000-0000DE030000}"/>
    <cellStyle name="Currency 2 2 2 4 5" xfId="895" xr:uid="{00000000-0005-0000-0000-0000DF030000}"/>
    <cellStyle name="Currency 2 2 2 5" xfId="896" xr:uid="{00000000-0005-0000-0000-0000E0030000}"/>
    <cellStyle name="Currency 2 2 2 5 2" xfId="897" xr:uid="{00000000-0005-0000-0000-0000E1030000}"/>
    <cellStyle name="Currency 2 2 2 5 2 2" xfId="898" xr:uid="{00000000-0005-0000-0000-0000E2030000}"/>
    <cellStyle name="Currency 2 2 2 5 3" xfId="899" xr:uid="{00000000-0005-0000-0000-0000E3030000}"/>
    <cellStyle name="Currency 2 2 2 6" xfId="900" xr:uid="{00000000-0005-0000-0000-0000E4030000}"/>
    <cellStyle name="Currency 2 2 2 7" xfId="901" xr:uid="{00000000-0005-0000-0000-0000E5030000}"/>
    <cellStyle name="Currency 2 2 2 7 2" xfId="902" xr:uid="{00000000-0005-0000-0000-0000E6030000}"/>
    <cellStyle name="Currency 2 2 2 8" xfId="903" xr:uid="{00000000-0005-0000-0000-0000E7030000}"/>
    <cellStyle name="Currency 2 2 3" xfId="904" xr:uid="{00000000-0005-0000-0000-0000E8030000}"/>
    <cellStyle name="Currency 2 2 3 2" xfId="905" xr:uid="{00000000-0005-0000-0000-0000E9030000}"/>
    <cellStyle name="Currency 2 2 3 2 2" xfId="906" xr:uid="{00000000-0005-0000-0000-0000EA030000}"/>
    <cellStyle name="Currency 2 2 3 2 2 2" xfId="907" xr:uid="{00000000-0005-0000-0000-0000EB030000}"/>
    <cellStyle name="Currency 2 2 3 2 2 2 2" xfId="908" xr:uid="{00000000-0005-0000-0000-0000EC030000}"/>
    <cellStyle name="Currency 2 2 3 2 2 2 2 2" xfId="909" xr:uid="{00000000-0005-0000-0000-0000ED030000}"/>
    <cellStyle name="Currency 2 2 3 2 2 2 2 2 2" xfId="910" xr:uid="{00000000-0005-0000-0000-0000EE030000}"/>
    <cellStyle name="Currency 2 2 3 2 2 2 2 3" xfId="911" xr:uid="{00000000-0005-0000-0000-0000EF030000}"/>
    <cellStyle name="Currency 2 2 3 2 2 2 3" xfId="912" xr:uid="{00000000-0005-0000-0000-0000F0030000}"/>
    <cellStyle name="Currency 2 2 3 2 2 2 4" xfId="913" xr:uid="{00000000-0005-0000-0000-0000F1030000}"/>
    <cellStyle name="Currency 2 2 3 2 2 2 4 2" xfId="914" xr:uid="{00000000-0005-0000-0000-0000F2030000}"/>
    <cellStyle name="Currency 2 2 3 2 2 2 5" xfId="915" xr:uid="{00000000-0005-0000-0000-0000F3030000}"/>
    <cellStyle name="Currency 2 2 3 2 2 3" xfId="916" xr:uid="{00000000-0005-0000-0000-0000F4030000}"/>
    <cellStyle name="Currency 2 2 3 2 2 3 2" xfId="917" xr:uid="{00000000-0005-0000-0000-0000F5030000}"/>
    <cellStyle name="Currency 2 2 3 2 2 3 2 2" xfId="918" xr:uid="{00000000-0005-0000-0000-0000F6030000}"/>
    <cellStyle name="Currency 2 2 3 2 2 3 3" xfId="919" xr:uid="{00000000-0005-0000-0000-0000F7030000}"/>
    <cellStyle name="Currency 2 2 3 2 2 4" xfId="920" xr:uid="{00000000-0005-0000-0000-0000F8030000}"/>
    <cellStyle name="Currency 2 2 3 2 2 5" xfId="921" xr:uid="{00000000-0005-0000-0000-0000F9030000}"/>
    <cellStyle name="Currency 2 2 3 2 2 5 2" xfId="922" xr:uid="{00000000-0005-0000-0000-0000FA030000}"/>
    <cellStyle name="Currency 2 2 3 2 2 6" xfId="923" xr:uid="{00000000-0005-0000-0000-0000FB030000}"/>
    <cellStyle name="Currency 2 2 3 2 3" xfId="924" xr:uid="{00000000-0005-0000-0000-0000FC030000}"/>
    <cellStyle name="Currency 2 2 3 2 3 2" xfId="925" xr:uid="{00000000-0005-0000-0000-0000FD030000}"/>
    <cellStyle name="Currency 2 2 3 2 3 2 2" xfId="926" xr:uid="{00000000-0005-0000-0000-0000FE030000}"/>
    <cellStyle name="Currency 2 2 3 2 3 2 2 2" xfId="927" xr:uid="{00000000-0005-0000-0000-0000FF030000}"/>
    <cellStyle name="Currency 2 2 3 2 3 2 3" xfId="928" xr:uid="{00000000-0005-0000-0000-000000040000}"/>
    <cellStyle name="Currency 2 2 3 2 3 3" xfId="929" xr:uid="{00000000-0005-0000-0000-000001040000}"/>
    <cellStyle name="Currency 2 2 3 2 3 4" xfId="930" xr:uid="{00000000-0005-0000-0000-000002040000}"/>
    <cellStyle name="Currency 2 2 3 2 3 4 2" xfId="931" xr:uid="{00000000-0005-0000-0000-000003040000}"/>
    <cellStyle name="Currency 2 2 3 2 3 5" xfId="932" xr:uid="{00000000-0005-0000-0000-000004040000}"/>
    <cellStyle name="Currency 2 2 3 2 4" xfId="933" xr:uid="{00000000-0005-0000-0000-000005040000}"/>
    <cellStyle name="Currency 2 2 3 2 4 2" xfId="934" xr:uid="{00000000-0005-0000-0000-000006040000}"/>
    <cellStyle name="Currency 2 2 3 2 4 2 2" xfId="935" xr:uid="{00000000-0005-0000-0000-000007040000}"/>
    <cellStyle name="Currency 2 2 3 2 4 3" xfId="936" xr:uid="{00000000-0005-0000-0000-000008040000}"/>
    <cellStyle name="Currency 2 2 3 2 5" xfId="937" xr:uid="{00000000-0005-0000-0000-000009040000}"/>
    <cellStyle name="Currency 2 2 3 2 6" xfId="938" xr:uid="{00000000-0005-0000-0000-00000A040000}"/>
    <cellStyle name="Currency 2 2 3 2 6 2" xfId="939" xr:uid="{00000000-0005-0000-0000-00000B040000}"/>
    <cellStyle name="Currency 2 2 3 2 7" xfId="940" xr:uid="{00000000-0005-0000-0000-00000C040000}"/>
    <cellStyle name="Currency 2 2 3 3" xfId="941" xr:uid="{00000000-0005-0000-0000-00000D040000}"/>
    <cellStyle name="Currency 2 2 3 3 2" xfId="942" xr:uid="{00000000-0005-0000-0000-00000E040000}"/>
    <cellStyle name="Currency 2 2 3 3 2 2" xfId="943" xr:uid="{00000000-0005-0000-0000-00000F040000}"/>
    <cellStyle name="Currency 2 2 3 3 2 2 2" xfId="944" xr:uid="{00000000-0005-0000-0000-000010040000}"/>
    <cellStyle name="Currency 2 2 3 3 2 2 2 2" xfId="945" xr:uid="{00000000-0005-0000-0000-000011040000}"/>
    <cellStyle name="Currency 2 2 3 3 2 2 3" xfId="946" xr:uid="{00000000-0005-0000-0000-000012040000}"/>
    <cellStyle name="Currency 2 2 3 3 2 3" xfId="947" xr:uid="{00000000-0005-0000-0000-000013040000}"/>
    <cellStyle name="Currency 2 2 3 3 2 4" xfId="948" xr:uid="{00000000-0005-0000-0000-000014040000}"/>
    <cellStyle name="Currency 2 2 3 3 2 4 2" xfId="949" xr:uid="{00000000-0005-0000-0000-000015040000}"/>
    <cellStyle name="Currency 2 2 3 3 2 5" xfId="950" xr:uid="{00000000-0005-0000-0000-000016040000}"/>
    <cellStyle name="Currency 2 2 3 3 3" xfId="951" xr:uid="{00000000-0005-0000-0000-000017040000}"/>
    <cellStyle name="Currency 2 2 3 3 3 2" xfId="952" xr:uid="{00000000-0005-0000-0000-000018040000}"/>
    <cellStyle name="Currency 2 2 3 3 3 2 2" xfId="953" xr:uid="{00000000-0005-0000-0000-000019040000}"/>
    <cellStyle name="Currency 2 2 3 3 3 3" xfId="954" xr:uid="{00000000-0005-0000-0000-00001A040000}"/>
    <cellStyle name="Currency 2 2 3 3 4" xfId="955" xr:uid="{00000000-0005-0000-0000-00001B040000}"/>
    <cellStyle name="Currency 2 2 3 3 5" xfId="956" xr:uid="{00000000-0005-0000-0000-00001C040000}"/>
    <cellStyle name="Currency 2 2 3 3 5 2" xfId="957" xr:uid="{00000000-0005-0000-0000-00001D040000}"/>
    <cellStyle name="Currency 2 2 3 3 6" xfId="958" xr:uid="{00000000-0005-0000-0000-00001E040000}"/>
    <cellStyle name="Currency 2 2 3 4" xfId="959" xr:uid="{00000000-0005-0000-0000-00001F040000}"/>
    <cellStyle name="Currency 2 2 3 4 2" xfId="960" xr:uid="{00000000-0005-0000-0000-000020040000}"/>
    <cellStyle name="Currency 2 2 3 4 2 2" xfId="961" xr:uid="{00000000-0005-0000-0000-000021040000}"/>
    <cellStyle name="Currency 2 2 3 4 2 2 2" xfId="962" xr:uid="{00000000-0005-0000-0000-000022040000}"/>
    <cellStyle name="Currency 2 2 3 4 2 3" xfId="963" xr:uid="{00000000-0005-0000-0000-000023040000}"/>
    <cellStyle name="Currency 2 2 3 4 3" xfId="964" xr:uid="{00000000-0005-0000-0000-000024040000}"/>
    <cellStyle name="Currency 2 2 3 4 4" xfId="965" xr:uid="{00000000-0005-0000-0000-000025040000}"/>
    <cellStyle name="Currency 2 2 3 4 4 2" xfId="966" xr:uid="{00000000-0005-0000-0000-000026040000}"/>
    <cellStyle name="Currency 2 2 3 4 5" xfId="967" xr:uid="{00000000-0005-0000-0000-000027040000}"/>
    <cellStyle name="Currency 2 2 3 5" xfId="968" xr:uid="{00000000-0005-0000-0000-000028040000}"/>
    <cellStyle name="Currency 2 2 3 5 2" xfId="969" xr:uid="{00000000-0005-0000-0000-000029040000}"/>
    <cellStyle name="Currency 2 2 3 5 2 2" xfId="970" xr:uid="{00000000-0005-0000-0000-00002A040000}"/>
    <cellStyle name="Currency 2 2 3 5 3" xfId="971" xr:uid="{00000000-0005-0000-0000-00002B040000}"/>
    <cellStyle name="Currency 2 2 3 6" xfId="972" xr:uid="{00000000-0005-0000-0000-00002C040000}"/>
    <cellStyle name="Currency 2 2 3 7" xfId="973" xr:uid="{00000000-0005-0000-0000-00002D040000}"/>
    <cellStyle name="Currency 2 2 3 7 2" xfId="974" xr:uid="{00000000-0005-0000-0000-00002E040000}"/>
    <cellStyle name="Currency 2 2 3 8" xfId="975" xr:uid="{00000000-0005-0000-0000-00002F040000}"/>
    <cellStyle name="Currency 2 2 4" xfId="976" xr:uid="{00000000-0005-0000-0000-000030040000}"/>
    <cellStyle name="Currency 2 2 4 2" xfId="977" xr:uid="{00000000-0005-0000-0000-000031040000}"/>
    <cellStyle name="Currency 2 2 4 2 2" xfId="978" xr:uid="{00000000-0005-0000-0000-000032040000}"/>
    <cellStyle name="Currency 2 2 4 2 2 2" xfId="979" xr:uid="{00000000-0005-0000-0000-000033040000}"/>
    <cellStyle name="Currency 2 2 4 2 2 2 2" xfId="980" xr:uid="{00000000-0005-0000-0000-000034040000}"/>
    <cellStyle name="Currency 2 2 4 2 2 2 2 2" xfId="981" xr:uid="{00000000-0005-0000-0000-000035040000}"/>
    <cellStyle name="Currency 2 2 4 2 2 2 2 2 2" xfId="982" xr:uid="{00000000-0005-0000-0000-000036040000}"/>
    <cellStyle name="Currency 2 2 4 2 2 2 2 3" xfId="983" xr:uid="{00000000-0005-0000-0000-000037040000}"/>
    <cellStyle name="Currency 2 2 4 2 2 2 3" xfId="984" xr:uid="{00000000-0005-0000-0000-000038040000}"/>
    <cellStyle name="Currency 2 2 4 2 2 2 4" xfId="985" xr:uid="{00000000-0005-0000-0000-000039040000}"/>
    <cellStyle name="Currency 2 2 4 2 2 2 4 2" xfId="986" xr:uid="{00000000-0005-0000-0000-00003A040000}"/>
    <cellStyle name="Currency 2 2 4 2 2 2 5" xfId="987" xr:uid="{00000000-0005-0000-0000-00003B040000}"/>
    <cellStyle name="Currency 2 2 4 2 2 3" xfId="988" xr:uid="{00000000-0005-0000-0000-00003C040000}"/>
    <cellStyle name="Currency 2 2 4 2 2 3 2" xfId="989" xr:uid="{00000000-0005-0000-0000-00003D040000}"/>
    <cellStyle name="Currency 2 2 4 2 2 3 2 2" xfId="990" xr:uid="{00000000-0005-0000-0000-00003E040000}"/>
    <cellStyle name="Currency 2 2 4 2 2 3 3" xfId="991" xr:uid="{00000000-0005-0000-0000-00003F040000}"/>
    <cellStyle name="Currency 2 2 4 2 2 4" xfId="992" xr:uid="{00000000-0005-0000-0000-000040040000}"/>
    <cellStyle name="Currency 2 2 4 2 2 5" xfId="993" xr:uid="{00000000-0005-0000-0000-000041040000}"/>
    <cellStyle name="Currency 2 2 4 2 2 5 2" xfId="994" xr:uid="{00000000-0005-0000-0000-000042040000}"/>
    <cellStyle name="Currency 2 2 4 2 2 6" xfId="995" xr:uid="{00000000-0005-0000-0000-000043040000}"/>
    <cellStyle name="Currency 2 2 4 2 3" xfId="996" xr:uid="{00000000-0005-0000-0000-000044040000}"/>
    <cellStyle name="Currency 2 2 4 2 3 2" xfId="997" xr:uid="{00000000-0005-0000-0000-000045040000}"/>
    <cellStyle name="Currency 2 2 4 2 3 2 2" xfId="998" xr:uid="{00000000-0005-0000-0000-000046040000}"/>
    <cellStyle name="Currency 2 2 4 2 3 2 2 2" xfId="999" xr:uid="{00000000-0005-0000-0000-000047040000}"/>
    <cellStyle name="Currency 2 2 4 2 3 2 3" xfId="1000" xr:uid="{00000000-0005-0000-0000-000048040000}"/>
    <cellStyle name="Currency 2 2 4 2 3 3" xfId="1001" xr:uid="{00000000-0005-0000-0000-000049040000}"/>
    <cellStyle name="Currency 2 2 4 2 3 4" xfId="1002" xr:uid="{00000000-0005-0000-0000-00004A040000}"/>
    <cellStyle name="Currency 2 2 4 2 3 4 2" xfId="1003" xr:uid="{00000000-0005-0000-0000-00004B040000}"/>
    <cellStyle name="Currency 2 2 4 2 3 5" xfId="1004" xr:uid="{00000000-0005-0000-0000-00004C040000}"/>
    <cellStyle name="Currency 2 2 4 2 4" xfId="1005" xr:uid="{00000000-0005-0000-0000-00004D040000}"/>
    <cellStyle name="Currency 2 2 4 2 4 2" xfId="1006" xr:uid="{00000000-0005-0000-0000-00004E040000}"/>
    <cellStyle name="Currency 2 2 4 2 4 2 2" xfId="1007" xr:uid="{00000000-0005-0000-0000-00004F040000}"/>
    <cellStyle name="Currency 2 2 4 2 4 3" xfId="1008" xr:uid="{00000000-0005-0000-0000-000050040000}"/>
    <cellStyle name="Currency 2 2 4 2 5" xfId="1009" xr:uid="{00000000-0005-0000-0000-000051040000}"/>
    <cellStyle name="Currency 2 2 4 2 6" xfId="1010" xr:uid="{00000000-0005-0000-0000-000052040000}"/>
    <cellStyle name="Currency 2 2 4 2 6 2" xfId="1011" xr:uid="{00000000-0005-0000-0000-000053040000}"/>
    <cellStyle name="Currency 2 2 4 2 7" xfId="1012" xr:uid="{00000000-0005-0000-0000-000054040000}"/>
    <cellStyle name="Currency 2 2 4 3" xfId="1013" xr:uid="{00000000-0005-0000-0000-000055040000}"/>
    <cellStyle name="Currency 2 2 4 3 2" xfId="1014" xr:uid="{00000000-0005-0000-0000-000056040000}"/>
    <cellStyle name="Currency 2 2 4 3 2 2" xfId="1015" xr:uid="{00000000-0005-0000-0000-000057040000}"/>
    <cellStyle name="Currency 2 2 4 3 2 2 2" xfId="1016" xr:uid="{00000000-0005-0000-0000-000058040000}"/>
    <cellStyle name="Currency 2 2 4 3 2 2 2 2" xfId="1017" xr:uid="{00000000-0005-0000-0000-000059040000}"/>
    <cellStyle name="Currency 2 2 4 3 2 2 3" xfId="1018" xr:uid="{00000000-0005-0000-0000-00005A040000}"/>
    <cellStyle name="Currency 2 2 4 3 2 3" xfId="1019" xr:uid="{00000000-0005-0000-0000-00005B040000}"/>
    <cellStyle name="Currency 2 2 4 3 2 4" xfId="1020" xr:uid="{00000000-0005-0000-0000-00005C040000}"/>
    <cellStyle name="Currency 2 2 4 3 2 4 2" xfId="1021" xr:uid="{00000000-0005-0000-0000-00005D040000}"/>
    <cellStyle name="Currency 2 2 4 3 2 5" xfId="1022" xr:uid="{00000000-0005-0000-0000-00005E040000}"/>
    <cellStyle name="Currency 2 2 4 3 3" xfId="1023" xr:uid="{00000000-0005-0000-0000-00005F040000}"/>
    <cellStyle name="Currency 2 2 4 3 3 2" xfId="1024" xr:uid="{00000000-0005-0000-0000-000060040000}"/>
    <cellStyle name="Currency 2 2 4 3 3 2 2" xfId="1025" xr:uid="{00000000-0005-0000-0000-000061040000}"/>
    <cellStyle name="Currency 2 2 4 3 3 3" xfId="1026" xr:uid="{00000000-0005-0000-0000-000062040000}"/>
    <cellStyle name="Currency 2 2 4 3 4" xfId="1027" xr:uid="{00000000-0005-0000-0000-000063040000}"/>
    <cellStyle name="Currency 2 2 4 3 5" xfId="1028" xr:uid="{00000000-0005-0000-0000-000064040000}"/>
    <cellStyle name="Currency 2 2 4 3 5 2" xfId="1029" xr:uid="{00000000-0005-0000-0000-000065040000}"/>
    <cellStyle name="Currency 2 2 4 3 6" xfId="1030" xr:uid="{00000000-0005-0000-0000-000066040000}"/>
    <cellStyle name="Currency 2 2 4 4" xfId="1031" xr:uid="{00000000-0005-0000-0000-000067040000}"/>
    <cellStyle name="Currency 2 2 4 4 2" xfId="1032" xr:uid="{00000000-0005-0000-0000-000068040000}"/>
    <cellStyle name="Currency 2 2 4 4 2 2" xfId="1033" xr:uid="{00000000-0005-0000-0000-000069040000}"/>
    <cellStyle name="Currency 2 2 4 4 2 2 2" xfId="1034" xr:uid="{00000000-0005-0000-0000-00006A040000}"/>
    <cellStyle name="Currency 2 2 4 4 2 3" xfId="1035" xr:uid="{00000000-0005-0000-0000-00006B040000}"/>
    <cellStyle name="Currency 2 2 4 4 3" xfId="1036" xr:uid="{00000000-0005-0000-0000-00006C040000}"/>
    <cellStyle name="Currency 2 2 4 4 4" xfId="1037" xr:uid="{00000000-0005-0000-0000-00006D040000}"/>
    <cellStyle name="Currency 2 2 4 4 4 2" xfId="1038" xr:uid="{00000000-0005-0000-0000-00006E040000}"/>
    <cellStyle name="Currency 2 2 4 4 5" xfId="1039" xr:uid="{00000000-0005-0000-0000-00006F040000}"/>
    <cellStyle name="Currency 2 2 4 5" xfId="1040" xr:uid="{00000000-0005-0000-0000-000070040000}"/>
    <cellStyle name="Currency 2 2 4 5 2" xfId="1041" xr:uid="{00000000-0005-0000-0000-000071040000}"/>
    <cellStyle name="Currency 2 2 4 5 2 2" xfId="1042" xr:uid="{00000000-0005-0000-0000-000072040000}"/>
    <cellStyle name="Currency 2 2 4 5 3" xfId="1043" xr:uid="{00000000-0005-0000-0000-000073040000}"/>
    <cellStyle name="Currency 2 2 4 6" xfId="1044" xr:uid="{00000000-0005-0000-0000-000074040000}"/>
    <cellStyle name="Currency 2 2 4 7" xfId="1045" xr:uid="{00000000-0005-0000-0000-000075040000}"/>
    <cellStyle name="Currency 2 2 4 7 2" xfId="1046" xr:uid="{00000000-0005-0000-0000-000076040000}"/>
    <cellStyle name="Currency 2 2 4 8" xfId="1047" xr:uid="{00000000-0005-0000-0000-000077040000}"/>
    <cellStyle name="Currency 2 2 5" xfId="1048" xr:uid="{00000000-0005-0000-0000-000078040000}"/>
    <cellStyle name="Currency 2 2 5 2" xfId="1049" xr:uid="{00000000-0005-0000-0000-000079040000}"/>
    <cellStyle name="Currency 2 2 5 2 2" xfId="1050" xr:uid="{00000000-0005-0000-0000-00007A040000}"/>
    <cellStyle name="Currency 2 2 5 2 2 2" xfId="1051" xr:uid="{00000000-0005-0000-0000-00007B040000}"/>
    <cellStyle name="Currency 2 2 5 2 2 2 2" xfId="1052" xr:uid="{00000000-0005-0000-0000-00007C040000}"/>
    <cellStyle name="Currency 2 2 5 2 2 2 2 2" xfId="1053" xr:uid="{00000000-0005-0000-0000-00007D040000}"/>
    <cellStyle name="Currency 2 2 5 2 2 2 3" xfId="1054" xr:uid="{00000000-0005-0000-0000-00007E040000}"/>
    <cellStyle name="Currency 2 2 5 2 2 3" xfId="1055" xr:uid="{00000000-0005-0000-0000-00007F040000}"/>
    <cellStyle name="Currency 2 2 5 2 2 4" xfId="1056" xr:uid="{00000000-0005-0000-0000-000080040000}"/>
    <cellStyle name="Currency 2 2 5 2 2 4 2" xfId="1057" xr:uid="{00000000-0005-0000-0000-000081040000}"/>
    <cellStyle name="Currency 2 2 5 2 2 5" xfId="1058" xr:uid="{00000000-0005-0000-0000-000082040000}"/>
    <cellStyle name="Currency 2 2 5 2 3" xfId="1059" xr:uid="{00000000-0005-0000-0000-000083040000}"/>
    <cellStyle name="Currency 2 2 5 2 3 2" xfId="1060" xr:uid="{00000000-0005-0000-0000-000084040000}"/>
    <cellStyle name="Currency 2 2 5 2 3 2 2" xfId="1061" xr:uid="{00000000-0005-0000-0000-000085040000}"/>
    <cellStyle name="Currency 2 2 5 2 3 3" xfId="1062" xr:uid="{00000000-0005-0000-0000-000086040000}"/>
    <cellStyle name="Currency 2 2 5 2 4" xfId="1063" xr:uid="{00000000-0005-0000-0000-000087040000}"/>
    <cellStyle name="Currency 2 2 5 2 5" xfId="1064" xr:uid="{00000000-0005-0000-0000-000088040000}"/>
    <cellStyle name="Currency 2 2 5 2 5 2" xfId="1065" xr:uid="{00000000-0005-0000-0000-000089040000}"/>
    <cellStyle name="Currency 2 2 5 2 6" xfId="1066" xr:uid="{00000000-0005-0000-0000-00008A040000}"/>
    <cellStyle name="Currency 2 2 5 3" xfId="1067" xr:uid="{00000000-0005-0000-0000-00008B040000}"/>
    <cellStyle name="Currency 2 2 5 3 2" xfId="1068" xr:uid="{00000000-0005-0000-0000-00008C040000}"/>
    <cellStyle name="Currency 2 2 5 3 2 2" xfId="1069" xr:uid="{00000000-0005-0000-0000-00008D040000}"/>
    <cellStyle name="Currency 2 2 5 3 2 2 2" xfId="1070" xr:uid="{00000000-0005-0000-0000-00008E040000}"/>
    <cellStyle name="Currency 2 2 5 3 2 3" xfId="1071" xr:uid="{00000000-0005-0000-0000-00008F040000}"/>
    <cellStyle name="Currency 2 2 5 3 3" xfId="1072" xr:uid="{00000000-0005-0000-0000-000090040000}"/>
    <cellStyle name="Currency 2 2 5 3 4" xfId="1073" xr:uid="{00000000-0005-0000-0000-000091040000}"/>
    <cellStyle name="Currency 2 2 5 3 4 2" xfId="1074" xr:uid="{00000000-0005-0000-0000-000092040000}"/>
    <cellStyle name="Currency 2 2 5 3 5" xfId="1075" xr:uid="{00000000-0005-0000-0000-000093040000}"/>
    <cellStyle name="Currency 2 2 5 4" xfId="1076" xr:uid="{00000000-0005-0000-0000-000094040000}"/>
    <cellStyle name="Currency 2 2 5 4 2" xfId="1077" xr:uid="{00000000-0005-0000-0000-000095040000}"/>
    <cellStyle name="Currency 2 2 5 4 2 2" xfId="1078" xr:uid="{00000000-0005-0000-0000-000096040000}"/>
    <cellStyle name="Currency 2 2 5 4 3" xfId="1079" xr:uid="{00000000-0005-0000-0000-000097040000}"/>
    <cellStyle name="Currency 2 2 5 5" xfId="1080" xr:uid="{00000000-0005-0000-0000-000098040000}"/>
    <cellStyle name="Currency 2 2 5 6" xfId="1081" xr:uid="{00000000-0005-0000-0000-000099040000}"/>
    <cellStyle name="Currency 2 2 5 6 2" xfId="1082" xr:uid="{00000000-0005-0000-0000-00009A040000}"/>
    <cellStyle name="Currency 2 2 5 7" xfId="1083" xr:uid="{00000000-0005-0000-0000-00009B040000}"/>
    <cellStyle name="Currency 2 2 6" xfId="1084" xr:uid="{00000000-0005-0000-0000-00009C040000}"/>
    <cellStyle name="Currency 2 2 6 2" xfId="1085" xr:uid="{00000000-0005-0000-0000-00009D040000}"/>
    <cellStyle name="Currency 2 2 6 2 2" xfId="1086" xr:uid="{00000000-0005-0000-0000-00009E040000}"/>
    <cellStyle name="Currency 2 2 6 2 2 2" xfId="1087" xr:uid="{00000000-0005-0000-0000-00009F040000}"/>
    <cellStyle name="Currency 2 2 6 2 2 2 2" xfId="1088" xr:uid="{00000000-0005-0000-0000-0000A0040000}"/>
    <cellStyle name="Currency 2 2 6 2 2 3" xfId="1089" xr:uid="{00000000-0005-0000-0000-0000A1040000}"/>
    <cellStyle name="Currency 2 2 6 2 3" xfId="1090" xr:uid="{00000000-0005-0000-0000-0000A2040000}"/>
    <cellStyle name="Currency 2 2 6 2 4" xfId="1091" xr:uid="{00000000-0005-0000-0000-0000A3040000}"/>
    <cellStyle name="Currency 2 2 6 2 4 2" xfId="1092" xr:uid="{00000000-0005-0000-0000-0000A4040000}"/>
    <cellStyle name="Currency 2 2 6 2 5" xfId="1093" xr:uid="{00000000-0005-0000-0000-0000A5040000}"/>
    <cellStyle name="Currency 2 2 6 3" xfId="1094" xr:uid="{00000000-0005-0000-0000-0000A6040000}"/>
    <cellStyle name="Currency 2 2 6 3 2" xfId="1095" xr:uid="{00000000-0005-0000-0000-0000A7040000}"/>
    <cellStyle name="Currency 2 2 6 3 2 2" xfId="1096" xr:uid="{00000000-0005-0000-0000-0000A8040000}"/>
    <cellStyle name="Currency 2 2 6 3 3" xfId="1097" xr:uid="{00000000-0005-0000-0000-0000A9040000}"/>
    <cellStyle name="Currency 2 2 6 4" xfId="1098" xr:uid="{00000000-0005-0000-0000-0000AA040000}"/>
    <cellStyle name="Currency 2 2 6 5" xfId="1099" xr:uid="{00000000-0005-0000-0000-0000AB040000}"/>
    <cellStyle name="Currency 2 2 6 5 2" xfId="1100" xr:uid="{00000000-0005-0000-0000-0000AC040000}"/>
    <cellStyle name="Currency 2 2 6 6" xfId="1101" xr:uid="{00000000-0005-0000-0000-0000AD040000}"/>
    <cellStyle name="Currency 2 2 7" xfId="1102" xr:uid="{00000000-0005-0000-0000-0000AE040000}"/>
    <cellStyle name="Currency 2 2 7 2" xfId="1103" xr:uid="{00000000-0005-0000-0000-0000AF040000}"/>
    <cellStyle name="Currency 2 2 7 2 2" xfId="1104" xr:uid="{00000000-0005-0000-0000-0000B0040000}"/>
    <cellStyle name="Currency 2 2 7 2 2 2" xfId="1105" xr:uid="{00000000-0005-0000-0000-0000B1040000}"/>
    <cellStyle name="Currency 2 2 7 2 3" xfId="1106" xr:uid="{00000000-0005-0000-0000-0000B2040000}"/>
    <cellStyle name="Currency 2 2 7 3" xfId="1107" xr:uid="{00000000-0005-0000-0000-0000B3040000}"/>
    <cellStyle name="Currency 2 2 7 4" xfId="1108" xr:uid="{00000000-0005-0000-0000-0000B4040000}"/>
    <cellStyle name="Currency 2 2 7 4 2" xfId="1109" xr:uid="{00000000-0005-0000-0000-0000B5040000}"/>
    <cellStyle name="Currency 2 2 7 5" xfId="1110" xr:uid="{00000000-0005-0000-0000-0000B6040000}"/>
    <cellStyle name="Currency 2 2 8" xfId="1111" xr:uid="{00000000-0005-0000-0000-0000B7040000}"/>
    <cellStyle name="Currency 2 2 8 2" xfId="1112" xr:uid="{00000000-0005-0000-0000-0000B8040000}"/>
    <cellStyle name="Currency 2 2 8 2 2" xfId="1113" xr:uid="{00000000-0005-0000-0000-0000B9040000}"/>
    <cellStyle name="Currency 2 2 8 3" xfId="1114" xr:uid="{00000000-0005-0000-0000-0000BA040000}"/>
    <cellStyle name="Currency 2 2 9" xfId="1115" xr:uid="{00000000-0005-0000-0000-0000BB040000}"/>
    <cellStyle name="Currency 2 3" xfId="1116" xr:uid="{00000000-0005-0000-0000-0000BC040000}"/>
    <cellStyle name="Currency 2 3 2" xfId="1117" xr:uid="{00000000-0005-0000-0000-0000BD040000}"/>
    <cellStyle name="Currency 2 3 2 2" xfId="1118" xr:uid="{00000000-0005-0000-0000-0000BE040000}"/>
    <cellStyle name="Currency 2 3 2 2 2" xfId="1119" xr:uid="{00000000-0005-0000-0000-0000BF040000}"/>
    <cellStyle name="Currency 2 3 2 2 2 2" xfId="1120" xr:uid="{00000000-0005-0000-0000-0000C0040000}"/>
    <cellStyle name="Currency 2 3 2 2 2 2 2" xfId="1121" xr:uid="{00000000-0005-0000-0000-0000C1040000}"/>
    <cellStyle name="Currency 2 3 2 2 2 2 2 2" xfId="1122" xr:uid="{00000000-0005-0000-0000-0000C2040000}"/>
    <cellStyle name="Currency 2 3 2 2 2 2 3" xfId="1123" xr:uid="{00000000-0005-0000-0000-0000C3040000}"/>
    <cellStyle name="Currency 2 3 2 2 2 3" xfId="1124" xr:uid="{00000000-0005-0000-0000-0000C4040000}"/>
    <cellStyle name="Currency 2 3 2 2 2 4" xfId="1125" xr:uid="{00000000-0005-0000-0000-0000C5040000}"/>
    <cellStyle name="Currency 2 3 2 2 2 4 2" xfId="1126" xr:uid="{00000000-0005-0000-0000-0000C6040000}"/>
    <cellStyle name="Currency 2 3 2 2 2 5" xfId="1127" xr:uid="{00000000-0005-0000-0000-0000C7040000}"/>
    <cellStyle name="Currency 2 3 2 2 3" xfId="1128" xr:uid="{00000000-0005-0000-0000-0000C8040000}"/>
    <cellStyle name="Currency 2 3 2 2 3 2" xfId="1129" xr:uid="{00000000-0005-0000-0000-0000C9040000}"/>
    <cellStyle name="Currency 2 3 2 2 3 2 2" xfId="1130" xr:uid="{00000000-0005-0000-0000-0000CA040000}"/>
    <cellStyle name="Currency 2 3 2 2 3 3" xfId="1131" xr:uid="{00000000-0005-0000-0000-0000CB040000}"/>
    <cellStyle name="Currency 2 3 2 2 4" xfId="1132" xr:uid="{00000000-0005-0000-0000-0000CC040000}"/>
    <cellStyle name="Currency 2 3 2 2 5" xfId="1133" xr:uid="{00000000-0005-0000-0000-0000CD040000}"/>
    <cellStyle name="Currency 2 3 2 2 5 2" xfId="1134" xr:uid="{00000000-0005-0000-0000-0000CE040000}"/>
    <cellStyle name="Currency 2 3 2 2 6" xfId="1135" xr:uid="{00000000-0005-0000-0000-0000CF040000}"/>
    <cellStyle name="Currency 2 3 2 3" xfId="1136" xr:uid="{00000000-0005-0000-0000-0000D0040000}"/>
    <cellStyle name="Currency 2 3 2 3 2" xfId="1137" xr:uid="{00000000-0005-0000-0000-0000D1040000}"/>
    <cellStyle name="Currency 2 3 2 3 2 2" xfId="1138" xr:uid="{00000000-0005-0000-0000-0000D2040000}"/>
    <cellStyle name="Currency 2 3 2 3 2 2 2" xfId="1139" xr:uid="{00000000-0005-0000-0000-0000D3040000}"/>
    <cellStyle name="Currency 2 3 2 3 2 3" xfId="1140" xr:uid="{00000000-0005-0000-0000-0000D4040000}"/>
    <cellStyle name="Currency 2 3 2 3 3" xfId="1141" xr:uid="{00000000-0005-0000-0000-0000D5040000}"/>
    <cellStyle name="Currency 2 3 2 3 4" xfId="1142" xr:uid="{00000000-0005-0000-0000-0000D6040000}"/>
    <cellStyle name="Currency 2 3 2 3 4 2" xfId="1143" xr:uid="{00000000-0005-0000-0000-0000D7040000}"/>
    <cellStyle name="Currency 2 3 2 3 5" xfId="1144" xr:uid="{00000000-0005-0000-0000-0000D8040000}"/>
    <cellStyle name="Currency 2 3 2 4" xfId="1145" xr:uid="{00000000-0005-0000-0000-0000D9040000}"/>
    <cellStyle name="Currency 2 3 2 4 2" xfId="1146" xr:uid="{00000000-0005-0000-0000-0000DA040000}"/>
    <cellStyle name="Currency 2 3 2 4 2 2" xfId="1147" xr:uid="{00000000-0005-0000-0000-0000DB040000}"/>
    <cellStyle name="Currency 2 3 2 4 3" xfId="1148" xr:uid="{00000000-0005-0000-0000-0000DC040000}"/>
    <cellStyle name="Currency 2 3 2 5" xfId="1149" xr:uid="{00000000-0005-0000-0000-0000DD040000}"/>
    <cellStyle name="Currency 2 3 2 6" xfId="1150" xr:uid="{00000000-0005-0000-0000-0000DE040000}"/>
    <cellStyle name="Currency 2 3 2 6 2" xfId="1151" xr:uid="{00000000-0005-0000-0000-0000DF040000}"/>
    <cellStyle name="Currency 2 3 2 7" xfId="1152" xr:uid="{00000000-0005-0000-0000-0000E0040000}"/>
    <cellStyle name="Currency 2 3 3" xfId="1153" xr:uid="{00000000-0005-0000-0000-0000E1040000}"/>
    <cellStyle name="Currency 2 3 3 2" xfId="1154" xr:uid="{00000000-0005-0000-0000-0000E2040000}"/>
    <cellStyle name="Currency 2 3 3 2 2" xfId="1155" xr:uid="{00000000-0005-0000-0000-0000E3040000}"/>
    <cellStyle name="Currency 2 3 3 2 2 2" xfId="1156" xr:uid="{00000000-0005-0000-0000-0000E4040000}"/>
    <cellStyle name="Currency 2 3 3 2 2 2 2" xfId="1157" xr:uid="{00000000-0005-0000-0000-0000E5040000}"/>
    <cellStyle name="Currency 2 3 3 2 2 3" xfId="1158" xr:uid="{00000000-0005-0000-0000-0000E6040000}"/>
    <cellStyle name="Currency 2 3 3 2 3" xfId="1159" xr:uid="{00000000-0005-0000-0000-0000E7040000}"/>
    <cellStyle name="Currency 2 3 3 2 4" xfId="1160" xr:uid="{00000000-0005-0000-0000-0000E8040000}"/>
    <cellStyle name="Currency 2 3 3 2 4 2" xfId="1161" xr:uid="{00000000-0005-0000-0000-0000E9040000}"/>
    <cellStyle name="Currency 2 3 3 2 5" xfId="1162" xr:uid="{00000000-0005-0000-0000-0000EA040000}"/>
    <cellStyle name="Currency 2 3 3 3" xfId="1163" xr:uid="{00000000-0005-0000-0000-0000EB040000}"/>
    <cellStyle name="Currency 2 3 3 3 2" xfId="1164" xr:uid="{00000000-0005-0000-0000-0000EC040000}"/>
    <cellStyle name="Currency 2 3 3 3 2 2" xfId="1165" xr:uid="{00000000-0005-0000-0000-0000ED040000}"/>
    <cellStyle name="Currency 2 3 3 3 3" xfId="1166" xr:uid="{00000000-0005-0000-0000-0000EE040000}"/>
    <cellStyle name="Currency 2 3 3 4" xfId="1167" xr:uid="{00000000-0005-0000-0000-0000EF040000}"/>
    <cellStyle name="Currency 2 3 3 5" xfId="1168" xr:uid="{00000000-0005-0000-0000-0000F0040000}"/>
    <cellStyle name="Currency 2 3 3 5 2" xfId="1169" xr:uid="{00000000-0005-0000-0000-0000F1040000}"/>
    <cellStyle name="Currency 2 3 3 6" xfId="1170" xr:uid="{00000000-0005-0000-0000-0000F2040000}"/>
    <cellStyle name="Currency 2 3 4" xfId="1171" xr:uid="{00000000-0005-0000-0000-0000F3040000}"/>
    <cellStyle name="Currency 2 3 4 2" xfId="1172" xr:uid="{00000000-0005-0000-0000-0000F4040000}"/>
    <cellStyle name="Currency 2 3 4 2 2" xfId="1173" xr:uid="{00000000-0005-0000-0000-0000F5040000}"/>
    <cellStyle name="Currency 2 3 4 2 2 2" xfId="1174" xr:uid="{00000000-0005-0000-0000-0000F6040000}"/>
    <cellStyle name="Currency 2 3 4 2 3" xfId="1175" xr:uid="{00000000-0005-0000-0000-0000F7040000}"/>
    <cellStyle name="Currency 2 3 4 3" xfId="1176" xr:uid="{00000000-0005-0000-0000-0000F8040000}"/>
    <cellStyle name="Currency 2 3 4 4" xfId="1177" xr:uid="{00000000-0005-0000-0000-0000F9040000}"/>
    <cellStyle name="Currency 2 3 4 4 2" xfId="1178" xr:uid="{00000000-0005-0000-0000-0000FA040000}"/>
    <cellStyle name="Currency 2 3 4 5" xfId="1179" xr:uid="{00000000-0005-0000-0000-0000FB040000}"/>
    <cellStyle name="Currency 2 3 5" xfId="1180" xr:uid="{00000000-0005-0000-0000-0000FC040000}"/>
    <cellStyle name="Currency 2 3 5 2" xfId="1181" xr:uid="{00000000-0005-0000-0000-0000FD040000}"/>
    <cellStyle name="Currency 2 3 5 2 2" xfId="1182" xr:uid="{00000000-0005-0000-0000-0000FE040000}"/>
    <cellStyle name="Currency 2 3 5 3" xfId="1183" xr:uid="{00000000-0005-0000-0000-0000FF040000}"/>
    <cellStyle name="Currency 2 3 6" xfId="1184" xr:uid="{00000000-0005-0000-0000-000000050000}"/>
    <cellStyle name="Currency 2 3 7" xfId="1185" xr:uid="{00000000-0005-0000-0000-000001050000}"/>
    <cellStyle name="Currency 2 3 7 2" xfId="1186" xr:uid="{00000000-0005-0000-0000-000002050000}"/>
    <cellStyle name="Currency 2 3 8" xfId="1187" xr:uid="{00000000-0005-0000-0000-000003050000}"/>
    <cellStyle name="Currency 2 4" xfId="1188" xr:uid="{00000000-0005-0000-0000-000004050000}"/>
    <cellStyle name="Currency 2 4 2" xfId="1189" xr:uid="{00000000-0005-0000-0000-000005050000}"/>
    <cellStyle name="Currency 2 4 2 2" xfId="1190" xr:uid="{00000000-0005-0000-0000-000006050000}"/>
    <cellStyle name="Currency 2 4 2 2 2" xfId="1191" xr:uid="{00000000-0005-0000-0000-000007050000}"/>
    <cellStyle name="Currency 2 4 2 2 2 2" xfId="1192" xr:uid="{00000000-0005-0000-0000-000008050000}"/>
    <cellStyle name="Currency 2 4 2 2 2 2 2" xfId="1193" xr:uid="{00000000-0005-0000-0000-000009050000}"/>
    <cellStyle name="Currency 2 4 2 2 2 2 2 2" xfId="1194" xr:uid="{00000000-0005-0000-0000-00000A050000}"/>
    <cellStyle name="Currency 2 4 2 2 2 2 3" xfId="1195" xr:uid="{00000000-0005-0000-0000-00000B050000}"/>
    <cellStyle name="Currency 2 4 2 2 2 3" xfId="1196" xr:uid="{00000000-0005-0000-0000-00000C050000}"/>
    <cellStyle name="Currency 2 4 2 2 2 4" xfId="1197" xr:uid="{00000000-0005-0000-0000-00000D050000}"/>
    <cellStyle name="Currency 2 4 2 2 2 4 2" xfId="1198" xr:uid="{00000000-0005-0000-0000-00000E050000}"/>
    <cellStyle name="Currency 2 4 2 2 2 5" xfId="1199" xr:uid="{00000000-0005-0000-0000-00000F050000}"/>
    <cellStyle name="Currency 2 4 2 2 3" xfId="1200" xr:uid="{00000000-0005-0000-0000-000010050000}"/>
    <cellStyle name="Currency 2 4 2 2 3 2" xfId="1201" xr:uid="{00000000-0005-0000-0000-000011050000}"/>
    <cellStyle name="Currency 2 4 2 2 3 2 2" xfId="1202" xr:uid="{00000000-0005-0000-0000-000012050000}"/>
    <cellStyle name="Currency 2 4 2 2 3 3" xfId="1203" xr:uid="{00000000-0005-0000-0000-000013050000}"/>
    <cellStyle name="Currency 2 4 2 2 4" xfId="1204" xr:uid="{00000000-0005-0000-0000-000014050000}"/>
    <cellStyle name="Currency 2 4 2 2 5" xfId="1205" xr:uid="{00000000-0005-0000-0000-000015050000}"/>
    <cellStyle name="Currency 2 4 2 2 5 2" xfId="1206" xr:uid="{00000000-0005-0000-0000-000016050000}"/>
    <cellStyle name="Currency 2 4 2 2 6" xfId="1207" xr:uid="{00000000-0005-0000-0000-000017050000}"/>
    <cellStyle name="Currency 2 4 2 3" xfId="1208" xr:uid="{00000000-0005-0000-0000-000018050000}"/>
    <cellStyle name="Currency 2 4 2 3 2" xfId="1209" xr:uid="{00000000-0005-0000-0000-000019050000}"/>
    <cellStyle name="Currency 2 4 2 3 2 2" xfId="1210" xr:uid="{00000000-0005-0000-0000-00001A050000}"/>
    <cellStyle name="Currency 2 4 2 3 2 2 2" xfId="1211" xr:uid="{00000000-0005-0000-0000-00001B050000}"/>
    <cellStyle name="Currency 2 4 2 3 2 3" xfId="1212" xr:uid="{00000000-0005-0000-0000-00001C050000}"/>
    <cellStyle name="Currency 2 4 2 3 3" xfId="1213" xr:uid="{00000000-0005-0000-0000-00001D050000}"/>
    <cellStyle name="Currency 2 4 2 3 4" xfId="1214" xr:uid="{00000000-0005-0000-0000-00001E050000}"/>
    <cellStyle name="Currency 2 4 2 3 4 2" xfId="1215" xr:uid="{00000000-0005-0000-0000-00001F050000}"/>
    <cellStyle name="Currency 2 4 2 3 5" xfId="1216" xr:uid="{00000000-0005-0000-0000-000020050000}"/>
    <cellStyle name="Currency 2 4 2 4" xfId="1217" xr:uid="{00000000-0005-0000-0000-000021050000}"/>
    <cellStyle name="Currency 2 4 2 4 2" xfId="1218" xr:uid="{00000000-0005-0000-0000-000022050000}"/>
    <cellStyle name="Currency 2 4 2 4 2 2" xfId="1219" xr:uid="{00000000-0005-0000-0000-000023050000}"/>
    <cellStyle name="Currency 2 4 2 4 3" xfId="1220" xr:uid="{00000000-0005-0000-0000-000024050000}"/>
    <cellStyle name="Currency 2 4 2 5" xfId="1221" xr:uid="{00000000-0005-0000-0000-000025050000}"/>
    <cellStyle name="Currency 2 4 2 6" xfId="1222" xr:uid="{00000000-0005-0000-0000-000026050000}"/>
    <cellStyle name="Currency 2 4 2 6 2" xfId="1223" xr:uid="{00000000-0005-0000-0000-000027050000}"/>
    <cellStyle name="Currency 2 4 2 7" xfId="1224" xr:uid="{00000000-0005-0000-0000-000028050000}"/>
    <cellStyle name="Currency 2 4 3" xfId="1225" xr:uid="{00000000-0005-0000-0000-000029050000}"/>
    <cellStyle name="Currency 2 4 3 2" xfId="1226" xr:uid="{00000000-0005-0000-0000-00002A050000}"/>
    <cellStyle name="Currency 2 4 3 2 2" xfId="1227" xr:uid="{00000000-0005-0000-0000-00002B050000}"/>
    <cellStyle name="Currency 2 4 3 2 2 2" xfId="1228" xr:uid="{00000000-0005-0000-0000-00002C050000}"/>
    <cellStyle name="Currency 2 4 3 2 2 2 2" xfId="1229" xr:uid="{00000000-0005-0000-0000-00002D050000}"/>
    <cellStyle name="Currency 2 4 3 2 2 3" xfId="1230" xr:uid="{00000000-0005-0000-0000-00002E050000}"/>
    <cellStyle name="Currency 2 4 3 2 3" xfId="1231" xr:uid="{00000000-0005-0000-0000-00002F050000}"/>
    <cellStyle name="Currency 2 4 3 2 4" xfId="1232" xr:uid="{00000000-0005-0000-0000-000030050000}"/>
    <cellStyle name="Currency 2 4 3 2 4 2" xfId="1233" xr:uid="{00000000-0005-0000-0000-000031050000}"/>
    <cellStyle name="Currency 2 4 3 2 5" xfId="1234" xr:uid="{00000000-0005-0000-0000-000032050000}"/>
    <cellStyle name="Currency 2 4 3 3" xfId="1235" xr:uid="{00000000-0005-0000-0000-000033050000}"/>
    <cellStyle name="Currency 2 4 3 3 2" xfId="1236" xr:uid="{00000000-0005-0000-0000-000034050000}"/>
    <cellStyle name="Currency 2 4 3 3 2 2" xfId="1237" xr:uid="{00000000-0005-0000-0000-000035050000}"/>
    <cellStyle name="Currency 2 4 3 3 3" xfId="1238" xr:uid="{00000000-0005-0000-0000-000036050000}"/>
    <cellStyle name="Currency 2 4 3 4" xfId="1239" xr:uid="{00000000-0005-0000-0000-000037050000}"/>
    <cellStyle name="Currency 2 4 3 5" xfId="1240" xr:uid="{00000000-0005-0000-0000-000038050000}"/>
    <cellStyle name="Currency 2 4 3 5 2" xfId="1241" xr:uid="{00000000-0005-0000-0000-000039050000}"/>
    <cellStyle name="Currency 2 4 3 6" xfId="1242" xr:uid="{00000000-0005-0000-0000-00003A050000}"/>
    <cellStyle name="Currency 2 4 4" xfId="1243" xr:uid="{00000000-0005-0000-0000-00003B050000}"/>
    <cellStyle name="Currency 2 4 4 2" xfId="1244" xr:uid="{00000000-0005-0000-0000-00003C050000}"/>
    <cellStyle name="Currency 2 4 4 2 2" xfId="1245" xr:uid="{00000000-0005-0000-0000-00003D050000}"/>
    <cellStyle name="Currency 2 4 4 2 2 2" xfId="1246" xr:uid="{00000000-0005-0000-0000-00003E050000}"/>
    <cellStyle name="Currency 2 4 4 2 3" xfId="1247" xr:uid="{00000000-0005-0000-0000-00003F050000}"/>
    <cellStyle name="Currency 2 4 4 3" xfId="1248" xr:uid="{00000000-0005-0000-0000-000040050000}"/>
    <cellStyle name="Currency 2 4 4 4" xfId="1249" xr:uid="{00000000-0005-0000-0000-000041050000}"/>
    <cellStyle name="Currency 2 4 4 4 2" xfId="1250" xr:uid="{00000000-0005-0000-0000-000042050000}"/>
    <cellStyle name="Currency 2 4 4 5" xfId="1251" xr:uid="{00000000-0005-0000-0000-000043050000}"/>
    <cellStyle name="Currency 2 4 5" xfId="1252" xr:uid="{00000000-0005-0000-0000-000044050000}"/>
    <cellStyle name="Currency 2 4 5 2" xfId="1253" xr:uid="{00000000-0005-0000-0000-000045050000}"/>
    <cellStyle name="Currency 2 4 5 2 2" xfId="1254" xr:uid="{00000000-0005-0000-0000-000046050000}"/>
    <cellStyle name="Currency 2 4 5 3" xfId="1255" xr:uid="{00000000-0005-0000-0000-000047050000}"/>
    <cellStyle name="Currency 2 4 6" xfId="1256" xr:uid="{00000000-0005-0000-0000-000048050000}"/>
    <cellStyle name="Currency 2 4 7" xfId="1257" xr:uid="{00000000-0005-0000-0000-000049050000}"/>
    <cellStyle name="Currency 2 4 7 2" xfId="1258" xr:uid="{00000000-0005-0000-0000-00004A050000}"/>
    <cellStyle name="Currency 2 4 8" xfId="1259" xr:uid="{00000000-0005-0000-0000-00004B050000}"/>
    <cellStyle name="Currency 2 5" xfId="1260" xr:uid="{00000000-0005-0000-0000-00004C050000}"/>
    <cellStyle name="Currency 2 5 2" xfId="1261" xr:uid="{00000000-0005-0000-0000-00004D050000}"/>
    <cellStyle name="Currency 2 5 2 2" xfId="1262" xr:uid="{00000000-0005-0000-0000-00004E050000}"/>
    <cellStyle name="Currency 2 5 2 2 2" xfId="1263" xr:uid="{00000000-0005-0000-0000-00004F050000}"/>
    <cellStyle name="Currency 2 5 2 2 2 2" xfId="1264" xr:uid="{00000000-0005-0000-0000-000050050000}"/>
    <cellStyle name="Currency 2 5 2 2 2 2 2" xfId="1265" xr:uid="{00000000-0005-0000-0000-000051050000}"/>
    <cellStyle name="Currency 2 5 2 2 2 2 2 2" xfId="1266" xr:uid="{00000000-0005-0000-0000-000052050000}"/>
    <cellStyle name="Currency 2 5 2 2 2 2 3" xfId="1267" xr:uid="{00000000-0005-0000-0000-000053050000}"/>
    <cellStyle name="Currency 2 5 2 2 2 3" xfId="1268" xr:uid="{00000000-0005-0000-0000-000054050000}"/>
    <cellStyle name="Currency 2 5 2 2 2 4" xfId="1269" xr:uid="{00000000-0005-0000-0000-000055050000}"/>
    <cellStyle name="Currency 2 5 2 2 2 4 2" xfId="1270" xr:uid="{00000000-0005-0000-0000-000056050000}"/>
    <cellStyle name="Currency 2 5 2 2 2 5" xfId="1271" xr:uid="{00000000-0005-0000-0000-000057050000}"/>
    <cellStyle name="Currency 2 5 2 2 3" xfId="1272" xr:uid="{00000000-0005-0000-0000-000058050000}"/>
    <cellStyle name="Currency 2 5 2 2 3 2" xfId="1273" xr:uid="{00000000-0005-0000-0000-000059050000}"/>
    <cellStyle name="Currency 2 5 2 2 3 2 2" xfId="1274" xr:uid="{00000000-0005-0000-0000-00005A050000}"/>
    <cellStyle name="Currency 2 5 2 2 3 3" xfId="1275" xr:uid="{00000000-0005-0000-0000-00005B050000}"/>
    <cellStyle name="Currency 2 5 2 2 4" xfId="1276" xr:uid="{00000000-0005-0000-0000-00005C050000}"/>
    <cellStyle name="Currency 2 5 2 2 5" xfId="1277" xr:uid="{00000000-0005-0000-0000-00005D050000}"/>
    <cellStyle name="Currency 2 5 2 2 5 2" xfId="1278" xr:uid="{00000000-0005-0000-0000-00005E050000}"/>
    <cellStyle name="Currency 2 5 2 2 6" xfId="1279" xr:uid="{00000000-0005-0000-0000-00005F050000}"/>
    <cellStyle name="Currency 2 5 2 3" xfId="1280" xr:uid="{00000000-0005-0000-0000-000060050000}"/>
    <cellStyle name="Currency 2 5 2 3 2" xfId="1281" xr:uid="{00000000-0005-0000-0000-000061050000}"/>
    <cellStyle name="Currency 2 5 2 3 2 2" xfId="1282" xr:uid="{00000000-0005-0000-0000-000062050000}"/>
    <cellStyle name="Currency 2 5 2 3 2 2 2" xfId="1283" xr:uid="{00000000-0005-0000-0000-000063050000}"/>
    <cellStyle name="Currency 2 5 2 3 2 3" xfId="1284" xr:uid="{00000000-0005-0000-0000-000064050000}"/>
    <cellStyle name="Currency 2 5 2 3 3" xfId="1285" xr:uid="{00000000-0005-0000-0000-000065050000}"/>
    <cellStyle name="Currency 2 5 2 3 4" xfId="1286" xr:uid="{00000000-0005-0000-0000-000066050000}"/>
    <cellStyle name="Currency 2 5 2 3 4 2" xfId="1287" xr:uid="{00000000-0005-0000-0000-000067050000}"/>
    <cellStyle name="Currency 2 5 2 3 5" xfId="1288" xr:uid="{00000000-0005-0000-0000-000068050000}"/>
    <cellStyle name="Currency 2 5 2 4" xfId="1289" xr:uid="{00000000-0005-0000-0000-000069050000}"/>
    <cellStyle name="Currency 2 5 2 4 2" xfId="1290" xr:uid="{00000000-0005-0000-0000-00006A050000}"/>
    <cellStyle name="Currency 2 5 2 4 2 2" xfId="1291" xr:uid="{00000000-0005-0000-0000-00006B050000}"/>
    <cellStyle name="Currency 2 5 2 4 3" xfId="1292" xr:uid="{00000000-0005-0000-0000-00006C050000}"/>
    <cellStyle name="Currency 2 5 2 5" xfId="1293" xr:uid="{00000000-0005-0000-0000-00006D050000}"/>
    <cellStyle name="Currency 2 5 2 6" xfId="1294" xr:uid="{00000000-0005-0000-0000-00006E050000}"/>
    <cellStyle name="Currency 2 5 2 6 2" xfId="1295" xr:uid="{00000000-0005-0000-0000-00006F050000}"/>
    <cellStyle name="Currency 2 5 2 7" xfId="1296" xr:uid="{00000000-0005-0000-0000-000070050000}"/>
    <cellStyle name="Currency 2 5 3" xfId="1297" xr:uid="{00000000-0005-0000-0000-000071050000}"/>
    <cellStyle name="Currency 2 5 3 2" xfId="1298" xr:uid="{00000000-0005-0000-0000-000072050000}"/>
    <cellStyle name="Currency 2 5 3 2 2" xfId="1299" xr:uid="{00000000-0005-0000-0000-000073050000}"/>
    <cellStyle name="Currency 2 5 3 2 2 2" xfId="1300" xr:uid="{00000000-0005-0000-0000-000074050000}"/>
    <cellStyle name="Currency 2 5 3 2 2 2 2" xfId="1301" xr:uid="{00000000-0005-0000-0000-000075050000}"/>
    <cellStyle name="Currency 2 5 3 2 2 3" xfId="1302" xr:uid="{00000000-0005-0000-0000-000076050000}"/>
    <cellStyle name="Currency 2 5 3 2 3" xfId="1303" xr:uid="{00000000-0005-0000-0000-000077050000}"/>
    <cellStyle name="Currency 2 5 3 2 4" xfId="1304" xr:uid="{00000000-0005-0000-0000-000078050000}"/>
    <cellStyle name="Currency 2 5 3 2 4 2" xfId="1305" xr:uid="{00000000-0005-0000-0000-000079050000}"/>
    <cellStyle name="Currency 2 5 3 2 5" xfId="1306" xr:uid="{00000000-0005-0000-0000-00007A050000}"/>
    <cellStyle name="Currency 2 5 3 3" xfId="1307" xr:uid="{00000000-0005-0000-0000-00007B050000}"/>
    <cellStyle name="Currency 2 5 3 3 2" xfId="1308" xr:uid="{00000000-0005-0000-0000-00007C050000}"/>
    <cellStyle name="Currency 2 5 3 3 2 2" xfId="1309" xr:uid="{00000000-0005-0000-0000-00007D050000}"/>
    <cellStyle name="Currency 2 5 3 3 3" xfId="1310" xr:uid="{00000000-0005-0000-0000-00007E050000}"/>
    <cellStyle name="Currency 2 5 3 4" xfId="1311" xr:uid="{00000000-0005-0000-0000-00007F050000}"/>
    <cellStyle name="Currency 2 5 3 5" xfId="1312" xr:uid="{00000000-0005-0000-0000-000080050000}"/>
    <cellStyle name="Currency 2 5 3 5 2" xfId="1313" xr:uid="{00000000-0005-0000-0000-000081050000}"/>
    <cellStyle name="Currency 2 5 3 6" xfId="1314" xr:uid="{00000000-0005-0000-0000-000082050000}"/>
    <cellStyle name="Currency 2 5 4" xfId="1315" xr:uid="{00000000-0005-0000-0000-000083050000}"/>
    <cellStyle name="Currency 2 5 4 2" xfId="1316" xr:uid="{00000000-0005-0000-0000-000084050000}"/>
    <cellStyle name="Currency 2 5 4 2 2" xfId="1317" xr:uid="{00000000-0005-0000-0000-000085050000}"/>
    <cellStyle name="Currency 2 5 4 2 2 2" xfId="1318" xr:uid="{00000000-0005-0000-0000-000086050000}"/>
    <cellStyle name="Currency 2 5 4 2 3" xfId="1319" xr:uid="{00000000-0005-0000-0000-000087050000}"/>
    <cellStyle name="Currency 2 5 4 3" xfId="1320" xr:uid="{00000000-0005-0000-0000-000088050000}"/>
    <cellStyle name="Currency 2 5 4 4" xfId="1321" xr:uid="{00000000-0005-0000-0000-000089050000}"/>
    <cellStyle name="Currency 2 5 4 4 2" xfId="1322" xr:uid="{00000000-0005-0000-0000-00008A050000}"/>
    <cellStyle name="Currency 2 5 4 5" xfId="1323" xr:uid="{00000000-0005-0000-0000-00008B050000}"/>
    <cellStyle name="Currency 2 5 5" xfId="1324" xr:uid="{00000000-0005-0000-0000-00008C050000}"/>
    <cellStyle name="Currency 2 5 5 2" xfId="1325" xr:uid="{00000000-0005-0000-0000-00008D050000}"/>
    <cellStyle name="Currency 2 5 5 2 2" xfId="1326" xr:uid="{00000000-0005-0000-0000-00008E050000}"/>
    <cellStyle name="Currency 2 5 5 3" xfId="1327" xr:uid="{00000000-0005-0000-0000-00008F050000}"/>
    <cellStyle name="Currency 2 5 6" xfId="1328" xr:uid="{00000000-0005-0000-0000-000090050000}"/>
    <cellStyle name="Currency 2 5 7" xfId="1329" xr:uid="{00000000-0005-0000-0000-000091050000}"/>
    <cellStyle name="Currency 2 5 7 2" xfId="1330" xr:uid="{00000000-0005-0000-0000-000092050000}"/>
    <cellStyle name="Currency 2 5 8" xfId="1331" xr:uid="{00000000-0005-0000-0000-000093050000}"/>
    <cellStyle name="Currency 2 6" xfId="1332" xr:uid="{00000000-0005-0000-0000-000094050000}"/>
    <cellStyle name="Currency 2 6 2" xfId="1333" xr:uid="{00000000-0005-0000-0000-000095050000}"/>
    <cellStyle name="Currency 2 6 2 2" xfId="1334" xr:uid="{00000000-0005-0000-0000-000096050000}"/>
    <cellStyle name="Currency 2 6 2 2 2" xfId="1335" xr:uid="{00000000-0005-0000-0000-000097050000}"/>
    <cellStyle name="Currency 2 6 2 2 2 2" xfId="1336" xr:uid="{00000000-0005-0000-0000-000098050000}"/>
    <cellStyle name="Currency 2 6 2 2 2 2 2" xfId="1337" xr:uid="{00000000-0005-0000-0000-000099050000}"/>
    <cellStyle name="Currency 2 6 2 2 2 3" xfId="1338" xr:uid="{00000000-0005-0000-0000-00009A050000}"/>
    <cellStyle name="Currency 2 6 2 2 3" xfId="1339" xr:uid="{00000000-0005-0000-0000-00009B050000}"/>
    <cellStyle name="Currency 2 6 2 2 4" xfId="1340" xr:uid="{00000000-0005-0000-0000-00009C050000}"/>
    <cellStyle name="Currency 2 6 2 2 4 2" xfId="1341" xr:uid="{00000000-0005-0000-0000-00009D050000}"/>
    <cellStyle name="Currency 2 6 2 2 5" xfId="1342" xr:uid="{00000000-0005-0000-0000-00009E050000}"/>
    <cellStyle name="Currency 2 6 2 3" xfId="1343" xr:uid="{00000000-0005-0000-0000-00009F050000}"/>
    <cellStyle name="Currency 2 6 2 3 2" xfId="1344" xr:uid="{00000000-0005-0000-0000-0000A0050000}"/>
    <cellStyle name="Currency 2 6 2 3 2 2" xfId="1345" xr:uid="{00000000-0005-0000-0000-0000A1050000}"/>
    <cellStyle name="Currency 2 6 2 3 3" xfId="1346" xr:uid="{00000000-0005-0000-0000-0000A2050000}"/>
    <cellStyle name="Currency 2 6 2 4" xfId="1347" xr:uid="{00000000-0005-0000-0000-0000A3050000}"/>
    <cellStyle name="Currency 2 6 2 5" xfId="1348" xr:uid="{00000000-0005-0000-0000-0000A4050000}"/>
    <cellStyle name="Currency 2 6 2 5 2" xfId="1349" xr:uid="{00000000-0005-0000-0000-0000A5050000}"/>
    <cellStyle name="Currency 2 6 2 6" xfId="1350" xr:uid="{00000000-0005-0000-0000-0000A6050000}"/>
    <cellStyle name="Currency 2 6 3" xfId="1351" xr:uid="{00000000-0005-0000-0000-0000A7050000}"/>
    <cellStyle name="Currency 2 6 3 2" xfId="1352" xr:uid="{00000000-0005-0000-0000-0000A8050000}"/>
    <cellStyle name="Currency 2 6 3 2 2" xfId="1353" xr:uid="{00000000-0005-0000-0000-0000A9050000}"/>
    <cellStyle name="Currency 2 6 3 2 2 2" xfId="1354" xr:uid="{00000000-0005-0000-0000-0000AA050000}"/>
    <cellStyle name="Currency 2 6 3 2 3" xfId="1355" xr:uid="{00000000-0005-0000-0000-0000AB050000}"/>
    <cellStyle name="Currency 2 6 3 3" xfId="1356" xr:uid="{00000000-0005-0000-0000-0000AC050000}"/>
    <cellStyle name="Currency 2 6 3 4" xfId="1357" xr:uid="{00000000-0005-0000-0000-0000AD050000}"/>
    <cellStyle name="Currency 2 6 3 4 2" xfId="1358" xr:uid="{00000000-0005-0000-0000-0000AE050000}"/>
    <cellStyle name="Currency 2 6 3 5" xfId="1359" xr:uid="{00000000-0005-0000-0000-0000AF050000}"/>
    <cellStyle name="Currency 2 6 4" xfId="1360" xr:uid="{00000000-0005-0000-0000-0000B0050000}"/>
    <cellStyle name="Currency 2 6 4 2" xfId="1361" xr:uid="{00000000-0005-0000-0000-0000B1050000}"/>
    <cellStyle name="Currency 2 6 4 2 2" xfId="1362" xr:uid="{00000000-0005-0000-0000-0000B2050000}"/>
    <cellStyle name="Currency 2 6 4 3" xfId="1363" xr:uid="{00000000-0005-0000-0000-0000B3050000}"/>
    <cellStyle name="Currency 2 6 5" xfId="1364" xr:uid="{00000000-0005-0000-0000-0000B4050000}"/>
    <cellStyle name="Currency 2 6 6" xfId="1365" xr:uid="{00000000-0005-0000-0000-0000B5050000}"/>
    <cellStyle name="Currency 2 6 6 2" xfId="1366" xr:uid="{00000000-0005-0000-0000-0000B6050000}"/>
    <cellStyle name="Currency 2 6 7" xfId="1367" xr:uid="{00000000-0005-0000-0000-0000B7050000}"/>
    <cellStyle name="Currency 2 7" xfId="1368" xr:uid="{00000000-0005-0000-0000-0000B8050000}"/>
    <cellStyle name="Currency 2 7 2" xfId="1369" xr:uid="{00000000-0005-0000-0000-0000B9050000}"/>
    <cellStyle name="Currency 2 7 2 2" xfId="1370" xr:uid="{00000000-0005-0000-0000-0000BA050000}"/>
    <cellStyle name="Currency 2 7 2 2 2" xfId="1371" xr:uid="{00000000-0005-0000-0000-0000BB050000}"/>
    <cellStyle name="Currency 2 7 2 2 2 2" xfId="1372" xr:uid="{00000000-0005-0000-0000-0000BC050000}"/>
    <cellStyle name="Currency 2 7 2 2 3" xfId="1373" xr:uid="{00000000-0005-0000-0000-0000BD050000}"/>
    <cellStyle name="Currency 2 7 2 3" xfId="1374" xr:uid="{00000000-0005-0000-0000-0000BE050000}"/>
    <cellStyle name="Currency 2 7 2 4" xfId="1375" xr:uid="{00000000-0005-0000-0000-0000BF050000}"/>
    <cellStyle name="Currency 2 7 2 4 2" xfId="1376" xr:uid="{00000000-0005-0000-0000-0000C0050000}"/>
    <cellStyle name="Currency 2 7 2 5" xfId="1377" xr:uid="{00000000-0005-0000-0000-0000C1050000}"/>
    <cellStyle name="Currency 2 7 3" xfId="1378" xr:uid="{00000000-0005-0000-0000-0000C2050000}"/>
    <cellStyle name="Currency 2 7 3 2" xfId="1379" xr:uid="{00000000-0005-0000-0000-0000C3050000}"/>
    <cellStyle name="Currency 2 7 3 2 2" xfId="1380" xr:uid="{00000000-0005-0000-0000-0000C4050000}"/>
    <cellStyle name="Currency 2 7 3 3" xfId="1381" xr:uid="{00000000-0005-0000-0000-0000C5050000}"/>
    <cellStyle name="Currency 2 7 4" xfId="1382" xr:uid="{00000000-0005-0000-0000-0000C6050000}"/>
    <cellStyle name="Currency 2 7 5" xfId="1383" xr:uid="{00000000-0005-0000-0000-0000C7050000}"/>
    <cellStyle name="Currency 2 7 5 2" xfId="1384" xr:uid="{00000000-0005-0000-0000-0000C8050000}"/>
    <cellStyle name="Currency 2 7 6" xfId="1385" xr:uid="{00000000-0005-0000-0000-0000C9050000}"/>
    <cellStyle name="Currency 2 8" xfId="1386" xr:uid="{00000000-0005-0000-0000-0000CA050000}"/>
    <cellStyle name="Currency 2 8 2" xfId="1387" xr:uid="{00000000-0005-0000-0000-0000CB050000}"/>
    <cellStyle name="Currency 2 8 2 2" xfId="1388" xr:uid="{00000000-0005-0000-0000-0000CC050000}"/>
    <cellStyle name="Currency 2 8 2 2 2" xfId="1389" xr:uid="{00000000-0005-0000-0000-0000CD050000}"/>
    <cellStyle name="Currency 2 8 2 3" xfId="1390" xr:uid="{00000000-0005-0000-0000-0000CE050000}"/>
    <cellStyle name="Currency 2 8 3" xfId="1391" xr:uid="{00000000-0005-0000-0000-0000CF050000}"/>
    <cellStyle name="Currency 2 8 4" xfId="1392" xr:uid="{00000000-0005-0000-0000-0000D0050000}"/>
    <cellStyle name="Currency 2 8 4 2" xfId="1393" xr:uid="{00000000-0005-0000-0000-0000D1050000}"/>
    <cellStyle name="Currency 2 8 5" xfId="1394" xr:uid="{00000000-0005-0000-0000-0000D2050000}"/>
    <cellStyle name="Currency 2 9" xfId="1395" xr:uid="{00000000-0005-0000-0000-0000D3050000}"/>
    <cellStyle name="Currency 2 9 2" xfId="1396" xr:uid="{00000000-0005-0000-0000-0000D4050000}"/>
    <cellStyle name="Currency 2 9 2 2" xfId="1397" xr:uid="{00000000-0005-0000-0000-0000D5050000}"/>
    <cellStyle name="Currency 2 9 3" xfId="1398" xr:uid="{00000000-0005-0000-0000-0000D6050000}"/>
    <cellStyle name="Currency 20" xfId="1399" xr:uid="{00000000-0005-0000-0000-0000D7050000}"/>
    <cellStyle name="Currency 21" xfId="1400" xr:uid="{00000000-0005-0000-0000-0000D8050000}"/>
    <cellStyle name="Currency 22" xfId="1401" xr:uid="{00000000-0005-0000-0000-0000D9050000}"/>
    <cellStyle name="Currency 3" xfId="1402" xr:uid="{00000000-0005-0000-0000-0000DA050000}"/>
    <cellStyle name="Currency 3 2" xfId="1403" xr:uid="{00000000-0005-0000-0000-0000DB050000}"/>
    <cellStyle name="Currency 4" xfId="1404" xr:uid="{00000000-0005-0000-0000-0000DC050000}"/>
    <cellStyle name="Currency 5" xfId="1405" xr:uid="{00000000-0005-0000-0000-0000DD050000}"/>
    <cellStyle name="Currency 6" xfId="1406" xr:uid="{00000000-0005-0000-0000-0000DE050000}"/>
    <cellStyle name="Currency 7" xfId="1407" xr:uid="{00000000-0005-0000-0000-0000DF050000}"/>
    <cellStyle name="Currency 8" xfId="1408" xr:uid="{00000000-0005-0000-0000-0000E0050000}"/>
    <cellStyle name="Currency 9" xfId="1409" xr:uid="{00000000-0005-0000-0000-0000E1050000}"/>
    <cellStyle name="Currency 9 2" xfId="1410" xr:uid="{00000000-0005-0000-0000-0000E2050000}"/>
    <cellStyle name="Explanatory Text 2" xfId="1411" xr:uid="{00000000-0005-0000-0000-0000E3050000}"/>
    <cellStyle name="Explanatory Text 2 2" xfId="1412" xr:uid="{00000000-0005-0000-0000-0000E4050000}"/>
    <cellStyle name="Explanatory Text 2 2 2" xfId="1413" xr:uid="{00000000-0005-0000-0000-0000E5050000}"/>
    <cellStyle name="Explanatory Text 2 3" xfId="1414" xr:uid="{00000000-0005-0000-0000-0000E6050000}"/>
    <cellStyle name="Explanatory Text 2 4" xfId="1415" xr:uid="{00000000-0005-0000-0000-0000E7050000}"/>
    <cellStyle name="FAANormal" xfId="1416" xr:uid="{00000000-0005-0000-0000-0000E8050000}"/>
    <cellStyle name="FAANormal 2" xfId="1417" xr:uid="{00000000-0005-0000-0000-0000E9050000}"/>
    <cellStyle name="FAANormal 2 2" xfId="1418" xr:uid="{00000000-0005-0000-0000-0000EA050000}"/>
    <cellStyle name="FAANormal 2 3" xfId="1419" xr:uid="{00000000-0005-0000-0000-0000EB050000}"/>
    <cellStyle name="FAANormal 2 3 2" xfId="1420" xr:uid="{00000000-0005-0000-0000-0000EC050000}"/>
    <cellStyle name="FAANormal 2 3 2 2" xfId="2541" xr:uid="{00000000-0005-0000-0000-0000ED050000}"/>
    <cellStyle name="FAANormal 2 3 2 2 2" xfId="2582" xr:uid="{00000000-0005-0000-0000-0000EE050000}"/>
    <cellStyle name="FAANormal 2 3 2 3" xfId="2499" xr:uid="{00000000-0005-0000-0000-0000EF050000}"/>
    <cellStyle name="FAANormal 2 3 2 3 2" xfId="2625" xr:uid="{00000000-0005-0000-0000-0000F0050000}"/>
    <cellStyle name="FAANormal 2 3 3" xfId="2542" xr:uid="{00000000-0005-0000-0000-0000F1050000}"/>
    <cellStyle name="FAANormal 2 3 3 2" xfId="2581" xr:uid="{00000000-0005-0000-0000-0000F2050000}"/>
    <cellStyle name="FAANormal 2 3 4" xfId="2498" xr:uid="{00000000-0005-0000-0000-0000F3050000}"/>
    <cellStyle name="FAANormal 2 3 4 2" xfId="2626" xr:uid="{00000000-0005-0000-0000-0000F4050000}"/>
    <cellStyle name="FAANormal 2 4" xfId="1421" xr:uid="{00000000-0005-0000-0000-0000F5050000}"/>
    <cellStyle name="FAANormal 2 4 2" xfId="2540" xr:uid="{00000000-0005-0000-0000-0000F6050000}"/>
    <cellStyle name="FAANormal 2 4 2 2" xfId="2583" xr:uid="{00000000-0005-0000-0000-0000F7050000}"/>
    <cellStyle name="FAANormal 2 4 3" xfId="2500" xr:uid="{00000000-0005-0000-0000-0000F8050000}"/>
    <cellStyle name="FAANormal 2 4 3 2" xfId="2624" xr:uid="{00000000-0005-0000-0000-0000F9050000}"/>
    <cellStyle name="FAANormal 2 5" xfId="2543" xr:uid="{00000000-0005-0000-0000-0000FA050000}"/>
    <cellStyle name="FAANormal 2 5 2" xfId="2580" xr:uid="{00000000-0005-0000-0000-0000FB050000}"/>
    <cellStyle name="FAANormal 2 6" xfId="2497" xr:uid="{00000000-0005-0000-0000-0000FC050000}"/>
    <cellStyle name="FAANormal 2 6 2" xfId="2627" xr:uid="{00000000-0005-0000-0000-0000FD050000}"/>
    <cellStyle name="FAANormal 3" xfId="1422" xr:uid="{00000000-0005-0000-0000-0000FE050000}"/>
    <cellStyle name="FAANormal 3 2" xfId="1423" xr:uid="{00000000-0005-0000-0000-0000FF050000}"/>
    <cellStyle name="FAANormal 4" xfId="1424" xr:uid="{00000000-0005-0000-0000-000000060000}"/>
    <cellStyle name="FAANormal 4 2" xfId="2539" xr:uid="{00000000-0005-0000-0000-000001060000}"/>
    <cellStyle name="FAANormal 4 2 2" xfId="2584" xr:uid="{00000000-0005-0000-0000-000002060000}"/>
    <cellStyle name="FAANormal 4 3" xfId="2501" xr:uid="{00000000-0005-0000-0000-000003060000}"/>
    <cellStyle name="FAANormal 4 3 2" xfId="2623" xr:uid="{00000000-0005-0000-0000-000004060000}"/>
    <cellStyle name="FAANormal 5" xfId="1425" xr:uid="{00000000-0005-0000-0000-000005060000}"/>
    <cellStyle name="FAANormal 6" xfId="1426" xr:uid="{00000000-0005-0000-0000-000006060000}"/>
    <cellStyle name="FAANormal 6 2" xfId="2538" xr:uid="{00000000-0005-0000-0000-000007060000}"/>
    <cellStyle name="FAANormal 6 2 2" xfId="2585" xr:uid="{00000000-0005-0000-0000-000008060000}"/>
    <cellStyle name="FAANormal 6 3" xfId="2502" xr:uid="{00000000-0005-0000-0000-000009060000}"/>
    <cellStyle name="FAANormal 6 3 2" xfId="2622" xr:uid="{00000000-0005-0000-0000-00000A060000}"/>
    <cellStyle name="FAANormal 7" xfId="2552" xr:uid="{00000000-0005-0000-0000-00000B060000}"/>
    <cellStyle name="FAANormal 7 2" xfId="2569" xr:uid="{00000000-0005-0000-0000-00000C060000}"/>
    <cellStyle name="FAANormal 8" xfId="2486" xr:uid="{00000000-0005-0000-0000-00000D060000}"/>
    <cellStyle name="FAANormal 8 2" xfId="2638" xr:uid="{00000000-0005-0000-0000-00000E060000}"/>
    <cellStyle name="FAANormal_AAG Adjusted Cost per Day" xfId="2467" xr:uid="{00000000-0005-0000-0000-00000F060000}"/>
    <cellStyle name="Good 2" xfId="1427" xr:uid="{00000000-0005-0000-0000-000010060000}"/>
    <cellStyle name="Good 2 2" xfId="1428" xr:uid="{00000000-0005-0000-0000-000011060000}"/>
    <cellStyle name="Good 2 2 2" xfId="1429" xr:uid="{00000000-0005-0000-0000-000012060000}"/>
    <cellStyle name="Good 2 3" xfId="1430" xr:uid="{00000000-0005-0000-0000-000013060000}"/>
    <cellStyle name="Good 2 4" xfId="1431" xr:uid="{00000000-0005-0000-0000-000014060000}"/>
    <cellStyle name="Heading 1 2" xfId="1432" xr:uid="{00000000-0005-0000-0000-000015060000}"/>
    <cellStyle name="Heading 1 2 2" xfId="1433" xr:uid="{00000000-0005-0000-0000-000016060000}"/>
    <cellStyle name="Heading 1 2 3" xfId="1434" xr:uid="{00000000-0005-0000-0000-000017060000}"/>
    <cellStyle name="Heading 2 2" xfId="1435" xr:uid="{00000000-0005-0000-0000-000018060000}"/>
    <cellStyle name="Heading 2 2 2" xfId="1436" xr:uid="{00000000-0005-0000-0000-000019060000}"/>
    <cellStyle name="Heading 2 2 3" xfId="1437" xr:uid="{00000000-0005-0000-0000-00001A060000}"/>
    <cellStyle name="Heading 3 2" xfId="1438" xr:uid="{00000000-0005-0000-0000-00001B060000}"/>
    <cellStyle name="Heading 3 2 2" xfId="1439" xr:uid="{00000000-0005-0000-0000-00001C060000}"/>
    <cellStyle name="Heading 3 2 3" xfId="1440" xr:uid="{00000000-0005-0000-0000-00001D060000}"/>
    <cellStyle name="Heading 4 2" xfId="1441" xr:uid="{00000000-0005-0000-0000-00001E060000}"/>
    <cellStyle name="Heading 4 2 2" xfId="1442" xr:uid="{00000000-0005-0000-0000-00001F060000}"/>
    <cellStyle name="Heading 4 2 3" xfId="1443" xr:uid="{00000000-0005-0000-0000-000020060000}"/>
    <cellStyle name="Hyperlink" xfId="2460" builtinId="8"/>
    <cellStyle name="Hyperlink 2" xfId="1444" xr:uid="{00000000-0005-0000-0000-000022060000}"/>
    <cellStyle name="Hyperlink 3" xfId="1445" xr:uid="{00000000-0005-0000-0000-000023060000}"/>
    <cellStyle name="Hyperlink 4" xfId="1446" xr:uid="{00000000-0005-0000-0000-000024060000}"/>
    <cellStyle name="Input 2" xfId="1447" xr:uid="{00000000-0005-0000-0000-000025060000}"/>
    <cellStyle name="Input 2 2" xfId="1448" xr:uid="{00000000-0005-0000-0000-000026060000}"/>
    <cellStyle name="Input 2 2 2" xfId="1449" xr:uid="{00000000-0005-0000-0000-000027060000}"/>
    <cellStyle name="Input 2 3" xfId="1450" xr:uid="{00000000-0005-0000-0000-000028060000}"/>
    <cellStyle name="Input 2 4" xfId="1451" xr:uid="{00000000-0005-0000-0000-000029060000}"/>
    <cellStyle name="LabelHighlights" xfId="1452" xr:uid="{00000000-0005-0000-0000-00002A060000}"/>
    <cellStyle name="LabelHighlights 2" xfId="1453" xr:uid="{00000000-0005-0000-0000-00002B060000}"/>
    <cellStyle name="LabelHighlights 2 2" xfId="1454" xr:uid="{00000000-0005-0000-0000-00002C060000}"/>
    <cellStyle name="LabelHighlights 3" xfId="1455" xr:uid="{00000000-0005-0000-0000-00002D060000}"/>
    <cellStyle name="LabelsPresent" xfId="1456" xr:uid="{00000000-0005-0000-0000-00002E060000}"/>
    <cellStyle name="LabelsPresent 2" xfId="1457" xr:uid="{00000000-0005-0000-0000-00002F060000}"/>
    <cellStyle name="LabelsPresent 2 2" xfId="1458" xr:uid="{00000000-0005-0000-0000-000030060000}"/>
    <cellStyle name="LabelsPresent 3" xfId="1459" xr:uid="{00000000-0005-0000-0000-000031060000}"/>
    <cellStyle name="Linked Cell 2" xfId="1460" xr:uid="{00000000-0005-0000-0000-000032060000}"/>
    <cellStyle name="Linked Cell 2 2" xfId="1461" xr:uid="{00000000-0005-0000-0000-000033060000}"/>
    <cellStyle name="Linked Cell 2 2 2" xfId="1462" xr:uid="{00000000-0005-0000-0000-000034060000}"/>
    <cellStyle name="Linked Cell 2 3" xfId="1463" xr:uid="{00000000-0005-0000-0000-000035060000}"/>
    <cellStyle name="Linked Cell 2 4" xfId="1464" xr:uid="{00000000-0005-0000-0000-000036060000}"/>
    <cellStyle name="Neutral 2" xfId="1465" xr:uid="{00000000-0005-0000-0000-000037060000}"/>
    <cellStyle name="Neutral 2 2" xfId="1466" xr:uid="{00000000-0005-0000-0000-000038060000}"/>
    <cellStyle name="Neutral 2 2 2" xfId="1467" xr:uid="{00000000-0005-0000-0000-000039060000}"/>
    <cellStyle name="Neutral 2 3" xfId="1468" xr:uid="{00000000-0005-0000-0000-00003A060000}"/>
    <cellStyle name="Neutral 2 4" xfId="1469" xr:uid="{00000000-0005-0000-0000-00003B060000}"/>
    <cellStyle name="NoCompareToValue" xfId="1470" xr:uid="{00000000-0005-0000-0000-00003C060000}"/>
    <cellStyle name="NoCompareToValue 2" xfId="1471" xr:uid="{00000000-0005-0000-0000-00003D060000}"/>
    <cellStyle name="NoCompareToValue 2 2" xfId="1472" xr:uid="{00000000-0005-0000-0000-00003E060000}"/>
    <cellStyle name="NoCompareToValue 2 2 2" xfId="1473" xr:uid="{00000000-0005-0000-0000-00003F060000}"/>
    <cellStyle name="NoCompareToValue 2 3" xfId="1474" xr:uid="{00000000-0005-0000-0000-000040060000}"/>
    <cellStyle name="NoCompareToValue 2 3 2" xfId="2534" xr:uid="{00000000-0005-0000-0000-000041060000}"/>
    <cellStyle name="NoCompareToValue 2 3 2 2" xfId="2589" xr:uid="{00000000-0005-0000-0000-000042060000}"/>
    <cellStyle name="NoCompareToValue 2 3 3" xfId="2506" xr:uid="{00000000-0005-0000-0000-000043060000}"/>
    <cellStyle name="NoCompareToValue 2 3 3 2" xfId="2618" xr:uid="{00000000-0005-0000-0000-000044060000}"/>
    <cellStyle name="NoCompareToValue 2 4" xfId="2535" xr:uid="{00000000-0005-0000-0000-000045060000}"/>
    <cellStyle name="NoCompareToValue 2 4 2" xfId="2588" xr:uid="{00000000-0005-0000-0000-000046060000}"/>
    <cellStyle name="NoCompareToValue 2 5" xfId="2505" xr:uid="{00000000-0005-0000-0000-000047060000}"/>
    <cellStyle name="NoCompareToValue 2 5 2" xfId="2619" xr:uid="{00000000-0005-0000-0000-000048060000}"/>
    <cellStyle name="NoCompareToValue 3" xfId="1475" xr:uid="{00000000-0005-0000-0000-000049060000}"/>
    <cellStyle name="NoCompareToValue 3 2" xfId="2533" xr:uid="{00000000-0005-0000-0000-00004A060000}"/>
    <cellStyle name="NoCompareToValue 3 2 2" xfId="2590" xr:uid="{00000000-0005-0000-0000-00004B060000}"/>
    <cellStyle name="NoCompareToValue 3 3" xfId="2507" xr:uid="{00000000-0005-0000-0000-00004C060000}"/>
    <cellStyle name="NoCompareToValue 3 3 2" xfId="2617" xr:uid="{00000000-0005-0000-0000-00004D060000}"/>
    <cellStyle name="NoCompareToValue 4" xfId="1476" xr:uid="{00000000-0005-0000-0000-00004E060000}"/>
    <cellStyle name="NoCompareToValue 4 2" xfId="1477" xr:uid="{00000000-0005-0000-0000-00004F060000}"/>
    <cellStyle name="NoCompareToValue 5" xfId="1478" xr:uid="{00000000-0005-0000-0000-000050060000}"/>
    <cellStyle name="NoCompareToValue 5 2" xfId="2532" xr:uid="{00000000-0005-0000-0000-000051060000}"/>
    <cellStyle name="NoCompareToValue 5 2 2" xfId="2591" xr:uid="{00000000-0005-0000-0000-000052060000}"/>
    <cellStyle name="NoCompareToValue 5 3" xfId="2508" xr:uid="{00000000-0005-0000-0000-000053060000}"/>
    <cellStyle name="NoCompareToValue 5 3 2" xfId="2616" xr:uid="{00000000-0005-0000-0000-000054060000}"/>
    <cellStyle name="NoCompareToValue 6" xfId="2559" xr:uid="{00000000-0005-0000-0000-000055060000}"/>
    <cellStyle name="NoCompareToValue 6 2" xfId="2656" xr:uid="{00000000-0005-0000-0000-000056060000}"/>
    <cellStyle name="NoCompareToValue 7" xfId="2479" xr:uid="{00000000-0005-0000-0000-000057060000}"/>
    <cellStyle name="NoCompareToValue 7 2" xfId="2645" xr:uid="{00000000-0005-0000-0000-000058060000}"/>
    <cellStyle name="NoCompareToValue_AAG Adjusted Cost per Day" xfId="2468" xr:uid="{00000000-0005-0000-0000-000059060000}"/>
    <cellStyle name="NoDataFound" xfId="1479" xr:uid="{00000000-0005-0000-0000-00005A060000}"/>
    <cellStyle name="NoDataFound 2" xfId="1480" xr:uid="{00000000-0005-0000-0000-00005B060000}"/>
    <cellStyle name="NoDataFound 2 2" xfId="1481" xr:uid="{00000000-0005-0000-0000-00005C060000}"/>
    <cellStyle name="NoDataFound 2 3" xfId="2530" xr:uid="{00000000-0005-0000-0000-00005D060000}"/>
    <cellStyle name="NoDataFound 2 3 2" xfId="2593" xr:uid="{00000000-0005-0000-0000-00005E060000}"/>
    <cellStyle name="NoDataFound 2 4" xfId="2510" xr:uid="{00000000-0005-0000-0000-00005F060000}"/>
    <cellStyle name="NoDataFound 2 4 2" xfId="2614" xr:uid="{00000000-0005-0000-0000-000060060000}"/>
    <cellStyle name="NoDataFound 3" xfId="1482" xr:uid="{00000000-0005-0000-0000-000061060000}"/>
    <cellStyle name="NoDataFound 4" xfId="2459" xr:uid="{00000000-0005-0000-0000-000062060000}"/>
    <cellStyle name="NoDataFound 4 2" xfId="2595" xr:uid="{00000000-0005-0000-0000-000063060000}"/>
    <cellStyle name="NoDataFound 5" xfId="2512" xr:uid="{00000000-0005-0000-0000-000064060000}"/>
    <cellStyle name="NoDataFound 5 2" xfId="2612" xr:uid="{00000000-0005-0000-0000-000065060000}"/>
    <cellStyle name="NoDataFound_AAG Adjusted Cost per Day" xfId="2469" xr:uid="{00000000-0005-0000-0000-000066060000}"/>
    <cellStyle name="NoDataInFY" xfId="1483" xr:uid="{00000000-0005-0000-0000-000067060000}"/>
    <cellStyle name="NoDataInFY 10" xfId="2474" xr:uid="{00000000-0005-0000-0000-000068060000}"/>
    <cellStyle name="NoDataInFY 10 2" xfId="2650" xr:uid="{00000000-0005-0000-0000-000069060000}"/>
    <cellStyle name="NoDataInFy 2" xfId="1484" xr:uid="{00000000-0005-0000-0000-00006A060000}"/>
    <cellStyle name="NoDataInFy 2 2" xfId="1485" xr:uid="{00000000-0005-0000-0000-00006B060000}"/>
    <cellStyle name="NoDataInFy 2 3" xfId="2529" xr:uid="{00000000-0005-0000-0000-00006C060000}"/>
    <cellStyle name="NoDataInFy 2 3 2" xfId="2594" xr:uid="{00000000-0005-0000-0000-00006D060000}"/>
    <cellStyle name="NoDataInFy 2 4" xfId="2511" xr:uid="{00000000-0005-0000-0000-00006E060000}"/>
    <cellStyle name="NoDataInFy 2 4 2" xfId="2613" xr:uid="{00000000-0005-0000-0000-00006F060000}"/>
    <cellStyle name="NoDataInFy 3" xfId="1486" xr:uid="{00000000-0005-0000-0000-000070060000}"/>
    <cellStyle name="NoDataInFy 4" xfId="1487" xr:uid="{00000000-0005-0000-0000-000071060000}"/>
    <cellStyle name="NoDataInFY 5" xfId="2564" xr:uid="{00000000-0005-0000-0000-000072060000}"/>
    <cellStyle name="NoDataInFY 5 2" xfId="2661" xr:uid="{00000000-0005-0000-0000-000073060000}"/>
    <cellStyle name="NoDataInFY 6" xfId="2521" xr:uid="{00000000-0005-0000-0000-000074060000}"/>
    <cellStyle name="NoDataInFY 6 2" xfId="2603" xr:uid="{00000000-0005-0000-0000-000075060000}"/>
    <cellStyle name="NoDataInFY 7" xfId="2566" xr:uid="{00000000-0005-0000-0000-000076060000}"/>
    <cellStyle name="NoDataInFY 7 2" xfId="2663" xr:uid="{00000000-0005-0000-0000-000077060000}"/>
    <cellStyle name="NoDataInFY 8" xfId="2522" xr:uid="{00000000-0005-0000-0000-000078060000}"/>
    <cellStyle name="NoDataInFY 8 2" xfId="2602" xr:uid="{00000000-0005-0000-0000-000079060000}"/>
    <cellStyle name="NoDataInFY 9" xfId="2565" xr:uid="{00000000-0005-0000-0000-00007A060000}"/>
    <cellStyle name="NoDataInFY 9 2" xfId="2662" xr:uid="{00000000-0005-0000-0000-00007B060000}"/>
    <cellStyle name="NoDataInFY_AAG Adjusted Cost per Day" xfId="2470" xr:uid="{00000000-0005-0000-0000-00007C060000}"/>
    <cellStyle name="NoFileFound" xfId="1488" xr:uid="{00000000-0005-0000-0000-00007D060000}"/>
    <cellStyle name="NoFileFound 2" xfId="1489" xr:uid="{00000000-0005-0000-0000-00007E060000}"/>
    <cellStyle name="NoFileFound 2 2" xfId="1490" xr:uid="{00000000-0005-0000-0000-00007F060000}"/>
    <cellStyle name="NoFileFound 2 3" xfId="2528" xr:uid="{00000000-0005-0000-0000-000080060000}"/>
    <cellStyle name="NoFileFound 2 3 2" xfId="2596" xr:uid="{00000000-0005-0000-0000-000081060000}"/>
    <cellStyle name="NoFileFound 2 4" xfId="2513" xr:uid="{00000000-0005-0000-0000-000082060000}"/>
    <cellStyle name="NoFileFound 2 4 2" xfId="2611" xr:uid="{00000000-0005-0000-0000-000083060000}"/>
    <cellStyle name="NoFileFound 3" xfId="1491" xr:uid="{00000000-0005-0000-0000-000084060000}"/>
    <cellStyle name="NoFileFound 4" xfId="2537" xr:uid="{00000000-0005-0000-0000-000085060000}"/>
    <cellStyle name="NoFileFound 4 2" xfId="2586" xr:uid="{00000000-0005-0000-0000-000086060000}"/>
    <cellStyle name="NoFileFound 5" xfId="2503" xr:uid="{00000000-0005-0000-0000-000087060000}"/>
    <cellStyle name="NoFileFound 5 2" xfId="2621" xr:uid="{00000000-0005-0000-0000-000088060000}"/>
    <cellStyle name="NoFileFound_AAG Adjusted Cost per Day" xfId="2471" xr:uid="{00000000-0005-0000-0000-000089060000}"/>
    <cellStyle name="NoFiling" xfId="1492" xr:uid="{00000000-0005-0000-0000-00008A060000}"/>
    <cellStyle name="NoFiling 2" xfId="1493" xr:uid="{00000000-0005-0000-0000-00008B060000}"/>
    <cellStyle name="NoFiling 2 2" xfId="1494" xr:uid="{00000000-0005-0000-0000-00008C060000}"/>
    <cellStyle name="NoFiling 2 3" xfId="2526" xr:uid="{00000000-0005-0000-0000-00008D060000}"/>
    <cellStyle name="NoFiling 2 3 2" xfId="2598" xr:uid="{00000000-0005-0000-0000-00008E060000}"/>
    <cellStyle name="NoFiling 2 4" xfId="2515" xr:uid="{00000000-0005-0000-0000-00008F060000}"/>
    <cellStyle name="NoFiling 2 4 2" xfId="2609" xr:uid="{00000000-0005-0000-0000-000090060000}"/>
    <cellStyle name="NoFiling 3" xfId="1495" xr:uid="{00000000-0005-0000-0000-000091060000}"/>
    <cellStyle name="NoFiling 4" xfId="2531" xr:uid="{00000000-0005-0000-0000-000092060000}"/>
    <cellStyle name="NoFiling 4 2" xfId="2592" xr:uid="{00000000-0005-0000-0000-000093060000}"/>
    <cellStyle name="NoFiling 5" xfId="2509" xr:uid="{00000000-0005-0000-0000-000094060000}"/>
    <cellStyle name="NoFiling 5 2" xfId="2615" xr:uid="{00000000-0005-0000-0000-000095060000}"/>
    <cellStyle name="NoFiling_AAG Adjusted Cost per Day" xfId="2472" xr:uid="{00000000-0005-0000-0000-000096060000}"/>
    <cellStyle name="NoLegacyDataInFY" xfId="1496" xr:uid="{00000000-0005-0000-0000-000097060000}"/>
    <cellStyle name="NoLegacyDataInFY 2" xfId="2525" xr:uid="{00000000-0005-0000-0000-000098060000}"/>
    <cellStyle name="NoLegacyDataInFY 2 2" xfId="2599" xr:uid="{00000000-0005-0000-0000-000099060000}"/>
    <cellStyle name="NoLegacyDataInFY 3" xfId="2516" xr:uid="{00000000-0005-0000-0000-00009A060000}"/>
    <cellStyle name="NoLegacyDataInFY 3 2" xfId="2608" xr:uid="{00000000-0005-0000-0000-00009B060000}"/>
    <cellStyle name="Normal" xfId="0" builtinId="0"/>
    <cellStyle name="Normal 10" xfId="1497" xr:uid="{00000000-0005-0000-0000-00009D060000}"/>
    <cellStyle name="Normal 11" xfId="1498" xr:uid="{00000000-0005-0000-0000-00009E060000}"/>
    <cellStyle name="Normal 12" xfId="1499" xr:uid="{00000000-0005-0000-0000-00009F060000}"/>
    <cellStyle name="Normal 13" xfId="1500" xr:uid="{00000000-0005-0000-0000-0000A0060000}"/>
    <cellStyle name="Normal 14" xfId="1501" xr:uid="{00000000-0005-0000-0000-0000A1060000}"/>
    <cellStyle name="Normal 2" xfId="1502" xr:uid="{00000000-0005-0000-0000-0000A2060000}"/>
    <cellStyle name="Normal 2 10" xfId="1503" xr:uid="{00000000-0005-0000-0000-0000A3060000}"/>
    <cellStyle name="Normal 2 11" xfId="1504" xr:uid="{00000000-0005-0000-0000-0000A4060000}"/>
    <cellStyle name="Normal 2 12" xfId="1505" xr:uid="{00000000-0005-0000-0000-0000A5060000}"/>
    <cellStyle name="Normal 2 2" xfId="1506" xr:uid="{00000000-0005-0000-0000-0000A6060000}"/>
    <cellStyle name="Normal 2 2 2" xfId="1507" xr:uid="{00000000-0005-0000-0000-0000A7060000}"/>
    <cellStyle name="Normal 2 2 2 2" xfId="1508" xr:uid="{00000000-0005-0000-0000-0000A8060000}"/>
    <cellStyle name="Normal 2 2 2 2 2" xfId="1509" xr:uid="{00000000-0005-0000-0000-0000A9060000}"/>
    <cellStyle name="Normal 2 2 2 2 2 2" xfId="1510" xr:uid="{00000000-0005-0000-0000-0000AA060000}"/>
    <cellStyle name="Normal 2 2 2 2 2 2 2" xfId="1511" xr:uid="{00000000-0005-0000-0000-0000AB060000}"/>
    <cellStyle name="Normal 2 2 2 2 2 3" xfId="1512" xr:uid="{00000000-0005-0000-0000-0000AC060000}"/>
    <cellStyle name="Normal 2 2 2 2 3" xfId="1513" xr:uid="{00000000-0005-0000-0000-0000AD060000}"/>
    <cellStyle name="Normal 2 2 2 2 3 2" xfId="1514" xr:uid="{00000000-0005-0000-0000-0000AE060000}"/>
    <cellStyle name="Normal 2 2 2 2 4" xfId="1515" xr:uid="{00000000-0005-0000-0000-0000AF060000}"/>
    <cellStyle name="Normal 2 2 2 3" xfId="1516" xr:uid="{00000000-0005-0000-0000-0000B0060000}"/>
    <cellStyle name="Normal 2 2 2 3 2" xfId="1517" xr:uid="{00000000-0005-0000-0000-0000B1060000}"/>
    <cellStyle name="Normal 2 2 2 3 2 2" xfId="1518" xr:uid="{00000000-0005-0000-0000-0000B2060000}"/>
    <cellStyle name="Normal 2 2 2 3 3" xfId="1519" xr:uid="{00000000-0005-0000-0000-0000B3060000}"/>
    <cellStyle name="Normal 2 2 2 4" xfId="1520" xr:uid="{00000000-0005-0000-0000-0000B4060000}"/>
    <cellStyle name="Normal 2 2 2 4 2" xfId="1521" xr:uid="{00000000-0005-0000-0000-0000B5060000}"/>
    <cellStyle name="Normal 2 2 2 5" xfId="1522" xr:uid="{00000000-0005-0000-0000-0000B6060000}"/>
    <cellStyle name="Normal 2 2 3" xfId="1523" xr:uid="{00000000-0005-0000-0000-0000B7060000}"/>
    <cellStyle name="Normal 2 2 3 2" xfId="1524" xr:uid="{00000000-0005-0000-0000-0000B8060000}"/>
    <cellStyle name="Normal 2 2 3 2 2" xfId="1525" xr:uid="{00000000-0005-0000-0000-0000B9060000}"/>
    <cellStyle name="Normal 2 2 3 2 2 2" xfId="1526" xr:uid="{00000000-0005-0000-0000-0000BA060000}"/>
    <cellStyle name="Normal 2 2 3 2 2 2 2" xfId="1527" xr:uid="{00000000-0005-0000-0000-0000BB060000}"/>
    <cellStyle name="Normal 2 2 3 2 2 3" xfId="1528" xr:uid="{00000000-0005-0000-0000-0000BC060000}"/>
    <cellStyle name="Normal 2 2 3 2 3" xfId="1529" xr:uid="{00000000-0005-0000-0000-0000BD060000}"/>
    <cellStyle name="Normal 2 2 3 2 3 2" xfId="1530" xr:uid="{00000000-0005-0000-0000-0000BE060000}"/>
    <cellStyle name="Normal 2 2 3 2 4" xfId="1531" xr:uid="{00000000-0005-0000-0000-0000BF060000}"/>
    <cellStyle name="Normal 2 2 3 3" xfId="1532" xr:uid="{00000000-0005-0000-0000-0000C0060000}"/>
    <cellStyle name="Normal 2 2 3 3 2" xfId="1533" xr:uid="{00000000-0005-0000-0000-0000C1060000}"/>
    <cellStyle name="Normal 2 2 3 3 2 2" xfId="1534" xr:uid="{00000000-0005-0000-0000-0000C2060000}"/>
    <cellStyle name="Normal 2 2 3 3 3" xfId="1535" xr:uid="{00000000-0005-0000-0000-0000C3060000}"/>
    <cellStyle name="Normal 2 2 3 4" xfId="1536" xr:uid="{00000000-0005-0000-0000-0000C4060000}"/>
    <cellStyle name="Normal 2 2 3 4 2" xfId="1537" xr:uid="{00000000-0005-0000-0000-0000C5060000}"/>
    <cellStyle name="Normal 2 2 3 5" xfId="1538" xr:uid="{00000000-0005-0000-0000-0000C6060000}"/>
    <cellStyle name="Normal 2 2 4" xfId="1539" xr:uid="{00000000-0005-0000-0000-0000C7060000}"/>
    <cellStyle name="Normal 2 2 4 2" xfId="1540" xr:uid="{00000000-0005-0000-0000-0000C8060000}"/>
    <cellStyle name="Normal 2 2 4 2 2" xfId="1541" xr:uid="{00000000-0005-0000-0000-0000C9060000}"/>
    <cellStyle name="Normal 2 2 4 2 2 2" xfId="1542" xr:uid="{00000000-0005-0000-0000-0000CA060000}"/>
    <cellStyle name="Normal 2 2 4 2 3" xfId="1543" xr:uid="{00000000-0005-0000-0000-0000CB060000}"/>
    <cellStyle name="Normal 2 2 4 3" xfId="1544" xr:uid="{00000000-0005-0000-0000-0000CC060000}"/>
    <cellStyle name="Normal 2 2 4 3 2" xfId="1545" xr:uid="{00000000-0005-0000-0000-0000CD060000}"/>
    <cellStyle name="Normal 2 2 4 4" xfId="1546" xr:uid="{00000000-0005-0000-0000-0000CE060000}"/>
    <cellStyle name="Normal 2 2 5" xfId="1547" xr:uid="{00000000-0005-0000-0000-0000CF060000}"/>
    <cellStyle name="Normal 2 2 5 2" xfId="1548" xr:uid="{00000000-0005-0000-0000-0000D0060000}"/>
    <cellStyle name="Normal 2 2 5 2 2" xfId="1549" xr:uid="{00000000-0005-0000-0000-0000D1060000}"/>
    <cellStyle name="Normal 2 2 5 3" xfId="1550" xr:uid="{00000000-0005-0000-0000-0000D2060000}"/>
    <cellStyle name="Normal 2 2 6" xfId="1551" xr:uid="{00000000-0005-0000-0000-0000D3060000}"/>
    <cellStyle name="Normal 2 2 6 2" xfId="1552" xr:uid="{00000000-0005-0000-0000-0000D4060000}"/>
    <cellStyle name="Normal 2 2 7" xfId="1553" xr:uid="{00000000-0005-0000-0000-0000D5060000}"/>
    <cellStyle name="Normal 2 3" xfId="1554" xr:uid="{00000000-0005-0000-0000-0000D6060000}"/>
    <cellStyle name="Normal 2 3 2" xfId="1555" xr:uid="{00000000-0005-0000-0000-0000D7060000}"/>
    <cellStyle name="Normal 2 3 2 2" xfId="1556" xr:uid="{00000000-0005-0000-0000-0000D8060000}"/>
    <cellStyle name="Normal 2 3 2 2 2" xfId="1557" xr:uid="{00000000-0005-0000-0000-0000D9060000}"/>
    <cellStyle name="Normal 2 3 2 2 2 2" xfId="1558" xr:uid="{00000000-0005-0000-0000-0000DA060000}"/>
    <cellStyle name="Normal 2 3 2 2 3" xfId="1559" xr:uid="{00000000-0005-0000-0000-0000DB060000}"/>
    <cellStyle name="Normal 2 3 2 3" xfId="1560" xr:uid="{00000000-0005-0000-0000-0000DC060000}"/>
    <cellStyle name="Normal 2 3 2 3 2" xfId="1561" xr:uid="{00000000-0005-0000-0000-0000DD060000}"/>
    <cellStyle name="Normal 2 3 2 4" xfId="1562" xr:uid="{00000000-0005-0000-0000-0000DE060000}"/>
    <cellStyle name="Normal 2 3 3" xfId="1563" xr:uid="{00000000-0005-0000-0000-0000DF060000}"/>
    <cellStyle name="Normal 2 3 3 2" xfId="1564" xr:uid="{00000000-0005-0000-0000-0000E0060000}"/>
    <cellStyle name="Normal 2 3 3 2 2" xfId="1565" xr:uid="{00000000-0005-0000-0000-0000E1060000}"/>
    <cellStyle name="Normal 2 3 3 3" xfId="1566" xr:uid="{00000000-0005-0000-0000-0000E2060000}"/>
    <cellStyle name="Normal 2 3 4" xfId="1567" xr:uid="{00000000-0005-0000-0000-0000E3060000}"/>
    <cellStyle name="Normal 2 3 4 2" xfId="1568" xr:uid="{00000000-0005-0000-0000-0000E4060000}"/>
    <cellStyle name="Normal 2 3 5" xfId="1569" xr:uid="{00000000-0005-0000-0000-0000E5060000}"/>
    <cellStyle name="Normal 2 4" xfId="1570" xr:uid="{00000000-0005-0000-0000-0000E6060000}"/>
    <cellStyle name="Normal 2 4 2" xfId="1571" xr:uid="{00000000-0005-0000-0000-0000E7060000}"/>
    <cellStyle name="Normal 2 4 2 2" xfId="1572" xr:uid="{00000000-0005-0000-0000-0000E8060000}"/>
    <cellStyle name="Normal 2 4 2 2 2" xfId="1573" xr:uid="{00000000-0005-0000-0000-0000E9060000}"/>
    <cellStyle name="Normal 2 4 2 2 2 2" xfId="1574" xr:uid="{00000000-0005-0000-0000-0000EA060000}"/>
    <cellStyle name="Normal 2 4 2 2 3" xfId="1575" xr:uid="{00000000-0005-0000-0000-0000EB060000}"/>
    <cellStyle name="Normal 2 4 2 3" xfId="1576" xr:uid="{00000000-0005-0000-0000-0000EC060000}"/>
    <cellStyle name="Normal 2 4 2 3 2" xfId="1577" xr:uid="{00000000-0005-0000-0000-0000ED060000}"/>
    <cellStyle name="Normal 2 4 2 4" xfId="1578" xr:uid="{00000000-0005-0000-0000-0000EE060000}"/>
    <cellStyle name="Normal 2 4 3" xfId="1579" xr:uid="{00000000-0005-0000-0000-0000EF060000}"/>
    <cellStyle name="Normal 2 4 3 2" xfId="1580" xr:uid="{00000000-0005-0000-0000-0000F0060000}"/>
    <cellStyle name="Normal 2 4 3 2 2" xfId="1581" xr:uid="{00000000-0005-0000-0000-0000F1060000}"/>
    <cellStyle name="Normal 2 4 3 3" xfId="1582" xr:uid="{00000000-0005-0000-0000-0000F2060000}"/>
    <cellStyle name="Normal 2 4 4" xfId="1583" xr:uid="{00000000-0005-0000-0000-0000F3060000}"/>
    <cellStyle name="Normal 2 4 4 2" xfId="1584" xr:uid="{00000000-0005-0000-0000-0000F4060000}"/>
    <cellStyle name="Normal 2 4 5" xfId="1585" xr:uid="{00000000-0005-0000-0000-0000F5060000}"/>
    <cellStyle name="Normal 2 5" xfId="1586" xr:uid="{00000000-0005-0000-0000-0000F6060000}"/>
    <cellStyle name="Normal 2 5 2" xfId="1587" xr:uid="{00000000-0005-0000-0000-0000F7060000}"/>
    <cellStyle name="Normal 2 5 2 2" xfId="1588" xr:uid="{00000000-0005-0000-0000-0000F8060000}"/>
    <cellStyle name="Normal 2 5 2 2 2" xfId="1589" xr:uid="{00000000-0005-0000-0000-0000F9060000}"/>
    <cellStyle name="Normal 2 5 2 3" xfId="1590" xr:uid="{00000000-0005-0000-0000-0000FA060000}"/>
    <cellStyle name="Normal 2 5 3" xfId="1591" xr:uid="{00000000-0005-0000-0000-0000FB060000}"/>
    <cellStyle name="Normal 2 5 3 2" xfId="1592" xr:uid="{00000000-0005-0000-0000-0000FC060000}"/>
    <cellStyle name="Normal 2 5 4" xfId="1593" xr:uid="{00000000-0005-0000-0000-0000FD060000}"/>
    <cellStyle name="Normal 2 6" xfId="1594" xr:uid="{00000000-0005-0000-0000-0000FE060000}"/>
    <cellStyle name="Normal 2 6 2" xfId="1595" xr:uid="{00000000-0005-0000-0000-0000FF060000}"/>
    <cellStyle name="Normal 2 6 2 2" xfId="1596" xr:uid="{00000000-0005-0000-0000-000000070000}"/>
    <cellStyle name="Normal 2 6 3" xfId="1597" xr:uid="{00000000-0005-0000-0000-000001070000}"/>
    <cellStyle name="Normal 2 7" xfId="1598" xr:uid="{00000000-0005-0000-0000-000002070000}"/>
    <cellStyle name="Normal 2 7 2" xfId="1599" xr:uid="{00000000-0005-0000-0000-000003070000}"/>
    <cellStyle name="Normal 2 8" xfId="1600" xr:uid="{00000000-0005-0000-0000-000004070000}"/>
    <cellStyle name="Normal 2 9" xfId="1601" xr:uid="{00000000-0005-0000-0000-000005070000}"/>
    <cellStyle name="Normal 3" xfId="1602" xr:uid="{00000000-0005-0000-0000-000006070000}"/>
    <cellStyle name="Normal 3 10" xfId="1603" xr:uid="{00000000-0005-0000-0000-000007070000}"/>
    <cellStyle name="Normal 3 11" xfId="1604" xr:uid="{00000000-0005-0000-0000-000008070000}"/>
    <cellStyle name="Normal 3 2" xfId="1605" xr:uid="{00000000-0005-0000-0000-000009070000}"/>
    <cellStyle name="Normal 3 2 2" xfId="1606" xr:uid="{00000000-0005-0000-0000-00000A070000}"/>
    <cellStyle name="Normal 3 2 2 2" xfId="1607" xr:uid="{00000000-0005-0000-0000-00000B070000}"/>
    <cellStyle name="Normal 3 2 2 2 2" xfId="1608" xr:uid="{00000000-0005-0000-0000-00000C070000}"/>
    <cellStyle name="Normal 3 2 2 2 2 2" xfId="1609" xr:uid="{00000000-0005-0000-0000-00000D070000}"/>
    <cellStyle name="Normal 3 2 2 2 2 2 2" xfId="1610" xr:uid="{00000000-0005-0000-0000-00000E070000}"/>
    <cellStyle name="Normal 3 2 2 2 2 3" xfId="1611" xr:uid="{00000000-0005-0000-0000-00000F070000}"/>
    <cellStyle name="Normal 3 2 2 2 3" xfId="1612" xr:uid="{00000000-0005-0000-0000-000010070000}"/>
    <cellStyle name="Normal 3 2 2 2 3 2" xfId="1613" xr:uid="{00000000-0005-0000-0000-000011070000}"/>
    <cellStyle name="Normal 3 2 2 2 4" xfId="1614" xr:uid="{00000000-0005-0000-0000-000012070000}"/>
    <cellStyle name="Normal 3 2 2 3" xfId="1615" xr:uid="{00000000-0005-0000-0000-000013070000}"/>
    <cellStyle name="Normal 3 2 2 3 2" xfId="1616" xr:uid="{00000000-0005-0000-0000-000014070000}"/>
    <cellStyle name="Normal 3 2 2 3 2 2" xfId="1617" xr:uid="{00000000-0005-0000-0000-000015070000}"/>
    <cellStyle name="Normal 3 2 2 3 3" xfId="1618" xr:uid="{00000000-0005-0000-0000-000016070000}"/>
    <cellStyle name="Normal 3 2 2 4" xfId="1619" xr:uid="{00000000-0005-0000-0000-000017070000}"/>
    <cellStyle name="Normal 3 2 2 4 2" xfId="1620" xr:uid="{00000000-0005-0000-0000-000018070000}"/>
    <cellStyle name="Normal 3 2 2 5" xfId="1621" xr:uid="{00000000-0005-0000-0000-000019070000}"/>
    <cellStyle name="Normal 3 2 3" xfId="1622" xr:uid="{00000000-0005-0000-0000-00001A070000}"/>
    <cellStyle name="Normal 3 2 3 2" xfId="1623" xr:uid="{00000000-0005-0000-0000-00001B070000}"/>
    <cellStyle name="Normal 3 2 3 2 2" xfId="1624" xr:uid="{00000000-0005-0000-0000-00001C070000}"/>
    <cellStyle name="Normal 3 2 3 2 2 2" xfId="1625" xr:uid="{00000000-0005-0000-0000-00001D070000}"/>
    <cellStyle name="Normal 3 2 3 2 2 2 2" xfId="1626" xr:uid="{00000000-0005-0000-0000-00001E070000}"/>
    <cellStyle name="Normal 3 2 3 2 2 3" xfId="1627" xr:uid="{00000000-0005-0000-0000-00001F070000}"/>
    <cellStyle name="Normal 3 2 3 2 3" xfId="1628" xr:uid="{00000000-0005-0000-0000-000020070000}"/>
    <cellStyle name="Normal 3 2 3 2 3 2" xfId="1629" xr:uid="{00000000-0005-0000-0000-000021070000}"/>
    <cellStyle name="Normal 3 2 3 2 4" xfId="1630" xr:uid="{00000000-0005-0000-0000-000022070000}"/>
    <cellStyle name="Normal 3 2 3 3" xfId="1631" xr:uid="{00000000-0005-0000-0000-000023070000}"/>
    <cellStyle name="Normal 3 2 3 3 2" xfId="1632" xr:uid="{00000000-0005-0000-0000-000024070000}"/>
    <cellStyle name="Normal 3 2 3 3 2 2" xfId="1633" xr:uid="{00000000-0005-0000-0000-000025070000}"/>
    <cellStyle name="Normal 3 2 3 3 3" xfId="1634" xr:uid="{00000000-0005-0000-0000-000026070000}"/>
    <cellStyle name="Normal 3 2 3 4" xfId="1635" xr:uid="{00000000-0005-0000-0000-000027070000}"/>
    <cellStyle name="Normal 3 2 3 4 2" xfId="1636" xr:uid="{00000000-0005-0000-0000-000028070000}"/>
    <cellStyle name="Normal 3 2 3 5" xfId="1637" xr:uid="{00000000-0005-0000-0000-000029070000}"/>
    <cellStyle name="Normal 3 2 4" xfId="1638" xr:uid="{00000000-0005-0000-0000-00002A070000}"/>
    <cellStyle name="Normal 3 2 4 2" xfId="1639" xr:uid="{00000000-0005-0000-0000-00002B070000}"/>
    <cellStyle name="Normal 3 2 4 2 2" xfId="1640" xr:uid="{00000000-0005-0000-0000-00002C070000}"/>
    <cellStyle name="Normal 3 2 4 2 2 2" xfId="1641" xr:uid="{00000000-0005-0000-0000-00002D070000}"/>
    <cellStyle name="Normal 3 2 4 2 2 2 2" xfId="1642" xr:uid="{00000000-0005-0000-0000-00002E070000}"/>
    <cellStyle name="Normal 3 2 4 2 2 3" xfId="1643" xr:uid="{00000000-0005-0000-0000-00002F070000}"/>
    <cellStyle name="Normal 3 2 4 2 3" xfId="1644" xr:uid="{00000000-0005-0000-0000-000030070000}"/>
    <cellStyle name="Normal 3 2 4 2 3 2" xfId="1645" xr:uid="{00000000-0005-0000-0000-000031070000}"/>
    <cellStyle name="Normal 3 2 4 2 4" xfId="1646" xr:uid="{00000000-0005-0000-0000-000032070000}"/>
    <cellStyle name="Normal 3 2 4 3" xfId="1647" xr:uid="{00000000-0005-0000-0000-000033070000}"/>
    <cellStyle name="Normal 3 2 4 3 2" xfId="1648" xr:uid="{00000000-0005-0000-0000-000034070000}"/>
    <cellStyle name="Normal 3 2 4 3 2 2" xfId="1649" xr:uid="{00000000-0005-0000-0000-000035070000}"/>
    <cellStyle name="Normal 3 2 4 3 3" xfId="1650" xr:uid="{00000000-0005-0000-0000-000036070000}"/>
    <cellStyle name="Normal 3 2 4 4" xfId="1651" xr:uid="{00000000-0005-0000-0000-000037070000}"/>
    <cellStyle name="Normal 3 2 4 4 2" xfId="1652" xr:uid="{00000000-0005-0000-0000-000038070000}"/>
    <cellStyle name="Normal 3 2 4 5" xfId="1653" xr:uid="{00000000-0005-0000-0000-000039070000}"/>
    <cellStyle name="Normal 3 2 5" xfId="1654" xr:uid="{00000000-0005-0000-0000-00003A070000}"/>
    <cellStyle name="Normal 3 2 5 2" xfId="1655" xr:uid="{00000000-0005-0000-0000-00003B070000}"/>
    <cellStyle name="Normal 3 2 5 2 2" xfId="1656" xr:uid="{00000000-0005-0000-0000-00003C070000}"/>
    <cellStyle name="Normal 3 2 5 2 2 2" xfId="1657" xr:uid="{00000000-0005-0000-0000-00003D070000}"/>
    <cellStyle name="Normal 3 2 5 2 3" xfId="1658" xr:uid="{00000000-0005-0000-0000-00003E070000}"/>
    <cellStyle name="Normal 3 2 5 3" xfId="1659" xr:uid="{00000000-0005-0000-0000-00003F070000}"/>
    <cellStyle name="Normal 3 2 5 3 2" xfId="1660" xr:uid="{00000000-0005-0000-0000-000040070000}"/>
    <cellStyle name="Normal 3 2 5 4" xfId="1661" xr:uid="{00000000-0005-0000-0000-000041070000}"/>
    <cellStyle name="Normal 3 2 6" xfId="1662" xr:uid="{00000000-0005-0000-0000-000042070000}"/>
    <cellStyle name="Normal 3 2 6 2" xfId="1663" xr:uid="{00000000-0005-0000-0000-000043070000}"/>
    <cellStyle name="Normal 3 2 6 2 2" xfId="1664" xr:uid="{00000000-0005-0000-0000-000044070000}"/>
    <cellStyle name="Normal 3 2 6 3" xfId="1665" xr:uid="{00000000-0005-0000-0000-000045070000}"/>
    <cellStyle name="Normal 3 2 7" xfId="1666" xr:uid="{00000000-0005-0000-0000-000046070000}"/>
    <cellStyle name="Normal 3 2 7 2" xfId="1667" xr:uid="{00000000-0005-0000-0000-000047070000}"/>
    <cellStyle name="Normal 3 2 8" xfId="1668" xr:uid="{00000000-0005-0000-0000-000048070000}"/>
    <cellStyle name="Normal 3 3" xfId="1669" xr:uid="{00000000-0005-0000-0000-000049070000}"/>
    <cellStyle name="Normal 3 3 2" xfId="1670" xr:uid="{00000000-0005-0000-0000-00004A070000}"/>
    <cellStyle name="Normal 3 3 2 2" xfId="1671" xr:uid="{00000000-0005-0000-0000-00004B070000}"/>
    <cellStyle name="Normal 3 3 2 2 2" xfId="1672" xr:uid="{00000000-0005-0000-0000-00004C070000}"/>
    <cellStyle name="Normal 3 3 2 2 2 2" xfId="1673" xr:uid="{00000000-0005-0000-0000-00004D070000}"/>
    <cellStyle name="Normal 3 3 2 2 3" xfId="1674" xr:uid="{00000000-0005-0000-0000-00004E070000}"/>
    <cellStyle name="Normal 3 3 2 3" xfId="1675" xr:uid="{00000000-0005-0000-0000-00004F070000}"/>
    <cellStyle name="Normal 3 3 2 3 2" xfId="1676" xr:uid="{00000000-0005-0000-0000-000050070000}"/>
    <cellStyle name="Normal 3 3 2 4" xfId="1677" xr:uid="{00000000-0005-0000-0000-000051070000}"/>
    <cellStyle name="Normal 3 3 3" xfId="1678" xr:uid="{00000000-0005-0000-0000-000052070000}"/>
    <cellStyle name="Normal 3 3 3 2" xfId="1679" xr:uid="{00000000-0005-0000-0000-000053070000}"/>
    <cellStyle name="Normal 3 3 3 2 2" xfId="1680" xr:uid="{00000000-0005-0000-0000-000054070000}"/>
    <cellStyle name="Normal 3 3 3 3" xfId="1681" xr:uid="{00000000-0005-0000-0000-000055070000}"/>
    <cellStyle name="Normal 3 3 4" xfId="1682" xr:uid="{00000000-0005-0000-0000-000056070000}"/>
    <cellStyle name="Normal 3 3 4 2" xfId="1683" xr:uid="{00000000-0005-0000-0000-000057070000}"/>
    <cellStyle name="Normal 3 3 5" xfId="1684" xr:uid="{00000000-0005-0000-0000-000058070000}"/>
    <cellStyle name="Normal 3 4" xfId="1685" xr:uid="{00000000-0005-0000-0000-000059070000}"/>
    <cellStyle name="Normal 3 4 2" xfId="1686" xr:uid="{00000000-0005-0000-0000-00005A070000}"/>
    <cellStyle name="Normal 3 4 2 2" xfId="1687" xr:uid="{00000000-0005-0000-0000-00005B070000}"/>
    <cellStyle name="Normal 3 4 2 2 2" xfId="1688" xr:uid="{00000000-0005-0000-0000-00005C070000}"/>
    <cellStyle name="Normal 3 4 2 2 2 2" xfId="1689" xr:uid="{00000000-0005-0000-0000-00005D070000}"/>
    <cellStyle name="Normal 3 4 2 2 3" xfId="1690" xr:uid="{00000000-0005-0000-0000-00005E070000}"/>
    <cellStyle name="Normal 3 4 2 3" xfId="1691" xr:uid="{00000000-0005-0000-0000-00005F070000}"/>
    <cellStyle name="Normal 3 4 2 3 2" xfId="1692" xr:uid="{00000000-0005-0000-0000-000060070000}"/>
    <cellStyle name="Normal 3 4 2 4" xfId="1693" xr:uid="{00000000-0005-0000-0000-000061070000}"/>
    <cellStyle name="Normal 3 4 3" xfId="1694" xr:uid="{00000000-0005-0000-0000-000062070000}"/>
    <cellStyle name="Normal 3 4 3 2" xfId="1695" xr:uid="{00000000-0005-0000-0000-000063070000}"/>
    <cellStyle name="Normal 3 4 3 2 2" xfId="1696" xr:uid="{00000000-0005-0000-0000-000064070000}"/>
    <cellStyle name="Normal 3 4 3 3" xfId="1697" xr:uid="{00000000-0005-0000-0000-000065070000}"/>
    <cellStyle name="Normal 3 4 4" xfId="1698" xr:uid="{00000000-0005-0000-0000-000066070000}"/>
    <cellStyle name="Normal 3 4 4 2" xfId="1699" xr:uid="{00000000-0005-0000-0000-000067070000}"/>
    <cellStyle name="Normal 3 4 5" xfId="1700" xr:uid="{00000000-0005-0000-0000-000068070000}"/>
    <cellStyle name="Normal 3 5" xfId="1701" xr:uid="{00000000-0005-0000-0000-000069070000}"/>
    <cellStyle name="Normal 3 5 2" xfId="1702" xr:uid="{00000000-0005-0000-0000-00006A070000}"/>
    <cellStyle name="Normal 3 5 2 2" xfId="1703" xr:uid="{00000000-0005-0000-0000-00006B070000}"/>
    <cellStyle name="Normal 3 5 2 2 2" xfId="1704" xr:uid="{00000000-0005-0000-0000-00006C070000}"/>
    <cellStyle name="Normal 3 5 2 2 2 2" xfId="1705" xr:uid="{00000000-0005-0000-0000-00006D070000}"/>
    <cellStyle name="Normal 3 5 2 2 3" xfId="1706" xr:uid="{00000000-0005-0000-0000-00006E070000}"/>
    <cellStyle name="Normal 3 5 2 3" xfId="1707" xr:uid="{00000000-0005-0000-0000-00006F070000}"/>
    <cellStyle name="Normal 3 5 2 3 2" xfId="1708" xr:uid="{00000000-0005-0000-0000-000070070000}"/>
    <cellStyle name="Normal 3 5 2 4" xfId="1709" xr:uid="{00000000-0005-0000-0000-000071070000}"/>
    <cellStyle name="Normal 3 5 3" xfId="1710" xr:uid="{00000000-0005-0000-0000-000072070000}"/>
    <cellStyle name="Normal 3 5 3 2" xfId="1711" xr:uid="{00000000-0005-0000-0000-000073070000}"/>
    <cellStyle name="Normal 3 5 3 2 2" xfId="1712" xr:uid="{00000000-0005-0000-0000-000074070000}"/>
    <cellStyle name="Normal 3 5 3 3" xfId="1713" xr:uid="{00000000-0005-0000-0000-000075070000}"/>
    <cellStyle name="Normal 3 5 4" xfId="1714" xr:uid="{00000000-0005-0000-0000-000076070000}"/>
    <cellStyle name="Normal 3 5 4 2" xfId="1715" xr:uid="{00000000-0005-0000-0000-000077070000}"/>
    <cellStyle name="Normal 3 5 5" xfId="1716" xr:uid="{00000000-0005-0000-0000-000078070000}"/>
    <cellStyle name="Normal 3 6" xfId="1717" xr:uid="{00000000-0005-0000-0000-000079070000}"/>
    <cellStyle name="Normal 3 6 2" xfId="1718" xr:uid="{00000000-0005-0000-0000-00007A070000}"/>
    <cellStyle name="Normal 3 6 2 2" xfId="1719" xr:uid="{00000000-0005-0000-0000-00007B070000}"/>
    <cellStyle name="Normal 3 6 2 2 2" xfId="1720" xr:uid="{00000000-0005-0000-0000-00007C070000}"/>
    <cellStyle name="Normal 3 6 2 3" xfId="1721" xr:uid="{00000000-0005-0000-0000-00007D070000}"/>
    <cellStyle name="Normal 3 6 3" xfId="1722" xr:uid="{00000000-0005-0000-0000-00007E070000}"/>
    <cellStyle name="Normal 3 6 3 2" xfId="1723" xr:uid="{00000000-0005-0000-0000-00007F070000}"/>
    <cellStyle name="Normal 3 6 4" xfId="1724" xr:uid="{00000000-0005-0000-0000-000080070000}"/>
    <cellStyle name="Normal 3 7" xfId="1725" xr:uid="{00000000-0005-0000-0000-000081070000}"/>
    <cellStyle name="Normal 3 7 2" xfId="1726" xr:uid="{00000000-0005-0000-0000-000082070000}"/>
    <cellStyle name="Normal 3 7 2 2" xfId="1727" xr:uid="{00000000-0005-0000-0000-000083070000}"/>
    <cellStyle name="Normal 3 7 3" xfId="1728" xr:uid="{00000000-0005-0000-0000-000084070000}"/>
    <cellStyle name="Normal 3 8" xfId="1729" xr:uid="{00000000-0005-0000-0000-000085070000}"/>
    <cellStyle name="Normal 3 8 2" xfId="1730" xr:uid="{00000000-0005-0000-0000-000086070000}"/>
    <cellStyle name="Normal 3 9" xfId="1731" xr:uid="{00000000-0005-0000-0000-000087070000}"/>
    <cellStyle name="Normal 4" xfId="1732" xr:uid="{00000000-0005-0000-0000-000088070000}"/>
    <cellStyle name="Normal 5" xfId="1733" xr:uid="{00000000-0005-0000-0000-000089070000}"/>
    <cellStyle name="Normal 6" xfId="1734" xr:uid="{00000000-0005-0000-0000-00008A070000}"/>
    <cellStyle name="Normal 7" xfId="1735" xr:uid="{00000000-0005-0000-0000-00008B070000}"/>
    <cellStyle name="Normal 7 2" xfId="1736" xr:uid="{00000000-0005-0000-0000-00008C070000}"/>
    <cellStyle name="Normal 7 2 2" xfId="1737" xr:uid="{00000000-0005-0000-0000-00008D070000}"/>
    <cellStyle name="Normal 7 2 2 2" xfId="1738" xr:uid="{00000000-0005-0000-0000-00008E070000}"/>
    <cellStyle name="Normal 7 2 3" xfId="1739" xr:uid="{00000000-0005-0000-0000-00008F070000}"/>
    <cellStyle name="Normal 7 3" xfId="1740" xr:uid="{00000000-0005-0000-0000-000090070000}"/>
    <cellStyle name="Normal 7 3 2" xfId="1741" xr:uid="{00000000-0005-0000-0000-000091070000}"/>
    <cellStyle name="Normal 7 4" xfId="1742" xr:uid="{00000000-0005-0000-0000-000092070000}"/>
    <cellStyle name="Normal 8" xfId="1743" xr:uid="{00000000-0005-0000-0000-000093070000}"/>
    <cellStyle name="Normal 9" xfId="1744" xr:uid="{00000000-0005-0000-0000-000094070000}"/>
    <cellStyle name="Normal 9 2" xfId="1745" xr:uid="{00000000-0005-0000-0000-000095070000}"/>
    <cellStyle name="Normal 9 2 2" xfId="1746" xr:uid="{00000000-0005-0000-0000-000096070000}"/>
    <cellStyle name="Normal 9 3" xfId="1747" xr:uid="{00000000-0005-0000-0000-000097070000}"/>
    <cellStyle name="Note 2" xfId="1748" xr:uid="{00000000-0005-0000-0000-000098070000}"/>
    <cellStyle name="Note 2 2" xfId="1749" xr:uid="{00000000-0005-0000-0000-000099070000}"/>
    <cellStyle name="Note 2 3" xfId="1750" xr:uid="{00000000-0005-0000-0000-00009A070000}"/>
    <cellStyle name="NotYetReviewed" xfId="1751" xr:uid="{00000000-0005-0000-0000-00009B070000}"/>
    <cellStyle name="NotYetReviewed 2" xfId="1752" xr:uid="{00000000-0005-0000-0000-00009C070000}"/>
    <cellStyle name="NotYetReviewed 2 2" xfId="1753" xr:uid="{00000000-0005-0000-0000-00009D070000}"/>
    <cellStyle name="NotYetReviewed 2 3" xfId="2523" xr:uid="{00000000-0005-0000-0000-00009E070000}"/>
    <cellStyle name="NotYetReviewed 2 3 2" xfId="2601" xr:uid="{00000000-0005-0000-0000-00009F070000}"/>
    <cellStyle name="NotYetReviewed 2 4" xfId="2518" xr:uid="{00000000-0005-0000-0000-0000A0070000}"/>
    <cellStyle name="NotYetReviewed 2 4 2" xfId="2606" xr:uid="{00000000-0005-0000-0000-0000A1070000}"/>
    <cellStyle name="NotYetReviewed 3" xfId="1754" xr:uid="{00000000-0005-0000-0000-0000A2070000}"/>
    <cellStyle name="NotYetReviewed 3 2" xfId="1755" xr:uid="{00000000-0005-0000-0000-0000A3070000}"/>
    <cellStyle name="NotYetReviewed 4" xfId="1756" xr:uid="{00000000-0005-0000-0000-0000A4070000}"/>
    <cellStyle name="NotYetReviewed 5" xfId="2524" xr:uid="{00000000-0005-0000-0000-0000A5070000}"/>
    <cellStyle name="NotYetReviewed 5 2" xfId="2600" xr:uid="{00000000-0005-0000-0000-0000A6070000}"/>
    <cellStyle name="NotYetReviewed 6" xfId="2517" xr:uid="{00000000-0005-0000-0000-0000A7070000}"/>
    <cellStyle name="NotYetReviewed 6 2" xfId="2607" xr:uid="{00000000-0005-0000-0000-0000A8070000}"/>
    <cellStyle name="NotYetReviewed_AAG Adjusted Cost per Day" xfId="2473" xr:uid="{00000000-0005-0000-0000-0000A9070000}"/>
    <cellStyle name="Output 2" xfId="1757" xr:uid="{00000000-0005-0000-0000-0000AA070000}"/>
    <cellStyle name="Output 2 2" xfId="1758" xr:uid="{00000000-0005-0000-0000-0000AB070000}"/>
    <cellStyle name="Output 2 2 2" xfId="1759" xr:uid="{00000000-0005-0000-0000-0000AC070000}"/>
    <cellStyle name="Output 2 3" xfId="1760" xr:uid="{00000000-0005-0000-0000-0000AD070000}"/>
    <cellStyle name="Output 2 4" xfId="1761" xr:uid="{00000000-0005-0000-0000-0000AE070000}"/>
    <cellStyle name="Percent" xfId="2" builtinId="5"/>
    <cellStyle name="Percent 10" xfId="1762" xr:uid="{00000000-0005-0000-0000-0000B0070000}"/>
    <cellStyle name="Percent 10 2" xfId="1763" xr:uid="{00000000-0005-0000-0000-0000B1070000}"/>
    <cellStyle name="Percent 11" xfId="1764" xr:uid="{00000000-0005-0000-0000-0000B2070000}"/>
    <cellStyle name="Percent 11 2" xfId="1765" xr:uid="{00000000-0005-0000-0000-0000B3070000}"/>
    <cellStyle name="Percent 12" xfId="1766" xr:uid="{00000000-0005-0000-0000-0000B4070000}"/>
    <cellStyle name="Percent 12 2" xfId="1767" xr:uid="{00000000-0005-0000-0000-0000B5070000}"/>
    <cellStyle name="Percent 13" xfId="1768" xr:uid="{00000000-0005-0000-0000-0000B6070000}"/>
    <cellStyle name="Percent 13 2" xfId="1769" xr:uid="{00000000-0005-0000-0000-0000B7070000}"/>
    <cellStyle name="Percent 14" xfId="1770" xr:uid="{00000000-0005-0000-0000-0000B8070000}"/>
    <cellStyle name="Percent 14 2" xfId="1771" xr:uid="{00000000-0005-0000-0000-0000B9070000}"/>
    <cellStyle name="Percent 15" xfId="1772" xr:uid="{00000000-0005-0000-0000-0000BA070000}"/>
    <cellStyle name="Percent 15 2" xfId="1773" xr:uid="{00000000-0005-0000-0000-0000BB070000}"/>
    <cellStyle name="Percent 16" xfId="1774" xr:uid="{00000000-0005-0000-0000-0000BC070000}"/>
    <cellStyle name="Percent 16 2" xfId="1775" xr:uid="{00000000-0005-0000-0000-0000BD070000}"/>
    <cellStyle name="Percent 17" xfId="1776" xr:uid="{00000000-0005-0000-0000-0000BE070000}"/>
    <cellStyle name="Percent 17 2" xfId="1777" xr:uid="{00000000-0005-0000-0000-0000BF070000}"/>
    <cellStyle name="Percent 18" xfId="1778" xr:uid="{00000000-0005-0000-0000-0000C0070000}"/>
    <cellStyle name="Percent 19" xfId="1779" xr:uid="{00000000-0005-0000-0000-0000C1070000}"/>
    <cellStyle name="Percent 2" xfId="1780" xr:uid="{00000000-0005-0000-0000-0000C2070000}"/>
    <cellStyle name="Percent 2 10" xfId="1781" xr:uid="{00000000-0005-0000-0000-0000C3070000}"/>
    <cellStyle name="Percent 2 11" xfId="1782" xr:uid="{00000000-0005-0000-0000-0000C4070000}"/>
    <cellStyle name="Percent 2 11 2" xfId="1783" xr:uid="{00000000-0005-0000-0000-0000C5070000}"/>
    <cellStyle name="Percent 2 12" xfId="1784" xr:uid="{00000000-0005-0000-0000-0000C6070000}"/>
    <cellStyle name="Percent 2 2" xfId="1785" xr:uid="{00000000-0005-0000-0000-0000C7070000}"/>
    <cellStyle name="Percent 2 2 10" xfId="1786" xr:uid="{00000000-0005-0000-0000-0000C8070000}"/>
    <cellStyle name="Percent 2 2 10 2" xfId="1787" xr:uid="{00000000-0005-0000-0000-0000C9070000}"/>
    <cellStyle name="Percent 2 2 11" xfId="1788" xr:uid="{00000000-0005-0000-0000-0000CA070000}"/>
    <cellStyle name="Percent 2 2 2" xfId="1789" xr:uid="{00000000-0005-0000-0000-0000CB070000}"/>
    <cellStyle name="Percent 2 2 2 2" xfId="1790" xr:uid="{00000000-0005-0000-0000-0000CC070000}"/>
    <cellStyle name="Percent 2 2 2 2 2" xfId="1791" xr:uid="{00000000-0005-0000-0000-0000CD070000}"/>
    <cellStyle name="Percent 2 2 2 2 2 2" xfId="1792" xr:uid="{00000000-0005-0000-0000-0000CE070000}"/>
    <cellStyle name="Percent 2 2 2 2 2 2 2" xfId="1793" xr:uid="{00000000-0005-0000-0000-0000CF070000}"/>
    <cellStyle name="Percent 2 2 2 2 2 2 2 2" xfId="1794" xr:uid="{00000000-0005-0000-0000-0000D0070000}"/>
    <cellStyle name="Percent 2 2 2 2 2 2 2 2 2" xfId="1795" xr:uid="{00000000-0005-0000-0000-0000D1070000}"/>
    <cellStyle name="Percent 2 2 2 2 2 2 2 3" xfId="1796" xr:uid="{00000000-0005-0000-0000-0000D2070000}"/>
    <cellStyle name="Percent 2 2 2 2 2 2 3" xfId="1797" xr:uid="{00000000-0005-0000-0000-0000D3070000}"/>
    <cellStyle name="Percent 2 2 2 2 2 2 4" xfId="1798" xr:uid="{00000000-0005-0000-0000-0000D4070000}"/>
    <cellStyle name="Percent 2 2 2 2 2 2 4 2" xfId="1799" xr:uid="{00000000-0005-0000-0000-0000D5070000}"/>
    <cellStyle name="Percent 2 2 2 2 2 2 5" xfId="1800" xr:uid="{00000000-0005-0000-0000-0000D6070000}"/>
    <cellStyle name="Percent 2 2 2 2 2 3" xfId="1801" xr:uid="{00000000-0005-0000-0000-0000D7070000}"/>
    <cellStyle name="Percent 2 2 2 2 2 3 2" xfId="1802" xr:uid="{00000000-0005-0000-0000-0000D8070000}"/>
    <cellStyle name="Percent 2 2 2 2 2 3 2 2" xfId="1803" xr:uid="{00000000-0005-0000-0000-0000D9070000}"/>
    <cellStyle name="Percent 2 2 2 2 2 3 3" xfId="1804" xr:uid="{00000000-0005-0000-0000-0000DA070000}"/>
    <cellStyle name="Percent 2 2 2 2 2 4" xfId="1805" xr:uid="{00000000-0005-0000-0000-0000DB070000}"/>
    <cellStyle name="Percent 2 2 2 2 2 5" xfId="1806" xr:uid="{00000000-0005-0000-0000-0000DC070000}"/>
    <cellStyle name="Percent 2 2 2 2 2 5 2" xfId="1807" xr:uid="{00000000-0005-0000-0000-0000DD070000}"/>
    <cellStyle name="Percent 2 2 2 2 2 6" xfId="1808" xr:uid="{00000000-0005-0000-0000-0000DE070000}"/>
    <cellStyle name="Percent 2 2 2 2 3" xfId="1809" xr:uid="{00000000-0005-0000-0000-0000DF070000}"/>
    <cellStyle name="Percent 2 2 2 2 3 2" xfId="1810" xr:uid="{00000000-0005-0000-0000-0000E0070000}"/>
    <cellStyle name="Percent 2 2 2 2 3 2 2" xfId="1811" xr:uid="{00000000-0005-0000-0000-0000E1070000}"/>
    <cellStyle name="Percent 2 2 2 2 3 2 2 2" xfId="1812" xr:uid="{00000000-0005-0000-0000-0000E2070000}"/>
    <cellStyle name="Percent 2 2 2 2 3 2 3" xfId="1813" xr:uid="{00000000-0005-0000-0000-0000E3070000}"/>
    <cellStyle name="Percent 2 2 2 2 3 3" xfId="1814" xr:uid="{00000000-0005-0000-0000-0000E4070000}"/>
    <cellStyle name="Percent 2 2 2 2 3 4" xfId="1815" xr:uid="{00000000-0005-0000-0000-0000E5070000}"/>
    <cellStyle name="Percent 2 2 2 2 3 4 2" xfId="1816" xr:uid="{00000000-0005-0000-0000-0000E6070000}"/>
    <cellStyle name="Percent 2 2 2 2 3 5" xfId="1817" xr:uid="{00000000-0005-0000-0000-0000E7070000}"/>
    <cellStyle name="Percent 2 2 2 2 4" xfId="1818" xr:uid="{00000000-0005-0000-0000-0000E8070000}"/>
    <cellStyle name="Percent 2 2 2 2 4 2" xfId="1819" xr:uid="{00000000-0005-0000-0000-0000E9070000}"/>
    <cellStyle name="Percent 2 2 2 2 4 2 2" xfId="1820" xr:uid="{00000000-0005-0000-0000-0000EA070000}"/>
    <cellStyle name="Percent 2 2 2 2 4 3" xfId="1821" xr:uid="{00000000-0005-0000-0000-0000EB070000}"/>
    <cellStyle name="Percent 2 2 2 2 5" xfId="1822" xr:uid="{00000000-0005-0000-0000-0000EC070000}"/>
    <cellStyle name="Percent 2 2 2 2 6" xfId="1823" xr:uid="{00000000-0005-0000-0000-0000ED070000}"/>
    <cellStyle name="Percent 2 2 2 2 6 2" xfId="1824" xr:uid="{00000000-0005-0000-0000-0000EE070000}"/>
    <cellStyle name="Percent 2 2 2 2 7" xfId="1825" xr:uid="{00000000-0005-0000-0000-0000EF070000}"/>
    <cellStyle name="Percent 2 2 2 3" xfId="1826" xr:uid="{00000000-0005-0000-0000-0000F0070000}"/>
    <cellStyle name="Percent 2 2 2 3 2" xfId="1827" xr:uid="{00000000-0005-0000-0000-0000F1070000}"/>
    <cellStyle name="Percent 2 2 2 3 2 2" xfId="1828" xr:uid="{00000000-0005-0000-0000-0000F2070000}"/>
    <cellStyle name="Percent 2 2 2 3 2 2 2" xfId="1829" xr:uid="{00000000-0005-0000-0000-0000F3070000}"/>
    <cellStyle name="Percent 2 2 2 3 2 2 2 2" xfId="1830" xr:uid="{00000000-0005-0000-0000-0000F4070000}"/>
    <cellStyle name="Percent 2 2 2 3 2 2 3" xfId="1831" xr:uid="{00000000-0005-0000-0000-0000F5070000}"/>
    <cellStyle name="Percent 2 2 2 3 2 3" xfId="1832" xr:uid="{00000000-0005-0000-0000-0000F6070000}"/>
    <cellStyle name="Percent 2 2 2 3 2 4" xfId="1833" xr:uid="{00000000-0005-0000-0000-0000F7070000}"/>
    <cellStyle name="Percent 2 2 2 3 2 4 2" xfId="1834" xr:uid="{00000000-0005-0000-0000-0000F8070000}"/>
    <cellStyle name="Percent 2 2 2 3 2 5" xfId="1835" xr:uid="{00000000-0005-0000-0000-0000F9070000}"/>
    <cellStyle name="Percent 2 2 2 3 3" xfId="1836" xr:uid="{00000000-0005-0000-0000-0000FA070000}"/>
    <cellStyle name="Percent 2 2 2 3 3 2" xfId="1837" xr:uid="{00000000-0005-0000-0000-0000FB070000}"/>
    <cellStyle name="Percent 2 2 2 3 3 2 2" xfId="1838" xr:uid="{00000000-0005-0000-0000-0000FC070000}"/>
    <cellStyle name="Percent 2 2 2 3 3 3" xfId="1839" xr:uid="{00000000-0005-0000-0000-0000FD070000}"/>
    <cellStyle name="Percent 2 2 2 3 4" xfId="1840" xr:uid="{00000000-0005-0000-0000-0000FE070000}"/>
    <cellStyle name="Percent 2 2 2 3 5" xfId="1841" xr:uid="{00000000-0005-0000-0000-0000FF070000}"/>
    <cellStyle name="Percent 2 2 2 3 5 2" xfId="1842" xr:uid="{00000000-0005-0000-0000-000000080000}"/>
    <cellStyle name="Percent 2 2 2 3 6" xfId="1843" xr:uid="{00000000-0005-0000-0000-000001080000}"/>
    <cellStyle name="Percent 2 2 2 4" xfId="1844" xr:uid="{00000000-0005-0000-0000-000002080000}"/>
    <cellStyle name="Percent 2 2 2 4 2" xfId="1845" xr:uid="{00000000-0005-0000-0000-000003080000}"/>
    <cellStyle name="Percent 2 2 2 4 2 2" xfId="1846" xr:uid="{00000000-0005-0000-0000-000004080000}"/>
    <cellStyle name="Percent 2 2 2 4 2 2 2" xfId="1847" xr:uid="{00000000-0005-0000-0000-000005080000}"/>
    <cellStyle name="Percent 2 2 2 4 2 3" xfId="1848" xr:uid="{00000000-0005-0000-0000-000006080000}"/>
    <cellStyle name="Percent 2 2 2 4 3" xfId="1849" xr:uid="{00000000-0005-0000-0000-000007080000}"/>
    <cellStyle name="Percent 2 2 2 4 4" xfId="1850" xr:uid="{00000000-0005-0000-0000-000008080000}"/>
    <cellStyle name="Percent 2 2 2 4 4 2" xfId="1851" xr:uid="{00000000-0005-0000-0000-000009080000}"/>
    <cellStyle name="Percent 2 2 2 4 5" xfId="1852" xr:uid="{00000000-0005-0000-0000-00000A080000}"/>
    <cellStyle name="Percent 2 2 2 5" xfId="1853" xr:uid="{00000000-0005-0000-0000-00000B080000}"/>
    <cellStyle name="Percent 2 2 2 5 2" xfId="1854" xr:uid="{00000000-0005-0000-0000-00000C080000}"/>
    <cellStyle name="Percent 2 2 2 5 2 2" xfId="1855" xr:uid="{00000000-0005-0000-0000-00000D080000}"/>
    <cellStyle name="Percent 2 2 2 5 3" xfId="1856" xr:uid="{00000000-0005-0000-0000-00000E080000}"/>
    <cellStyle name="Percent 2 2 2 6" xfId="1857" xr:uid="{00000000-0005-0000-0000-00000F080000}"/>
    <cellStyle name="Percent 2 2 2 7" xfId="1858" xr:uid="{00000000-0005-0000-0000-000010080000}"/>
    <cellStyle name="Percent 2 2 2 7 2" xfId="1859" xr:uid="{00000000-0005-0000-0000-000011080000}"/>
    <cellStyle name="Percent 2 2 2 8" xfId="1860" xr:uid="{00000000-0005-0000-0000-000012080000}"/>
    <cellStyle name="Percent 2 2 3" xfId="1861" xr:uid="{00000000-0005-0000-0000-000013080000}"/>
    <cellStyle name="Percent 2 2 3 2" xfId="1862" xr:uid="{00000000-0005-0000-0000-000014080000}"/>
    <cellStyle name="Percent 2 2 3 2 2" xfId="1863" xr:uid="{00000000-0005-0000-0000-000015080000}"/>
    <cellStyle name="Percent 2 2 3 2 2 2" xfId="1864" xr:uid="{00000000-0005-0000-0000-000016080000}"/>
    <cellStyle name="Percent 2 2 3 2 2 2 2" xfId="1865" xr:uid="{00000000-0005-0000-0000-000017080000}"/>
    <cellStyle name="Percent 2 2 3 2 2 2 2 2" xfId="1866" xr:uid="{00000000-0005-0000-0000-000018080000}"/>
    <cellStyle name="Percent 2 2 3 2 2 2 2 2 2" xfId="1867" xr:uid="{00000000-0005-0000-0000-000019080000}"/>
    <cellStyle name="Percent 2 2 3 2 2 2 2 3" xfId="1868" xr:uid="{00000000-0005-0000-0000-00001A080000}"/>
    <cellStyle name="Percent 2 2 3 2 2 2 3" xfId="1869" xr:uid="{00000000-0005-0000-0000-00001B080000}"/>
    <cellStyle name="Percent 2 2 3 2 2 2 4" xfId="1870" xr:uid="{00000000-0005-0000-0000-00001C080000}"/>
    <cellStyle name="Percent 2 2 3 2 2 2 4 2" xfId="1871" xr:uid="{00000000-0005-0000-0000-00001D080000}"/>
    <cellStyle name="Percent 2 2 3 2 2 2 5" xfId="1872" xr:uid="{00000000-0005-0000-0000-00001E080000}"/>
    <cellStyle name="Percent 2 2 3 2 2 3" xfId="1873" xr:uid="{00000000-0005-0000-0000-00001F080000}"/>
    <cellStyle name="Percent 2 2 3 2 2 3 2" xfId="1874" xr:uid="{00000000-0005-0000-0000-000020080000}"/>
    <cellStyle name="Percent 2 2 3 2 2 3 2 2" xfId="1875" xr:uid="{00000000-0005-0000-0000-000021080000}"/>
    <cellStyle name="Percent 2 2 3 2 2 3 3" xfId="1876" xr:uid="{00000000-0005-0000-0000-000022080000}"/>
    <cellStyle name="Percent 2 2 3 2 2 4" xfId="1877" xr:uid="{00000000-0005-0000-0000-000023080000}"/>
    <cellStyle name="Percent 2 2 3 2 2 5" xfId="1878" xr:uid="{00000000-0005-0000-0000-000024080000}"/>
    <cellStyle name="Percent 2 2 3 2 2 5 2" xfId="1879" xr:uid="{00000000-0005-0000-0000-000025080000}"/>
    <cellStyle name="Percent 2 2 3 2 2 6" xfId="1880" xr:uid="{00000000-0005-0000-0000-000026080000}"/>
    <cellStyle name="Percent 2 2 3 2 3" xfId="1881" xr:uid="{00000000-0005-0000-0000-000027080000}"/>
    <cellStyle name="Percent 2 2 3 2 3 2" xfId="1882" xr:uid="{00000000-0005-0000-0000-000028080000}"/>
    <cellStyle name="Percent 2 2 3 2 3 2 2" xfId="1883" xr:uid="{00000000-0005-0000-0000-000029080000}"/>
    <cellStyle name="Percent 2 2 3 2 3 2 2 2" xfId="1884" xr:uid="{00000000-0005-0000-0000-00002A080000}"/>
    <cellStyle name="Percent 2 2 3 2 3 2 3" xfId="1885" xr:uid="{00000000-0005-0000-0000-00002B080000}"/>
    <cellStyle name="Percent 2 2 3 2 3 3" xfId="1886" xr:uid="{00000000-0005-0000-0000-00002C080000}"/>
    <cellStyle name="Percent 2 2 3 2 3 4" xfId="1887" xr:uid="{00000000-0005-0000-0000-00002D080000}"/>
    <cellStyle name="Percent 2 2 3 2 3 4 2" xfId="1888" xr:uid="{00000000-0005-0000-0000-00002E080000}"/>
    <cellStyle name="Percent 2 2 3 2 3 5" xfId="1889" xr:uid="{00000000-0005-0000-0000-00002F080000}"/>
    <cellStyle name="Percent 2 2 3 2 4" xfId="1890" xr:uid="{00000000-0005-0000-0000-000030080000}"/>
    <cellStyle name="Percent 2 2 3 2 4 2" xfId="1891" xr:uid="{00000000-0005-0000-0000-000031080000}"/>
    <cellStyle name="Percent 2 2 3 2 4 2 2" xfId="1892" xr:uid="{00000000-0005-0000-0000-000032080000}"/>
    <cellStyle name="Percent 2 2 3 2 4 3" xfId="1893" xr:uid="{00000000-0005-0000-0000-000033080000}"/>
    <cellStyle name="Percent 2 2 3 2 5" xfId="1894" xr:uid="{00000000-0005-0000-0000-000034080000}"/>
    <cellStyle name="Percent 2 2 3 2 6" xfId="1895" xr:uid="{00000000-0005-0000-0000-000035080000}"/>
    <cellStyle name="Percent 2 2 3 2 6 2" xfId="1896" xr:uid="{00000000-0005-0000-0000-000036080000}"/>
    <cellStyle name="Percent 2 2 3 2 7" xfId="1897" xr:uid="{00000000-0005-0000-0000-000037080000}"/>
    <cellStyle name="Percent 2 2 3 3" xfId="1898" xr:uid="{00000000-0005-0000-0000-000038080000}"/>
    <cellStyle name="Percent 2 2 3 3 2" xfId="1899" xr:uid="{00000000-0005-0000-0000-000039080000}"/>
    <cellStyle name="Percent 2 2 3 3 2 2" xfId="1900" xr:uid="{00000000-0005-0000-0000-00003A080000}"/>
    <cellStyle name="Percent 2 2 3 3 2 2 2" xfId="1901" xr:uid="{00000000-0005-0000-0000-00003B080000}"/>
    <cellStyle name="Percent 2 2 3 3 2 2 2 2" xfId="1902" xr:uid="{00000000-0005-0000-0000-00003C080000}"/>
    <cellStyle name="Percent 2 2 3 3 2 2 3" xfId="1903" xr:uid="{00000000-0005-0000-0000-00003D080000}"/>
    <cellStyle name="Percent 2 2 3 3 2 3" xfId="1904" xr:uid="{00000000-0005-0000-0000-00003E080000}"/>
    <cellStyle name="Percent 2 2 3 3 2 4" xfId="1905" xr:uid="{00000000-0005-0000-0000-00003F080000}"/>
    <cellStyle name="Percent 2 2 3 3 2 4 2" xfId="1906" xr:uid="{00000000-0005-0000-0000-000040080000}"/>
    <cellStyle name="Percent 2 2 3 3 2 5" xfId="1907" xr:uid="{00000000-0005-0000-0000-000041080000}"/>
    <cellStyle name="Percent 2 2 3 3 3" xfId="1908" xr:uid="{00000000-0005-0000-0000-000042080000}"/>
    <cellStyle name="Percent 2 2 3 3 3 2" xfId="1909" xr:uid="{00000000-0005-0000-0000-000043080000}"/>
    <cellStyle name="Percent 2 2 3 3 3 2 2" xfId="1910" xr:uid="{00000000-0005-0000-0000-000044080000}"/>
    <cellStyle name="Percent 2 2 3 3 3 3" xfId="1911" xr:uid="{00000000-0005-0000-0000-000045080000}"/>
    <cellStyle name="Percent 2 2 3 3 4" xfId="1912" xr:uid="{00000000-0005-0000-0000-000046080000}"/>
    <cellStyle name="Percent 2 2 3 3 5" xfId="1913" xr:uid="{00000000-0005-0000-0000-000047080000}"/>
    <cellStyle name="Percent 2 2 3 3 5 2" xfId="1914" xr:uid="{00000000-0005-0000-0000-000048080000}"/>
    <cellStyle name="Percent 2 2 3 3 6" xfId="1915" xr:uid="{00000000-0005-0000-0000-000049080000}"/>
    <cellStyle name="Percent 2 2 3 4" xfId="1916" xr:uid="{00000000-0005-0000-0000-00004A080000}"/>
    <cellStyle name="Percent 2 2 3 4 2" xfId="1917" xr:uid="{00000000-0005-0000-0000-00004B080000}"/>
    <cellStyle name="Percent 2 2 3 4 2 2" xfId="1918" xr:uid="{00000000-0005-0000-0000-00004C080000}"/>
    <cellStyle name="Percent 2 2 3 4 2 2 2" xfId="1919" xr:uid="{00000000-0005-0000-0000-00004D080000}"/>
    <cellStyle name="Percent 2 2 3 4 2 3" xfId="1920" xr:uid="{00000000-0005-0000-0000-00004E080000}"/>
    <cellStyle name="Percent 2 2 3 4 3" xfId="1921" xr:uid="{00000000-0005-0000-0000-00004F080000}"/>
    <cellStyle name="Percent 2 2 3 4 4" xfId="1922" xr:uid="{00000000-0005-0000-0000-000050080000}"/>
    <cellStyle name="Percent 2 2 3 4 4 2" xfId="1923" xr:uid="{00000000-0005-0000-0000-000051080000}"/>
    <cellStyle name="Percent 2 2 3 4 5" xfId="1924" xr:uid="{00000000-0005-0000-0000-000052080000}"/>
    <cellStyle name="Percent 2 2 3 5" xfId="1925" xr:uid="{00000000-0005-0000-0000-000053080000}"/>
    <cellStyle name="Percent 2 2 3 5 2" xfId="1926" xr:uid="{00000000-0005-0000-0000-000054080000}"/>
    <cellStyle name="Percent 2 2 3 5 2 2" xfId="1927" xr:uid="{00000000-0005-0000-0000-000055080000}"/>
    <cellStyle name="Percent 2 2 3 5 3" xfId="1928" xr:uid="{00000000-0005-0000-0000-000056080000}"/>
    <cellStyle name="Percent 2 2 3 6" xfId="1929" xr:uid="{00000000-0005-0000-0000-000057080000}"/>
    <cellStyle name="Percent 2 2 3 7" xfId="1930" xr:uid="{00000000-0005-0000-0000-000058080000}"/>
    <cellStyle name="Percent 2 2 3 7 2" xfId="1931" xr:uid="{00000000-0005-0000-0000-000059080000}"/>
    <cellStyle name="Percent 2 2 3 8" xfId="1932" xr:uid="{00000000-0005-0000-0000-00005A080000}"/>
    <cellStyle name="Percent 2 2 4" xfId="1933" xr:uid="{00000000-0005-0000-0000-00005B080000}"/>
    <cellStyle name="Percent 2 2 4 2" xfId="1934" xr:uid="{00000000-0005-0000-0000-00005C080000}"/>
    <cellStyle name="Percent 2 2 4 2 2" xfId="1935" xr:uid="{00000000-0005-0000-0000-00005D080000}"/>
    <cellStyle name="Percent 2 2 4 2 2 2" xfId="1936" xr:uid="{00000000-0005-0000-0000-00005E080000}"/>
    <cellStyle name="Percent 2 2 4 2 2 2 2" xfId="1937" xr:uid="{00000000-0005-0000-0000-00005F080000}"/>
    <cellStyle name="Percent 2 2 4 2 2 2 2 2" xfId="1938" xr:uid="{00000000-0005-0000-0000-000060080000}"/>
    <cellStyle name="Percent 2 2 4 2 2 2 2 2 2" xfId="1939" xr:uid="{00000000-0005-0000-0000-000061080000}"/>
    <cellStyle name="Percent 2 2 4 2 2 2 2 3" xfId="1940" xr:uid="{00000000-0005-0000-0000-000062080000}"/>
    <cellStyle name="Percent 2 2 4 2 2 2 3" xfId="1941" xr:uid="{00000000-0005-0000-0000-000063080000}"/>
    <cellStyle name="Percent 2 2 4 2 2 2 4" xfId="1942" xr:uid="{00000000-0005-0000-0000-000064080000}"/>
    <cellStyle name="Percent 2 2 4 2 2 2 4 2" xfId="1943" xr:uid="{00000000-0005-0000-0000-000065080000}"/>
    <cellStyle name="Percent 2 2 4 2 2 2 5" xfId="1944" xr:uid="{00000000-0005-0000-0000-000066080000}"/>
    <cellStyle name="Percent 2 2 4 2 2 3" xfId="1945" xr:uid="{00000000-0005-0000-0000-000067080000}"/>
    <cellStyle name="Percent 2 2 4 2 2 3 2" xfId="1946" xr:uid="{00000000-0005-0000-0000-000068080000}"/>
    <cellStyle name="Percent 2 2 4 2 2 3 2 2" xfId="1947" xr:uid="{00000000-0005-0000-0000-000069080000}"/>
    <cellStyle name="Percent 2 2 4 2 2 3 3" xfId="1948" xr:uid="{00000000-0005-0000-0000-00006A080000}"/>
    <cellStyle name="Percent 2 2 4 2 2 4" xfId="1949" xr:uid="{00000000-0005-0000-0000-00006B080000}"/>
    <cellStyle name="Percent 2 2 4 2 2 5" xfId="1950" xr:uid="{00000000-0005-0000-0000-00006C080000}"/>
    <cellStyle name="Percent 2 2 4 2 2 5 2" xfId="1951" xr:uid="{00000000-0005-0000-0000-00006D080000}"/>
    <cellStyle name="Percent 2 2 4 2 2 6" xfId="1952" xr:uid="{00000000-0005-0000-0000-00006E080000}"/>
    <cellStyle name="Percent 2 2 4 2 3" xfId="1953" xr:uid="{00000000-0005-0000-0000-00006F080000}"/>
    <cellStyle name="Percent 2 2 4 2 3 2" xfId="1954" xr:uid="{00000000-0005-0000-0000-000070080000}"/>
    <cellStyle name="Percent 2 2 4 2 3 2 2" xfId="1955" xr:uid="{00000000-0005-0000-0000-000071080000}"/>
    <cellStyle name="Percent 2 2 4 2 3 2 2 2" xfId="1956" xr:uid="{00000000-0005-0000-0000-000072080000}"/>
    <cellStyle name="Percent 2 2 4 2 3 2 3" xfId="1957" xr:uid="{00000000-0005-0000-0000-000073080000}"/>
    <cellStyle name="Percent 2 2 4 2 3 3" xfId="1958" xr:uid="{00000000-0005-0000-0000-000074080000}"/>
    <cellStyle name="Percent 2 2 4 2 3 4" xfId="1959" xr:uid="{00000000-0005-0000-0000-000075080000}"/>
    <cellStyle name="Percent 2 2 4 2 3 4 2" xfId="1960" xr:uid="{00000000-0005-0000-0000-000076080000}"/>
    <cellStyle name="Percent 2 2 4 2 3 5" xfId="1961" xr:uid="{00000000-0005-0000-0000-000077080000}"/>
    <cellStyle name="Percent 2 2 4 2 4" xfId="1962" xr:uid="{00000000-0005-0000-0000-000078080000}"/>
    <cellStyle name="Percent 2 2 4 2 4 2" xfId="1963" xr:uid="{00000000-0005-0000-0000-000079080000}"/>
    <cellStyle name="Percent 2 2 4 2 4 2 2" xfId="1964" xr:uid="{00000000-0005-0000-0000-00007A080000}"/>
    <cellStyle name="Percent 2 2 4 2 4 3" xfId="1965" xr:uid="{00000000-0005-0000-0000-00007B080000}"/>
    <cellStyle name="Percent 2 2 4 2 5" xfId="1966" xr:uid="{00000000-0005-0000-0000-00007C080000}"/>
    <cellStyle name="Percent 2 2 4 2 6" xfId="1967" xr:uid="{00000000-0005-0000-0000-00007D080000}"/>
    <cellStyle name="Percent 2 2 4 2 6 2" xfId="1968" xr:uid="{00000000-0005-0000-0000-00007E080000}"/>
    <cellStyle name="Percent 2 2 4 2 7" xfId="1969" xr:uid="{00000000-0005-0000-0000-00007F080000}"/>
    <cellStyle name="Percent 2 2 4 3" xfId="1970" xr:uid="{00000000-0005-0000-0000-000080080000}"/>
    <cellStyle name="Percent 2 2 4 3 2" xfId="1971" xr:uid="{00000000-0005-0000-0000-000081080000}"/>
    <cellStyle name="Percent 2 2 4 3 2 2" xfId="1972" xr:uid="{00000000-0005-0000-0000-000082080000}"/>
    <cellStyle name="Percent 2 2 4 3 2 2 2" xfId="1973" xr:uid="{00000000-0005-0000-0000-000083080000}"/>
    <cellStyle name="Percent 2 2 4 3 2 2 2 2" xfId="1974" xr:uid="{00000000-0005-0000-0000-000084080000}"/>
    <cellStyle name="Percent 2 2 4 3 2 2 3" xfId="1975" xr:uid="{00000000-0005-0000-0000-000085080000}"/>
    <cellStyle name="Percent 2 2 4 3 2 3" xfId="1976" xr:uid="{00000000-0005-0000-0000-000086080000}"/>
    <cellStyle name="Percent 2 2 4 3 2 4" xfId="1977" xr:uid="{00000000-0005-0000-0000-000087080000}"/>
    <cellStyle name="Percent 2 2 4 3 2 4 2" xfId="1978" xr:uid="{00000000-0005-0000-0000-000088080000}"/>
    <cellStyle name="Percent 2 2 4 3 2 5" xfId="1979" xr:uid="{00000000-0005-0000-0000-000089080000}"/>
    <cellStyle name="Percent 2 2 4 3 3" xfId="1980" xr:uid="{00000000-0005-0000-0000-00008A080000}"/>
    <cellStyle name="Percent 2 2 4 3 3 2" xfId="1981" xr:uid="{00000000-0005-0000-0000-00008B080000}"/>
    <cellStyle name="Percent 2 2 4 3 3 2 2" xfId="1982" xr:uid="{00000000-0005-0000-0000-00008C080000}"/>
    <cellStyle name="Percent 2 2 4 3 3 3" xfId="1983" xr:uid="{00000000-0005-0000-0000-00008D080000}"/>
    <cellStyle name="Percent 2 2 4 3 4" xfId="1984" xr:uid="{00000000-0005-0000-0000-00008E080000}"/>
    <cellStyle name="Percent 2 2 4 3 5" xfId="1985" xr:uid="{00000000-0005-0000-0000-00008F080000}"/>
    <cellStyle name="Percent 2 2 4 3 5 2" xfId="1986" xr:uid="{00000000-0005-0000-0000-000090080000}"/>
    <cellStyle name="Percent 2 2 4 3 6" xfId="1987" xr:uid="{00000000-0005-0000-0000-000091080000}"/>
    <cellStyle name="Percent 2 2 4 4" xfId="1988" xr:uid="{00000000-0005-0000-0000-000092080000}"/>
    <cellStyle name="Percent 2 2 4 4 2" xfId="1989" xr:uid="{00000000-0005-0000-0000-000093080000}"/>
    <cellStyle name="Percent 2 2 4 4 2 2" xfId="1990" xr:uid="{00000000-0005-0000-0000-000094080000}"/>
    <cellStyle name="Percent 2 2 4 4 2 2 2" xfId="1991" xr:uid="{00000000-0005-0000-0000-000095080000}"/>
    <cellStyle name="Percent 2 2 4 4 2 3" xfId="1992" xr:uid="{00000000-0005-0000-0000-000096080000}"/>
    <cellStyle name="Percent 2 2 4 4 3" xfId="1993" xr:uid="{00000000-0005-0000-0000-000097080000}"/>
    <cellStyle name="Percent 2 2 4 4 4" xfId="1994" xr:uid="{00000000-0005-0000-0000-000098080000}"/>
    <cellStyle name="Percent 2 2 4 4 4 2" xfId="1995" xr:uid="{00000000-0005-0000-0000-000099080000}"/>
    <cellStyle name="Percent 2 2 4 4 5" xfId="1996" xr:uid="{00000000-0005-0000-0000-00009A080000}"/>
    <cellStyle name="Percent 2 2 4 5" xfId="1997" xr:uid="{00000000-0005-0000-0000-00009B080000}"/>
    <cellStyle name="Percent 2 2 4 5 2" xfId="1998" xr:uid="{00000000-0005-0000-0000-00009C080000}"/>
    <cellStyle name="Percent 2 2 4 5 2 2" xfId="1999" xr:uid="{00000000-0005-0000-0000-00009D080000}"/>
    <cellStyle name="Percent 2 2 4 5 3" xfId="2000" xr:uid="{00000000-0005-0000-0000-00009E080000}"/>
    <cellStyle name="Percent 2 2 4 6" xfId="2001" xr:uid="{00000000-0005-0000-0000-00009F080000}"/>
    <cellStyle name="Percent 2 2 4 7" xfId="2002" xr:uid="{00000000-0005-0000-0000-0000A0080000}"/>
    <cellStyle name="Percent 2 2 4 7 2" xfId="2003" xr:uid="{00000000-0005-0000-0000-0000A1080000}"/>
    <cellStyle name="Percent 2 2 4 8" xfId="2004" xr:uid="{00000000-0005-0000-0000-0000A2080000}"/>
    <cellStyle name="Percent 2 2 5" xfId="2005" xr:uid="{00000000-0005-0000-0000-0000A3080000}"/>
    <cellStyle name="Percent 2 2 5 2" xfId="2006" xr:uid="{00000000-0005-0000-0000-0000A4080000}"/>
    <cellStyle name="Percent 2 2 5 2 2" xfId="2007" xr:uid="{00000000-0005-0000-0000-0000A5080000}"/>
    <cellStyle name="Percent 2 2 5 2 2 2" xfId="2008" xr:uid="{00000000-0005-0000-0000-0000A6080000}"/>
    <cellStyle name="Percent 2 2 5 2 2 2 2" xfId="2009" xr:uid="{00000000-0005-0000-0000-0000A7080000}"/>
    <cellStyle name="Percent 2 2 5 2 2 2 2 2" xfId="2010" xr:uid="{00000000-0005-0000-0000-0000A8080000}"/>
    <cellStyle name="Percent 2 2 5 2 2 2 3" xfId="2011" xr:uid="{00000000-0005-0000-0000-0000A9080000}"/>
    <cellStyle name="Percent 2 2 5 2 2 3" xfId="2012" xr:uid="{00000000-0005-0000-0000-0000AA080000}"/>
    <cellStyle name="Percent 2 2 5 2 2 4" xfId="2013" xr:uid="{00000000-0005-0000-0000-0000AB080000}"/>
    <cellStyle name="Percent 2 2 5 2 2 4 2" xfId="2014" xr:uid="{00000000-0005-0000-0000-0000AC080000}"/>
    <cellStyle name="Percent 2 2 5 2 2 5" xfId="2015" xr:uid="{00000000-0005-0000-0000-0000AD080000}"/>
    <cellStyle name="Percent 2 2 5 2 3" xfId="2016" xr:uid="{00000000-0005-0000-0000-0000AE080000}"/>
    <cellStyle name="Percent 2 2 5 2 3 2" xfId="2017" xr:uid="{00000000-0005-0000-0000-0000AF080000}"/>
    <cellStyle name="Percent 2 2 5 2 3 2 2" xfId="2018" xr:uid="{00000000-0005-0000-0000-0000B0080000}"/>
    <cellStyle name="Percent 2 2 5 2 3 3" xfId="2019" xr:uid="{00000000-0005-0000-0000-0000B1080000}"/>
    <cellStyle name="Percent 2 2 5 2 4" xfId="2020" xr:uid="{00000000-0005-0000-0000-0000B2080000}"/>
    <cellStyle name="Percent 2 2 5 2 5" xfId="2021" xr:uid="{00000000-0005-0000-0000-0000B3080000}"/>
    <cellStyle name="Percent 2 2 5 2 5 2" xfId="2022" xr:uid="{00000000-0005-0000-0000-0000B4080000}"/>
    <cellStyle name="Percent 2 2 5 2 6" xfId="2023" xr:uid="{00000000-0005-0000-0000-0000B5080000}"/>
    <cellStyle name="Percent 2 2 5 3" xfId="2024" xr:uid="{00000000-0005-0000-0000-0000B6080000}"/>
    <cellStyle name="Percent 2 2 5 3 2" xfId="2025" xr:uid="{00000000-0005-0000-0000-0000B7080000}"/>
    <cellStyle name="Percent 2 2 5 3 2 2" xfId="2026" xr:uid="{00000000-0005-0000-0000-0000B8080000}"/>
    <cellStyle name="Percent 2 2 5 3 2 2 2" xfId="2027" xr:uid="{00000000-0005-0000-0000-0000B9080000}"/>
    <cellStyle name="Percent 2 2 5 3 2 3" xfId="2028" xr:uid="{00000000-0005-0000-0000-0000BA080000}"/>
    <cellStyle name="Percent 2 2 5 3 3" xfId="2029" xr:uid="{00000000-0005-0000-0000-0000BB080000}"/>
    <cellStyle name="Percent 2 2 5 3 4" xfId="2030" xr:uid="{00000000-0005-0000-0000-0000BC080000}"/>
    <cellStyle name="Percent 2 2 5 3 4 2" xfId="2031" xr:uid="{00000000-0005-0000-0000-0000BD080000}"/>
    <cellStyle name="Percent 2 2 5 3 5" xfId="2032" xr:uid="{00000000-0005-0000-0000-0000BE080000}"/>
    <cellStyle name="Percent 2 2 5 4" xfId="2033" xr:uid="{00000000-0005-0000-0000-0000BF080000}"/>
    <cellStyle name="Percent 2 2 5 4 2" xfId="2034" xr:uid="{00000000-0005-0000-0000-0000C0080000}"/>
    <cellStyle name="Percent 2 2 5 4 2 2" xfId="2035" xr:uid="{00000000-0005-0000-0000-0000C1080000}"/>
    <cellStyle name="Percent 2 2 5 4 3" xfId="2036" xr:uid="{00000000-0005-0000-0000-0000C2080000}"/>
    <cellStyle name="Percent 2 2 5 5" xfId="2037" xr:uid="{00000000-0005-0000-0000-0000C3080000}"/>
    <cellStyle name="Percent 2 2 5 6" xfId="2038" xr:uid="{00000000-0005-0000-0000-0000C4080000}"/>
    <cellStyle name="Percent 2 2 5 6 2" xfId="2039" xr:uid="{00000000-0005-0000-0000-0000C5080000}"/>
    <cellStyle name="Percent 2 2 5 7" xfId="2040" xr:uid="{00000000-0005-0000-0000-0000C6080000}"/>
    <cellStyle name="Percent 2 2 6" xfId="2041" xr:uid="{00000000-0005-0000-0000-0000C7080000}"/>
    <cellStyle name="Percent 2 2 6 2" xfId="2042" xr:uid="{00000000-0005-0000-0000-0000C8080000}"/>
    <cellStyle name="Percent 2 2 6 2 2" xfId="2043" xr:uid="{00000000-0005-0000-0000-0000C9080000}"/>
    <cellStyle name="Percent 2 2 6 2 2 2" xfId="2044" xr:uid="{00000000-0005-0000-0000-0000CA080000}"/>
    <cellStyle name="Percent 2 2 6 2 2 2 2" xfId="2045" xr:uid="{00000000-0005-0000-0000-0000CB080000}"/>
    <cellStyle name="Percent 2 2 6 2 2 3" xfId="2046" xr:uid="{00000000-0005-0000-0000-0000CC080000}"/>
    <cellStyle name="Percent 2 2 6 2 3" xfId="2047" xr:uid="{00000000-0005-0000-0000-0000CD080000}"/>
    <cellStyle name="Percent 2 2 6 2 4" xfId="2048" xr:uid="{00000000-0005-0000-0000-0000CE080000}"/>
    <cellStyle name="Percent 2 2 6 2 4 2" xfId="2049" xr:uid="{00000000-0005-0000-0000-0000CF080000}"/>
    <cellStyle name="Percent 2 2 6 2 5" xfId="2050" xr:uid="{00000000-0005-0000-0000-0000D0080000}"/>
    <cellStyle name="Percent 2 2 6 3" xfId="2051" xr:uid="{00000000-0005-0000-0000-0000D1080000}"/>
    <cellStyle name="Percent 2 2 6 3 2" xfId="2052" xr:uid="{00000000-0005-0000-0000-0000D2080000}"/>
    <cellStyle name="Percent 2 2 6 3 2 2" xfId="2053" xr:uid="{00000000-0005-0000-0000-0000D3080000}"/>
    <cellStyle name="Percent 2 2 6 3 3" xfId="2054" xr:uid="{00000000-0005-0000-0000-0000D4080000}"/>
    <cellStyle name="Percent 2 2 6 4" xfId="2055" xr:uid="{00000000-0005-0000-0000-0000D5080000}"/>
    <cellStyle name="Percent 2 2 6 5" xfId="2056" xr:uid="{00000000-0005-0000-0000-0000D6080000}"/>
    <cellStyle name="Percent 2 2 6 5 2" xfId="2057" xr:uid="{00000000-0005-0000-0000-0000D7080000}"/>
    <cellStyle name="Percent 2 2 6 6" xfId="2058" xr:uid="{00000000-0005-0000-0000-0000D8080000}"/>
    <cellStyle name="Percent 2 2 7" xfId="2059" xr:uid="{00000000-0005-0000-0000-0000D9080000}"/>
    <cellStyle name="Percent 2 2 7 2" xfId="2060" xr:uid="{00000000-0005-0000-0000-0000DA080000}"/>
    <cellStyle name="Percent 2 2 7 2 2" xfId="2061" xr:uid="{00000000-0005-0000-0000-0000DB080000}"/>
    <cellStyle name="Percent 2 2 7 2 2 2" xfId="2062" xr:uid="{00000000-0005-0000-0000-0000DC080000}"/>
    <cellStyle name="Percent 2 2 7 2 3" xfId="2063" xr:uid="{00000000-0005-0000-0000-0000DD080000}"/>
    <cellStyle name="Percent 2 2 7 3" xfId="2064" xr:uid="{00000000-0005-0000-0000-0000DE080000}"/>
    <cellStyle name="Percent 2 2 7 4" xfId="2065" xr:uid="{00000000-0005-0000-0000-0000DF080000}"/>
    <cellStyle name="Percent 2 2 7 4 2" xfId="2066" xr:uid="{00000000-0005-0000-0000-0000E0080000}"/>
    <cellStyle name="Percent 2 2 7 5" xfId="2067" xr:uid="{00000000-0005-0000-0000-0000E1080000}"/>
    <cellStyle name="Percent 2 2 8" xfId="2068" xr:uid="{00000000-0005-0000-0000-0000E2080000}"/>
    <cellStyle name="Percent 2 2 8 2" xfId="2069" xr:uid="{00000000-0005-0000-0000-0000E3080000}"/>
    <cellStyle name="Percent 2 2 8 2 2" xfId="2070" xr:uid="{00000000-0005-0000-0000-0000E4080000}"/>
    <cellStyle name="Percent 2 2 8 3" xfId="2071" xr:uid="{00000000-0005-0000-0000-0000E5080000}"/>
    <cellStyle name="Percent 2 2 9" xfId="2072" xr:uid="{00000000-0005-0000-0000-0000E6080000}"/>
    <cellStyle name="Percent 2 3" xfId="2073" xr:uid="{00000000-0005-0000-0000-0000E7080000}"/>
    <cellStyle name="Percent 2 3 2" xfId="2074" xr:uid="{00000000-0005-0000-0000-0000E8080000}"/>
    <cellStyle name="Percent 2 3 2 2" xfId="2075" xr:uid="{00000000-0005-0000-0000-0000E9080000}"/>
    <cellStyle name="Percent 2 3 2 2 2" xfId="2076" xr:uid="{00000000-0005-0000-0000-0000EA080000}"/>
    <cellStyle name="Percent 2 3 2 2 2 2" xfId="2077" xr:uid="{00000000-0005-0000-0000-0000EB080000}"/>
    <cellStyle name="Percent 2 3 2 2 2 2 2" xfId="2078" xr:uid="{00000000-0005-0000-0000-0000EC080000}"/>
    <cellStyle name="Percent 2 3 2 2 2 2 2 2" xfId="2079" xr:uid="{00000000-0005-0000-0000-0000ED080000}"/>
    <cellStyle name="Percent 2 3 2 2 2 2 3" xfId="2080" xr:uid="{00000000-0005-0000-0000-0000EE080000}"/>
    <cellStyle name="Percent 2 3 2 2 2 3" xfId="2081" xr:uid="{00000000-0005-0000-0000-0000EF080000}"/>
    <cellStyle name="Percent 2 3 2 2 2 4" xfId="2082" xr:uid="{00000000-0005-0000-0000-0000F0080000}"/>
    <cellStyle name="Percent 2 3 2 2 2 4 2" xfId="2083" xr:uid="{00000000-0005-0000-0000-0000F1080000}"/>
    <cellStyle name="Percent 2 3 2 2 2 5" xfId="2084" xr:uid="{00000000-0005-0000-0000-0000F2080000}"/>
    <cellStyle name="Percent 2 3 2 2 3" xfId="2085" xr:uid="{00000000-0005-0000-0000-0000F3080000}"/>
    <cellStyle name="Percent 2 3 2 2 3 2" xfId="2086" xr:uid="{00000000-0005-0000-0000-0000F4080000}"/>
    <cellStyle name="Percent 2 3 2 2 3 2 2" xfId="2087" xr:uid="{00000000-0005-0000-0000-0000F5080000}"/>
    <cellStyle name="Percent 2 3 2 2 3 3" xfId="2088" xr:uid="{00000000-0005-0000-0000-0000F6080000}"/>
    <cellStyle name="Percent 2 3 2 2 4" xfId="2089" xr:uid="{00000000-0005-0000-0000-0000F7080000}"/>
    <cellStyle name="Percent 2 3 2 2 5" xfId="2090" xr:uid="{00000000-0005-0000-0000-0000F8080000}"/>
    <cellStyle name="Percent 2 3 2 2 5 2" xfId="2091" xr:uid="{00000000-0005-0000-0000-0000F9080000}"/>
    <cellStyle name="Percent 2 3 2 2 6" xfId="2092" xr:uid="{00000000-0005-0000-0000-0000FA080000}"/>
    <cellStyle name="Percent 2 3 2 3" xfId="2093" xr:uid="{00000000-0005-0000-0000-0000FB080000}"/>
    <cellStyle name="Percent 2 3 2 3 2" xfId="2094" xr:uid="{00000000-0005-0000-0000-0000FC080000}"/>
    <cellStyle name="Percent 2 3 2 3 2 2" xfId="2095" xr:uid="{00000000-0005-0000-0000-0000FD080000}"/>
    <cellStyle name="Percent 2 3 2 3 2 2 2" xfId="2096" xr:uid="{00000000-0005-0000-0000-0000FE080000}"/>
    <cellStyle name="Percent 2 3 2 3 2 3" xfId="2097" xr:uid="{00000000-0005-0000-0000-0000FF080000}"/>
    <cellStyle name="Percent 2 3 2 3 3" xfId="2098" xr:uid="{00000000-0005-0000-0000-000000090000}"/>
    <cellStyle name="Percent 2 3 2 3 4" xfId="2099" xr:uid="{00000000-0005-0000-0000-000001090000}"/>
    <cellStyle name="Percent 2 3 2 3 4 2" xfId="2100" xr:uid="{00000000-0005-0000-0000-000002090000}"/>
    <cellStyle name="Percent 2 3 2 3 5" xfId="2101" xr:uid="{00000000-0005-0000-0000-000003090000}"/>
    <cellStyle name="Percent 2 3 2 4" xfId="2102" xr:uid="{00000000-0005-0000-0000-000004090000}"/>
    <cellStyle name="Percent 2 3 2 4 2" xfId="2103" xr:uid="{00000000-0005-0000-0000-000005090000}"/>
    <cellStyle name="Percent 2 3 2 4 2 2" xfId="2104" xr:uid="{00000000-0005-0000-0000-000006090000}"/>
    <cellStyle name="Percent 2 3 2 4 3" xfId="2105" xr:uid="{00000000-0005-0000-0000-000007090000}"/>
    <cellStyle name="Percent 2 3 2 5" xfId="2106" xr:uid="{00000000-0005-0000-0000-000008090000}"/>
    <cellStyle name="Percent 2 3 2 6" xfId="2107" xr:uid="{00000000-0005-0000-0000-000009090000}"/>
    <cellStyle name="Percent 2 3 2 6 2" xfId="2108" xr:uid="{00000000-0005-0000-0000-00000A090000}"/>
    <cellStyle name="Percent 2 3 2 7" xfId="2109" xr:uid="{00000000-0005-0000-0000-00000B090000}"/>
    <cellStyle name="Percent 2 3 3" xfId="2110" xr:uid="{00000000-0005-0000-0000-00000C090000}"/>
    <cellStyle name="Percent 2 3 3 2" xfId="2111" xr:uid="{00000000-0005-0000-0000-00000D090000}"/>
    <cellStyle name="Percent 2 3 3 2 2" xfId="2112" xr:uid="{00000000-0005-0000-0000-00000E090000}"/>
    <cellStyle name="Percent 2 3 3 2 2 2" xfId="2113" xr:uid="{00000000-0005-0000-0000-00000F090000}"/>
    <cellStyle name="Percent 2 3 3 2 2 2 2" xfId="2114" xr:uid="{00000000-0005-0000-0000-000010090000}"/>
    <cellStyle name="Percent 2 3 3 2 2 3" xfId="2115" xr:uid="{00000000-0005-0000-0000-000011090000}"/>
    <cellStyle name="Percent 2 3 3 2 3" xfId="2116" xr:uid="{00000000-0005-0000-0000-000012090000}"/>
    <cellStyle name="Percent 2 3 3 2 4" xfId="2117" xr:uid="{00000000-0005-0000-0000-000013090000}"/>
    <cellStyle name="Percent 2 3 3 2 4 2" xfId="2118" xr:uid="{00000000-0005-0000-0000-000014090000}"/>
    <cellStyle name="Percent 2 3 3 2 5" xfId="2119" xr:uid="{00000000-0005-0000-0000-000015090000}"/>
    <cellStyle name="Percent 2 3 3 3" xfId="2120" xr:uid="{00000000-0005-0000-0000-000016090000}"/>
    <cellStyle name="Percent 2 3 3 3 2" xfId="2121" xr:uid="{00000000-0005-0000-0000-000017090000}"/>
    <cellStyle name="Percent 2 3 3 3 2 2" xfId="2122" xr:uid="{00000000-0005-0000-0000-000018090000}"/>
    <cellStyle name="Percent 2 3 3 3 3" xfId="2123" xr:uid="{00000000-0005-0000-0000-000019090000}"/>
    <cellStyle name="Percent 2 3 3 4" xfId="2124" xr:uid="{00000000-0005-0000-0000-00001A090000}"/>
    <cellStyle name="Percent 2 3 3 5" xfId="2125" xr:uid="{00000000-0005-0000-0000-00001B090000}"/>
    <cellStyle name="Percent 2 3 3 5 2" xfId="2126" xr:uid="{00000000-0005-0000-0000-00001C090000}"/>
    <cellStyle name="Percent 2 3 3 6" xfId="2127" xr:uid="{00000000-0005-0000-0000-00001D090000}"/>
    <cellStyle name="Percent 2 3 4" xfId="2128" xr:uid="{00000000-0005-0000-0000-00001E090000}"/>
    <cellStyle name="Percent 2 3 4 2" xfId="2129" xr:uid="{00000000-0005-0000-0000-00001F090000}"/>
    <cellStyle name="Percent 2 3 4 2 2" xfId="2130" xr:uid="{00000000-0005-0000-0000-000020090000}"/>
    <cellStyle name="Percent 2 3 4 2 2 2" xfId="2131" xr:uid="{00000000-0005-0000-0000-000021090000}"/>
    <cellStyle name="Percent 2 3 4 2 3" xfId="2132" xr:uid="{00000000-0005-0000-0000-000022090000}"/>
    <cellStyle name="Percent 2 3 4 3" xfId="2133" xr:uid="{00000000-0005-0000-0000-000023090000}"/>
    <cellStyle name="Percent 2 3 4 4" xfId="2134" xr:uid="{00000000-0005-0000-0000-000024090000}"/>
    <cellStyle name="Percent 2 3 4 4 2" xfId="2135" xr:uid="{00000000-0005-0000-0000-000025090000}"/>
    <cellStyle name="Percent 2 3 4 5" xfId="2136" xr:uid="{00000000-0005-0000-0000-000026090000}"/>
    <cellStyle name="Percent 2 3 5" xfId="2137" xr:uid="{00000000-0005-0000-0000-000027090000}"/>
    <cellStyle name="Percent 2 3 5 2" xfId="2138" xr:uid="{00000000-0005-0000-0000-000028090000}"/>
    <cellStyle name="Percent 2 3 5 2 2" xfId="2139" xr:uid="{00000000-0005-0000-0000-000029090000}"/>
    <cellStyle name="Percent 2 3 5 3" xfId="2140" xr:uid="{00000000-0005-0000-0000-00002A090000}"/>
    <cellStyle name="Percent 2 3 6" xfId="2141" xr:uid="{00000000-0005-0000-0000-00002B090000}"/>
    <cellStyle name="Percent 2 3 7" xfId="2142" xr:uid="{00000000-0005-0000-0000-00002C090000}"/>
    <cellStyle name="Percent 2 3 7 2" xfId="2143" xr:uid="{00000000-0005-0000-0000-00002D090000}"/>
    <cellStyle name="Percent 2 3 8" xfId="2144" xr:uid="{00000000-0005-0000-0000-00002E090000}"/>
    <cellStyle name="Percent 2 4" xfId="2145" xr:uid="{00000000-0005-0000-0000-00002F090000}"/>
    <cellStyle name="Percent 2 4 2" xfId="2146" xr:uid="{00000000-0005-0000-0000-000030090000}"/>
    <cellStyle name="Percent 2 4 2 2" xfId="2147" xr:uid="{00000000-0005-0000-0000-000031090000}"/>
    <cellStyle name="Percent 2 4 2 2 2" xfId="2148" xr:uid="{00000000-0005-0000-0000-000032090000}"/>
    <cellStyle name="Percent 2 4 2 2 2 2" xfId="2149" xr:uid="{00000000-0005-0000-0000-000033090000}"/>
    <cellStyle name="Percent 2 4 2 2 2 2 2" xfId="2150" xr:uid="{00000000-0005-0000-0000-000034090000}"/>
    <cellStyle name="Percent 2 4 2 2 2 2 2 2" xfId="2151" xr:uid="{00000000-0005-0000-0000-000035090000}"/>
    <cellStyle name="Percent 2 4 2 2 2 2 3" xfId="2152" xr:uid="{00000000-0005-0000-0000-000036090000}"/>
    <cellStyle name="Percent 2 4 2 2 2 3" xfId="2153" xr:uid="{00000000-0005-0000-0000-000037090000}"/>
    <cellStyle name="Percent 2 4 2 2 2 4" xfId="2154" xr:uid="{00000000-0005-0000-0000-000038090000}"/>
    <cellStyle name="Percent 2 4 2 2 2 4 2" xfId="2155" xr:uid="{00000000-0005-0000-0000-000039090000}"/>
    <cellStyle name="Percent 2 4 2 2 2 5" xfId="2156" xr:uid="{00000000-0005-0000-0000-00003A090000}"/>
    <cellStyle name="Percent 2 4 2 2 3" xfId="2157" xr:uid="{00000000-0005-0000-0000-00003B090000}"/>
    <cellStyle name="Percent 2 4 2 2 3 2" xfId="2158" xr:uid="{00000000-0005-0000-0000-00003C090000}"/>
    <cellStyle name="Percent 2 4 2 2 3 2 2" xfId="2159" xr:uid="{00000000-0005-0000-0000-00003D090000}"/>
    <cellStyle name="Percent 2 4 2 2 3 3" xfId="2160" xr:uid="{00000000-0005-0000-0000-00003E090000}"/>
    <cellStyle name="Percent 2 4 2 2 4" xfId="2161" xr:uid="{00000000-0005-0000-0000-00003F090000}"/>
    <cellStyle name="Percent 2 4 2 2 5" xfId="2162" xr:uid="{00000000-0005-0000-0000-000040090000}"/>
    <cellStyle name="Percent 2 4 2 2 5 2" xfId="2163" xr:uid="{00000000-0005-0000-0000-000041090000}"/>
    <cellStyle name="Percent 2 4 2 2 6" xfId="2164" xr:uid="{00000000-0005-0000-0000-000042090000}"/>
    <cellStyle name="Percent 2 4 2 3" xfId="2165" xr:uid="{00000000-0005-0000-0000-000043090000}"/>
    <cellStyle name="Percent 2 4 2 3 2" xfId="2166" xr:uid="{00000000-0005-0000-0000-000044090000}"/>
    <cellStyle name="Percent 2 4 2 3 2 2" xfId="2167" xr:uid="{00000000-0005-0000-0000-000045090000}"/>
    <cellStyle name="Percent 2 4 2 3 2 2 2" xfId="2168" xr:uid="{00000000-0005-0000-0000-000046090000}"/>
    <cellStyle name="Percent 2 4 2 3 2 3" xfId="2169" xr:uid="{00000000-0005-0000-0000-000047090000}"/>
    <cellStyle name="Percent 2 4 2 3 3" xfId="2170" xr:uid="{00000000-0005-0000-0000-000048090000}"/>
    <cellStyle name="Percent 2 4 2 3 4" xfId="2171" xr:uid="{00000000-0005-0000-0000-000049090000}"/>
    <cellStyle name="Percent 2 4 2 3 4 2" xfId="2172" xr:uid="{00000000-0005-0000-0000-00004A090000}"/>
    <cellStyle name="Percent 2 4 2 3 5" xfId="2173" xr:uid="{00000000-0005-0000-0000-00004B090000}"/>
    <cellStyle name="Percent 2 4 2 4" xfId="2174" xr:uid="{00000000-0005-0000-0000-00004C090000}"/>
    <cellStyle name="Percent 2 4 2 4 2" xfId="2175" xr:uid="{00000000-0005-0000-0000-00004D090000}"/>
    <cellStyle name="Percent 2 4 2 4 2 2" xfId="2176" xr:uid="{00000000-0005-0000-0000-00004E090000}"/>
    <cellStyle name="Percent 2 4 2 4 3" xfId="2177" xr:uid="{00000000-0005-0000-0000-00004F090000}"/>
    <cellStyle name="Percent 2 4 2 5" xfId="2178" xr:uid="{00000000-0005-0000-0000-000050090000}"/>
    <cellStyle name="Percent 2 4 2 6" xfId="2179" xr:uid="{00000000-0005-0000-0000-000051090000}"/>
    <cellStyle name="Percent 2 4 2 6 2" xfId="2180" xr:uid="{00000000-0005-0000-0000-000052090000}"/>
    <cellStyle name="Percent 2 4 2 7" xfId="2181" xr:uid="{00000000-0005-0000-0000-000053090000}"/>
    <cellStyle name="Percent 2 4 3" xfId="2182" xr:uid="{00000000-0005-0000-0000-000054090000}"/>
    <cellStyle name="Percent 2 4 3 2" xfId="2183" xr:uid="{00000000-0005-0000-0000-000055090000}"/>
    <cellStyle name="Percent 2 4 3 2 2" xfId="2184" xr:uid="{00000000-0005-0000-0000-000056090000}"/>
    <cellStyle name="Percent 2 4 3 2 2 2" xfId="2185" xr:uid="{00000000-0005-0000-0000-000057090000}"/>
    <cellStyle name="Percent 2 4 3 2 2 2 2" xfId="2186" xr:uid="{00000000-0005-0000-0000-000058090000}"/>
    <cellStyle name="Percent 2 4 3 2 2 3" xfId="2187" xr:uid="{00000000-0005-0000-0000-000059090000}"/>
    <cellStyle name="Percent 2 4 3 2 3" xfId="2188" xr:uid="{00000000-0005-0000-0000-00005A090000}"/>
    <cellStyle name="Percent 2 4 3 2 4" xfId="2189" xr:uid="{00000000-0005-0000-0000-00005B090000}"/>
    <cellStyle name="Percent 2 4 3 2 4 2" xfId="2190" xr:uid="{00000000-0005-0000-0000-00005C090000}"/>
    <cellStyle name="Percent 2 4 3 2 5" xfId="2191" xr:uid="{00000000-0005-0000-0000-00005D090000}"/>
    <cellStyle name="Percent 2 4 3 3" xfId="2192" xr:uid="{00000000-0005-0000-0000-00005E090000}"/>
    <cellStyle name="Percent 2 4 3 3 2" xfId="2193" xr:uid="{00000000-0005-0000-0000-00005F090000}"/>
    <cellStyle name="Percent 2 4 3 3 2 2" xfId="2194" xr:uid="{00000000-0005-0000-0000-000060090000}"/>
    <cellStyle name="Percent 2 4 3 3 3" xfId="2195" xr:uid="{00000000-0005-0000-0000-000061090000}"/>
    <cellStyle name="Percent 2 4 3 4" xfId="2196" xr:uid="{00000000-0005-0000-0000-000062090000}"/>
    <cellStyle name="Percent 2 4 3 5" xfId="2197" xr:uid="{00000000-0005-0000-0000-000063090000}"/>
    <cellStyle name="Percent 2 4 3 5 2" xfId="2198" xr:uid="{00000000-0005-0000-0000-000064090000}"/>
    <cellStyle name="Percent 2 4 3 6" xfId="2199" xr:uid="{00000000-0005-0000-0000-000065090000}"/>
    <cellStyle name="Percent 2 4 4" xfId="2200" xr:uid="{00000000-0005-0000-0000-000066090000}"/>
    <cellStyle name="Percent 2 4 4 2" xfId="2201" xr:uid="{00000000-0005-0000-0000-000067090000}"/>
    <cellStyle name="Percent 2 4 4 2 2" xfId="2202" xr:uid="{00000000-0005-0000-0000-000068090000}"/>
    <cellStyle name="Percent 2 4 4 2 2 2" xfId="2203" xr:uid="{00000000-0005-0000-0000-000069090000}"/>
    <cellStyle name="Percent 2 4 4 2 3" xfId="2204" xr:uid="{00000000-0005-0000-0000-00006A090000}"/>
    <cellStyle name="Percent 2 4 4 3" xfId="2205" xr:uid="{00000000-0005-0000-0000-00006B090000}"/>
    <cellStyle name="Percent 2 4 4 4" xfId="2206" xr:uid="{00000000-0005-0000-0000-00006C090000}"/>
    <cellStyle name="Percent 2 4 4 4 2" xfId="2207" xr:uid="{00000000-0005-0000-0000-00006D090000}"/>
    <cellStyle name="Percent 2 4 4 5" xfId="2208" xr:uid="{00000000-0005-0000-0000-00006E090000}"/>
    <cellStyle name="Percent 2 4 5" xfId="2209" xr:uid="{00000000-0005-0000-0000-00006F090000}"/>
    <cellStyle name="Percent 2 4 5 2" xfId="2210" xr:uid="{00000000-0005-0000-0000-000070090000}"/>
    <cellStyle name="Percent 2 4 5 2 2" xfId="2211" xr:uid="{00000000-0005-0000-0000-000071090000}"/>
    <cellStyle name="Percent 2 4 5 3" xfId="2212" xr:uid="{00000000-0005-0000-0000-000072090000}"/>
    <cellStyle name="Percent 2 4 6" xfId="2213" xr:uid="{00000000-0005-0000-0000-000073090000}"/>
    <cellStyle name="Percent 2 4 7" xfId="2214" xr:uid="{00000000-0005-0000-0000-000074090000}"/>
    <cellStyle name="Percent 2 4 7 2" xfId="2215" xr:uid="{00000000-0005-0000-0000-000075090000}"/>
    <cellStyle name="Percent 2 4 8" xfId="2216" xr:uid="{00000000-0005-0000-0000-000076090000}"/>
    <cellStyle name="Percent 2 5" xfId="2217" xr:uid="{00000000-0005-0000-0000-000077090000}"/>
    <cellStyle name="Percent 2 5 2" xfId="2218" xr:uid="{00000000-0005-0000-0000-000078090000}"/>
    <cellStyle name="Percent 2 5 2 2" xfId="2219" xr:uid="{00000000-0005-0000-0000-000079090000}"/>
    <cellStyle name="Percent 2 5 2 2 2" xfId="2220" xr:uid="{00000000-0005-0000-0000-00007A090000}"/>
    <cellStyle name="Percent 2 5 2 2 2 2" xfId="2221" xr:uid="{00000000-0005-0000-0000-00007B090000}"/>
    <cellStyle name="Percent 2 5 2 2 2 2 2" xfId="2222" xr:uid="{00000000-0005-0000-0000-00007C090000}"/>
    <cellStyle name="Percent 2 5 2 2 2 2 2 2" xfId="2223" xr:uid="{00000000-0005-0000-0000-00007D090000}"/>
    <cellStyle name="Percent 2 5 2 2 2 2 3" xfId="2224" xr:uid="{00000000-0005-0000-0000-00007E090000}"/>
    <cellStyle name="Percent 2 5 2 2 2 3" xfId="2225" xr:uid="{00000000-0005-0000-0000-00007F090000}"/>
    <cellStyle name="Percent 2 5 2 2 2 4" xfId="2226" xr:uid="{00000000-0005-0000-0000-000080090000}"/>
    <cellStyle name="Percent 2 5 2 2 2 4 2" xfId="2227" xr:uid="{00000000-0005-0000-0000-000081090000}"/>
    <cellStyle name="Percent 2 5 2 2 2 5" xfId="2228" xr:uid="{00000000-0005-0000-0000-000082090000}"/>
    <cellStyle name="Percent 2 5 2 2 3" xfId="2229" xr:uid="{00000000-0005-0000-0000-000083090000}"/>
    <cellStyle name="Percent 2 5 2 2 3 2" xfId="2230" xr:uid="{00000000-0005-0000-0000-000084090000}"/>
    <cellStyle name="Percent 2 5 2 2 3 2 2" xfId="2231" xr:uid="{00000000-0005-0000-0000-000085090000}"/>
    <cellStyle name="Percent 2 5 2 2 3 3" xfId="2232" xr:uid="{00000000-0005-0000-0000-000086090000}"/>
    <cellStyle name="Percent 2 5 2 2 4" xfId="2233" xr:uid="{00000000-0005-0000-0000-000087090000}"/>
    <cellStyle name="Percent 2 5 2 2 5" xfId="2234" xr:uid="{00000000-0005-0000-0000-000088090000}"/>
    <cellStyle name="Percent 2 5 2 2 5 2" xfId="2235" xr:uid="{00000000-0005-0000-0000-000089090000}"/>
    <cellStyle name="Percent 2 5 2 2 6" xfId="2236" xr:uid="{00000000-0005-0000-0000-00008A090000}"/>
    <cellStyle name="Percent 2 5 2 3" xfId="2237" xr:uid="{00000000-0005-0000-0000-00008B090000}"/>
    <cellStyle name="Percent 2 5 2 3 2" xfId="2238" xr:uid="{00000000-0005-0000-0000-00008C090000}"/>
    <cellStyle name="Percent 2 5 2 3 2 2" xfId="2239" xr:uid="{00000000-0005-0000-0000-00008D090000}"/>
    <cellStyle name="Percent 2 5 2 3 2 2 2" xfId="2240" xr:uid="{00000000-0005-0000-0000-00008E090000}"/>
    <cellStyle name="Percent 2 5 2 3 2 3" xfId="2241" xr:uid="{00000000-0005-0000-0000-00008F090000}"/>
    <cellStyle name="Percent 2 5 2 3 3" xfId="2242" xr:uid="{00000000-0005-0000-0000-000090090000}"/>
    <cellStyle name="Percent 2 5 2 3 4" xfId="2243" xr:uid="{00000000-0005-0000-0000-000091090000}"/>
    <cellStyle name="Percent 2 5 2 3 4 2" xfId="2244" xr:uid="{00000000-0005-0000-0000-000092090000}"/>
    <cellStyle name="Percent 2 5 2 3 5" xfId="2245" xr:uid="{00000000-0005-0000-0000-000093090000}"/>
    <cellStyle name="Percent 2 5 2 4" xfId="2246" xr:uid="{00000000-0005-0000-0000-000094090000}"/>
    <cellStyle name="Percent 2 5 2 4 2" xfId="2247" xr:uid="{00000000-0005-0000-0000-000095090000}"/>
    <cellStyle name="Percent 2 5 2 4 2 2" xfId="2248" xr:uid="{00000000-0005-0000-0000-000096090000}"/>
    <cellStyle name="Percent 2 5 2 4 3" xfId="2249" xr:uid="{00000000-0005-0000-0000-000097090000}"/>
    <cellStyle name="Percent 2 5 2 5" xfId="2250" xr:uid="{00000000-0005-0000-0000-000098090000}"/>
    <cellStyle name="Percent 2 5 2 6" xfId="2251" xr:uid="{00000000-0005-0000-0000-000099090000}"/>
    <cellStyle name="Percent 2 5 2 6 2" xfId="2252" xr:uid="{00000000-0005-0000-0000-00009A090000}"/>
    <cellStyle name="Percent 2 5 2 7" xfId="2253" xr:uid="{00000000-0005-0000-0000-00009B090000}"/>
    <cellStyle name="Percent 2 5 3" xfId="2254" xr:uid="{00000000-0005-0000-0000-00009C090000}"/>
    <cellStyle name="Percent 2 5 3 2" xfId="2255" xr:uid="{00000000-0005-0000-0000-00009D090000}"/>
    <cellStyle name="Percent 2 5 3 2 2" xfId="2256" xr:uid="{00000000-0005-0000-0000-00009E090000}"/>
    <cellStyle name="Percent 2 5 3 2 2 2" xfId="2257" xr:uid="{00000000-0005-0000-0000-00009F090000}"/>
    <cellStyle name="Percent 2 5 3 2 2 2 2" xfId="2258" xr:uid="{00000000-0005-0000-0000-0000A0090000}"/>
    <cellStyle name="Percent 2 5 3 2 2 3" xfId="2259" xr:uid="{00000000-0005-0000-0000-0000A1090000}"/>
    <cellStyle name="Percent 2 5 3 2 3" xfId="2260" xr:uid="{00000000-0005-0000-0000-0000A2090000}"/>
    <cellStyle name="Percent 2 5 3 2 4" xfId="2261" xr:uid="{00000000-0005-0000-0000-0000A3090000}"/>
    <cellStyle name="Percent 2 5 3 2 4 2" xfId="2262" xr:uid="{00000000-0005-0000-0000-0000A4090000}"/>
    <cellStyle name="Percent 2 5 3 2 5" xfId="2263" xr:uid="{00000000-0005-0000-0000-0000A5090000}"/>
    <cellStyle name="Percent 2 5 3 3" xfId="2264" xr:uid="{00000000-0005-0000-0000-0000A6090000}"/>
    <cellStyle name="Percent 2 5 3 3 2" xfId="2265" xr:uid="{00000000-0005-0000-0000-0000A7090000}"/>
    <cellStyle name="Percent 2 5 3 3 2 2" xfId="2266" xr:uid="{00000000-0005-0000-0000-0000A8090000}"/>
    <cellStyle name="Percent 2 5 3 3 3" xfId="2267" xr:uid="{00000000-0005-0000-0000-0000A9090000}"/>
    <cellStyle name="Percent 2 5 3 4" xfId="2268" xr:uid="{00000000-0005-0000-0000-0000AA090000}"/>
    <cellStyle name="Percent 2 5 3 5" xfId="2269" xr:uid="{00000000-0005-0000-0000-0000AB090000}"/>
    <cellStyle name="Percent 2 5 3 5 2" xfId="2270" xr:uid="{00000000-0005-0000-0000-0000AC090000}"/>
    <cellStyle name="Percent 2 5 3 6" xfId="2271" xr:uid="{00000000-0005-0000-0000-0000AD090000}"/>
    <cellStyle name="Percent 2 5 4" xfId="2272" xr:uid="{00000000-0005-0000-0000-0000AE090000}"/>
    <cellStyle name="Percent 2 5 4 2" xfId="2273" xr:uid="{00000000-0005-0000-0000-0000AF090000}"/>
    <cellStyle name="Percent 2 5 4 2 2" xfId="2274" xr:uid="{00000000-0005-0000-0000-0000B0090000}"/>
    <cellStyle name="Percent 2 5 4 2 2 2" xfId="2275" xr:uid="{00000000-0005-0000-0000-0000B1090000}"/>
    <cellStyle name="Percent 2 5 4 2 3" xfId="2276" xr:uid="{00000000-0005-0000-0000-0000B2090000}"/>
    <cellStyle name="Percent 2 5 4 3" xfId="2277" xr:uid="{00000000-0005-0000-0000-0000B3090000}"/>
    <cellStyle name="Percent 2 5 4 4" xfId="2278" xr:uid="{00000000-0005-0000-0000-0000B4090000}"/>
    <cellStyle name="Percent 2 5 4 4 2" xfId="2279" xr:uid="{00000000-0005-0000-0000-0000B5090000}"/>
    <cellStyle name="Percent 2 5 4 5" xfId="2280" xr:uid="{00000000-0005-0000-0000-0000B6090000}"/>
    <cellStyle name="Percent 2 5 5" xfId="2281" xr:uid="{00000000-0005-0000-0000-0000B7090000}"/>
    <cellStyle name="Percent 2 5 5 2" xfId="2282" xr:uid="{00000000-0005-0000-0000-0000B8090000}"/>
    <cellStyle name="Percent 2 5 5 2 2" xfId="2283" xr:uid="{00000000-0005-0000-0000-0000B9090000}"/>
    <cellStyle name="Percent 2 5 5 3" xfId="2284" xr:uid="{00000000-0005-0000-0000-0000BA090000}"/>
    <cellStyle name="Percent 2 5 6" xfId="2285" xr:uid="{00000000-0005-0000-0000-0000BB090000}"/>
    <cellStyle name="Percent 2 5 7" xfId="2286" xr:uid="{00000000-0005-0000-0000-0000BC090000}"/>
    <cellStyle name="Percent 2 5 7 2" xfId="2287" xr:uid="{00000000-0005-0000-0000-0000BD090000}"/>
    <cellStyle name="Percent 2 5 8" xfId="2288" xr:uid="{00000000-0005-0000-0000-0000BE090000}"/>
    <cellStyle name="Percent 2 6" xfId="2289" xr:uid="{00000000-0005-0000-0000-0000BF090000}"/>
    <cellStyle name="Percent 2 6 2" xfId="2290" xr:uid="{00000000-0005-0000-0000-0000C0090000}"/>
    <cellStyle name="Percent 2 6 2 2" xfId="2291" xr:uid="{00000000-0005-0000-0000-0000C1090000}"/>
    <cellStyle name="Percent 2 6 2 2 2" xfId="2292" xr:uid="{00000000-0005-0000-0000-0000C2090000}"/>
    <cellStyle name="Percent 2 6 2 2 2 2" xfId="2293" xr:uid="{00000000-0005-0000-0000-0000C3090000}"/>
    <cellStyle name="Percent 2 6 2 2 2 2 2" xfId="2294" xr:uid="{00000000-0005-0000-0000-0000C4090000}"/>
    <cellStyle name="Percent 2 6 2 2 2 3" xfId="2295" xr:uid="{00000000-0005-0000-0000-0000C5090000}"/>
    <cellStyle name="Percent 2 6 2 2 3" xfId="2296" xr:uid="{00000000-0005-0000-0000-0000C6090000}"/>
    <cellStyle name="Percent 2 6 2 2 4" xfId="2297" xr:uid="{00000000-0005-0000-0000-0000C7090000}"/>
    <cellStyle name="Percent 2 6 2 2 4 2" xfId="2298" xr:uid="{00000000-0005-0000-0000-0000C8090000}"/>
    <cellStyle name="Percent 2 6 2 2 5" xfId="2299" xr:uid="{00000000-0005-0000-0000-0000C9090000}"/>
    <cellStyle name="Percent 2 6 2 3" xfId="2300" xr:uid="{00000000-0005-0000-0000-0000CA090000}"/>
    <cellStyle name="Percent 2 6 2 3 2" xfId="2301" xr:uid="{00000000-0005-0000-0000-0000CB090000}"/>
    <cellStyle name="Percent 2 6 2 3 2 2" xfId="2302" xr:uid="{00000000-0005-0000-0000-0000CC090000}"/>
    <cellStyle name="Percent 2 6 2 3 3" xfId="2303" xr:uid="{00000000-0005-0000-0000-0000CD090000}"/>
    <cellStyle name="Percent 2 6 2 4" xfId="2304" xr:uid="{00000000-0005-0000-0000-0000CE090000}"/>
    <cellStyle name="Percent 2 6 2 5" xfId="2305" xr:uid="{00000000-0005-0000-0000-0000CF090000}"/>
    <cellStyle name="Percent 2 6 2 5 2" xfId="2306" xr:uid="{00000000-0005-0000-0000-0000D0090000}"/>
    <cellStyle name="Percent 2 6 2 6" xfId="2307" xr:uid="{00000000-0005-0000-0000-0000D1090000}"/>
    <cellStyle name="Percent 2 6 3" xfId="2308" xr:uid="{00000000-0005-0000-0000-0000D2090000}"/>
    <cellStyle name="Percent 2 6 3 2" xfId="2309" xr:uid="{00000000-0005-0000-0000-0000D3090000}"/>
    <cellStyle name="Percent 2 6 3 2 2" xfId="2310" xr:uid="{00000000-0005-0000-0000-0000D4090000}"/>
    <cellStyle name="Percent 2 6 3 2 2 2" xfId="2311" xr:uid="{00000000-0005-0000-0000-0000D5090000}"/>
    <cellStyle name="Percent 2 6 3 2 3" xfId="2312" xr:uid="{00000000-0005-0000-0000-0000D6090000}"/>
    <cellStyle name="Percent 2 6 3 3" xfId="2313" xr:uid="{00000000-0005-0000-0000-0000D7090000}"/>
    <cellStyle name="Percent 2 6 3 4" xfId="2314" xr:uid="{00000000-0005-0000-0000-0000D8090000}"/>
    <cellStyle name="Percent 2 6 3 4 2" xfId="2315" xr:uid="{00000000-0005-0000-0000-0000D9090000}"/>
    <cellStyle name="Percent 2 6 3 5" xfId="2316" xr:uid="{00000000-0005-0000-0000-0000DA090000}"/>
    <cellStyle name="Percent 2 6 4" xfId="2317" xr:uid="{00000000-0005-0000-0000-0000DB090000}"/>
    <cellStyle name="Percent 2 6 4 2" xfId="2318" xr:uid="{00000000-0005-0000-0000-0000DC090000}"/>
    <cellStyle name="Percent 2 6 4 2 2" xfId="2319" xr:uid="{00000000-0005-0000-0000-0000DD090000}"/>
    <cellStyle name="Percent 2 6 4 3" xfId="2320" xr:uid="{00000000-0005-0000-0000-0000DE090000}"/>
    <cellStyle name="Percent 2 6 5" xfId="2321" xr:uid="{00000000-0005-0000-0000-0000DF090000}"/>
    <cellStyle name="Percent 2 6 6" xfId="2322" xr:uid="{00000000-0005-0000-0000-0000E0090000}"/>
    <cellStyle name="Percent 2 6 6 2" xfId="2323" xr:uid="{00000000-0005-0000-0000-0000E1090000}"/>
    <cellStyle name="Percent 2 6 7" xfId="2324" xr:uid="{00000000-0005-0000-0000-0000E2090000}"/>
    <cellStyle name="Percent 2 7" xfId="2325" xr:uid="{00000000-0005-0000-0000-0000E3090000}"/>
    <cellStyle name="Percent 2 7 2" xfId="2326" xr:uid="{00000000-0005-0000-0000-0000E4090000}"/>
    <cellStyle name="Percent 2 7 2 2" xfId="2327" xr:uid="{00000000-0005-0000-0000-0000E5090000}"/>
    <cellStyle name="Percent 2 7 2 2 2" xfId="2328" xr:uid="{00000000-0005-0000-0000-0000E6090000}"/>
    <cellStyle name="Percent 2 7 2 2 2 2" xfId="2329" xr:uid="{00000000-0005-0000-0000-0000E7090000}"/>
    <cellStyle name="Percent 2 7 2 2 3" xfId="2330" xr:uid="{00000000-0005-0000-0000-0000E8090000}"/>
    <cellStyle name="Percent 2 7 2 3" xfId="2331" xr:uid="{00000000-0005-0000-0000-0000E9090000}"/>
    <cellStyle name="Percent 2 7 2 4" xfId="2332" xr:uid="{00000000-0005-0000-0000-0000EA090000}"/>
    <cellStyle name="Percent 2 7 2 4 2" xfId="2333" xr:uid="{00000000-0005-0000-0000-0000EB090000}"/>
    <cellStyle name="Percent 2 7 2 5" xfId="2334" xr:uid="{00000000-0005-0000-0000-0000EC090000}"/>
    <cellStyle name="Percent 2 7 3" xfId="2335" xr:uid="{00000000-0005-0000-0000-0000ED090000}"/>
    <cellStyle name="Percent 2 7 3 2" xfId="2336" xr:uid="{00000000-0005-0000-0000-0000EE090000}"/>
    <cellStyle name="Percent 2 7 3 2 2" xfId="2337" xr:uid="{00000000-0005-0000-0000-0000EF090000}"/>
    <cellStyle name="Percent 2 7 3 3" xfId="2338" xr:uid="{00000000-0005-0000-0000-0000F0090000}"/>
    <cellStyle name="Percent 2 7 4" xfId="2339" xr:uid="{00000000-0005-0000-0000-0000F1090000}"/>
    <cellStyle name="Percent 2 7 5" xfId="2340" xr:uid="{00000000-0005-0000-0000-0000F2090000}"/>
    <cellStyle name="Percent 2 7 5 2" xfId="2341" xr:uid="{00000000-0005-0000-0000-0000F3090000}"/>
    <cellStyle name="Percent 2 7 6" xfId="2342" xr:uid="{00000000-0005-0000-0000-0000F4090000}"/>
    <cellStyle name="Percent 2 8" xfId="2343" xr:uid="{00000000-0005-0000-0000-0000F5090000}"/>
    <cellStyle name="Percent 2 8 2" xfId="2344" xr:uid="{00000000-0005-0000-0000-0000F6090000}"/>
    <cellStyle name="Percent 2 8 2 2" xfId="2345" xr:uid="{00000000-0005-0000-0000-0000F7090000}"/>
    <cellStyle name="Percent 2 8 2 2 2" xfId="2346" xr:uid="{00000000-0005-0000-0000-0000F8090000}"/>
    <cellStyle name="Percent 2 8 2 3" xfId="2347" xr:uid="{00000000-0005-0000-0000-0000F9090000}"/>
    <cellStyle name="Percent 2 8 3" xfId="2348" xr:uid="{00000000-0005-0000-0000-0000FA090000}"/>
    <cellStyle name="Percent 2 8 4" xfId="2349" xr:uid="{00000000-0005-0000-0000-0000FB090000}"/>
    <cellStyle name="Percent 2 8 4 2" xfId="2350" xr:uid="{00000000-0005-0000-0000-0000FC090000}"/>
    <cellStyle name="Percent 2 8 5" xfId="2351" xr:uid="{00000000-0005-0000-0000-0000FD090000}"/>
    <cellStyle name="Percent 2 9" xfId="2352" xr:uid="{00000000-0005-0000-0000-0000FE090000}"/>
    <cellStyle name="Percent 2 9 2" xfId="2353" xr:uid="{00000000-0005-0000-0000-0000FF090000}"/>
    <cellStyle name="Percent 2 9 2 2" xfId="2354" xr:uid="{00000000-0005-0000-0000-0000000A0000}"/>
    <cellStyle name="Percent 2 9 3" xfId="2355" xr:uid="{00000000-0005-0000-0000-0000010A0000}"/>
    <cellStyle name="Percent 20" xfId="2356" xr:uid="{00000000-0005-0000-0000-0000020A0000}"/>
    <cellStyle name="Percent 21" xfId="2357" xr:uid="{00000000-0005-0000-0000-0000030A0000}"/>
    <cellStyle name="Percent 22" xfId="2358" xr:uid="{00000000-0005-0000-0000-0000040A0000}"/>
    <cellStyle name="Percent 23" xfId="2359" xr:uid="{00000000-0005-0000-0000-0000050A0000}"/>
    <cellStyle name="Percent 24" xfId="2360" xr:uid="{00000000-0005-0000-0000-0000060A0000}"/>
    <cellStyle name="Percent 25" xfId="2361" xr:uid="{00000000-0005-0000-0000-0000070A0000}"/>
    <cellStyle name="Percent 3" xfId="2362" xr:uid="{00000000-0005-0000-0000-0000080A0000}"/>
    <cellStyle name="Percent 4" xfId="2363" xr:uid="{00000000-0005-0000-0000-0000090A0000}"/>
    <cellStyle name="Percent 4 2" xfId="2364" xr:uid="{00000000-0005-0000-0000-00000A0A0000}"/>
    <cellStyle name="Percent 4 3" xfId="2365" xr:uid="{00000000-0005-0000-0000-00000B0A0000}"/>
    <cellStyle name="Percent 4 3 2" xfId="2366" xr:uid="{00000000-0005-0000-0000-00000C0A0000}"/>
    <cellStyle name="Percent 4 3 2 2" xfId="2367" xr:uid="{00000000-0005-0000-0000-00000D0A0000}"/>
    <cellStyle name="Percent 4 3 2 2 2" xfId="2368" xr:uid="{00000000-0005-0000-0000-00000E0A0000}"/>
    <cellStyle name="Percent 4 3 2 2 2 2" xfId="2369" xr:uid="{00000000-0005-0000-0000-00000F0A0000}"/>
    <cellStyle name="Percent 4 3 2 2 2 2 2" xfId="2370" xr:uid="{00000000-0005-0000-0000-0000100A0000}"/>
    <cellStyle name="Percent 4 3 2 2 2 2 2 2" xfId="2371" xr:uid="{00000000-0005-0000-0000-0000110A0000}"/>
    <cellStyle name="Percent 4 3 2 2 2 2 3" xfId="2372" xr:uid="{00000000-0005-0000-0000-0000120A0000}"/>
    <cellStyle name="Percent 4 3 2 2 2 3" xfId="2373" xr:uid="{00000000-0005-0000-0000-0000130A0000}"/>
    <cellStyle name="Percent 4 3 2 2 2 4" xfId="2374" xr:uid="{00000000-0005-0000-0000-0000140A0000}"/>
    <cellStyle name="Percent 4 3 2 2 2 4 2" xfId="2375" xr:uid="{00000000-0005-0000-0000-0000150A0000}"/>
    <cellStyle name="Percent 4 3 2 2 2 5" xfId="2376" xr:uid="{00000000-0005-0000-0000-0000160A0000}"/>
    <cellStyle name="Percent 4 3 2 2 3" xfId="2377" xr:uid="{00000000-0005-0000-0000-0000170A0000}"/>
    <cellStyle name="Percent 4 3 2 2 3 2" xfId="2378" xr:uid="{00000000-0005-0000-0000-0000180A0000}"/>
    <cellStyle name="Percent 4 3 2 2 3 2 2" xfId="2379" xr:uid="{00000000-0005-0000-0000-0000190A0000}"/>
    <cellStyle name="Percent 4 3 2 2 3 3" xfId="2380" xr:uid="{00000000-0005-0000-0000-00001A0A0000}"/>
    <cellStyle name="Percent 4 3 2 2 4" xfId="2381" xr:uid="{00000000-0005-0000-0000-00001B0A0000}"/>
    <cellStyle name="Percent 4 3 2 2 5" xfId="2382" xr:uid="{00000000-0005-0000-0000-00001C0A0000}"/>
    <cellStyle name="Percent 4 3 2 2 5 2" xfId="2383" xr:uid="{00000000-0005-0000-0000-00001D0A0000}"/>
    <cellStyle name="Percent 4 3 2 2 6" xfId="2384" xr:uid="{00000000-0005-0000-0000-00001E0A0000}"/>
    <cellStyle name="Percent 4 3 2 3" xfId="2385" xr:uid="{00000000-0005-0000-0000-00001F0A0000}"/>
    <cellStyle name="Percent 4 3 2 3 2" xfId="2386" xr:uid="{00000000-0005-0000-0000-0000200A0000}"/>
    <cellStyle name="Percent 4 3 2 3 2 2" xfId="2387" xr:uid="{00000000-0005-0000-0000-0000210A0000}"/>
    <cellStyle name="Percent 4 3 2 3 2 2 2" xfId="2388" xr:uid="{00000000-0005-0000-0000-0000220A0000}"/>
    <cellStyle name="Percent 4 3 2 3 2 3" xfId="2389" xr:uid="{00000000-0005-0000-0000-0000230A0000}"/>
    <cellStyle name="Percent 4 3 2 3 3" xfId="2390" xr:uid="{00000000-0005-0000-0000-0000240A0000}"/>
    <cellStyle name="Percent 4 3 2 3 4" xfId="2391" xr:uid="{00000000-0005-0000-0000-0000250A0000}"/>
    <cellStyle name="Percent 4 3 2 3 4 2" xfId="2392" xr:uid="{00000000-0005-0000-0000-0000260A0000}"/>
    <cellStyle name="Percent 4 3 2 3 5" xfId="2393" xr:uid="{00000000-0005-0000-0000-0000270A0000}"/>
    <cellStyle name="Percent 4 3 2 4" xfId="2394" xr:uid="{00000000-0005-0000-0000-0000280A0000}"/>
    <cellStyle name="Percent 4 3 2 4 2" xfId="2395" xr:uid="{00000000-0005-0000-0000-0000290A0000}"/>
    <cellStyle name="Percent 4 3 2 4 2 2" xfId="2396" xr:uid="{00000000-0005-0000-0000-00002A0A0000}"/>
    <cellStyle name="Percent 4 3 2 4 3" xfId="2397" xr:uid="{00000000-0005-0000-0000-00002B0A0000}"/>
    <cellStyle name="Percent 4 3 2 5" xfId="2398" xr:uid="{00000000-0005-0000-0000-00002C0A0000}"/>
    <cellStyle name="Percent 4 3 2 6" xfId="2399" xr:uid="{00000000-0005-0000-0000-00002D0A0000}"/>
    <cellStyle name="Percent 4 3 2 6 2" xfId="2400" xr:uid="{00000000-0005-0000-0000-00002E0A0000}"/>
    <cellStyle name="Percent 4 3 2 7" xfId="2401" xr:uid="{00000000-0005-0000-0000-00002F0A0000}"/>
    <cellStyle name="Percent 4 3 3" xfId="2402" xr:uid="{00000000-0005-0000-0000-0000300A0000}"/>
    <cellStyle name="Percent 4 3 3 2" xfId="2403" xr:uid="{00000000-0005-0000-0000-0000310A0000}"/>
    <cellStyle name="Percent 4 3 3 2 2" xfId="2404" xr:uid="{00000000-0005-0000-0000-0000320A0000}"/>
    <cellStyle name="Percent 4 3 3 2 2 2" xfId="2405" xr:uid="{00000000-0005-0000-0000-0000330A0000}"/>
    <cellStyle name="Percent 4 3 3 2 2 2 2" xfId="2406" xr:uid="{00000000-0005-0000-0000-0000340A0000}"/>
    <cellStyle name="Percent 4 3 3 2 2 3" xfId="2407" xr:uid="{00000000-0005-0000-0000-0000350A0000}"/>
    <cellStyle name="Percent 4 3 3 2 3" xfId="2408" xr:uid="{00000000-0005-0000-0000-0000360A0000}"/>
    <cellStyle name="Percent 4 3 3 2 4" xfId="2409" xr:uid="{00000000-0005-0000-0000-0000370A0000}"/>
    <cellStyle name="Percent 4 3 3 2 4 2" xfId="2410" xr:uid="{00000000-0005-0000-0000-0000380A0000}"/>
    <cellStyle name="Percent 4 3 3 2 5" xfId="2411" xr:uid="{00000000-0005-0000-0000-0000390A0000}"/>
    <cellStyle name="Percent 4 3 3 3" xfId="2412" xr:uid="{00000000-0005-0000-0000-00003A0A0000}"/>
    <cellStyle name="Percent 4 3 3 3 2" xfId="2413" xr:uid="{00000000-0005-0000-0000-00003B0A0000}"/>
    <cellStyle name="Percent 4 3 3 3 2 2" xfId="2414" xr:uid="{00000000-0005-0000-0000-00003C0A0000}"/>
    <cellStyle name="Percent 4 3 3 3 3" xfId="2415" xr:uid="{00000000-0005-0000-0000-00003D0A0000}"/>
    <cellStyle name="Percent 4 3 3 4" xfId="2416" xr:uid="{00000000-0005-0000-0000-00003E0A0000}"/>
    <cellStyle name="Percent 4 3 3 5" xfId="2417" xr:uid="{00000000-0005-0000-0000-00003F0A0000}"/>
    <cellStyle name="Percent 4 3 3 5 2" xfId="2418" xr:uid="{00000000-0005-0000-0000-0000400A0000}"/>
    <cellStyle name="Percent 4 3 3 6" xfId="2419" xr:uid="{00000000-0005-0000-0000-0000410A0000}"/>
    <cellStyle name="Percent 4 3 4" xfId="2420" xr:uid="{00000000-0005-0000-0000-0000420A0000}"/>
    <cellStyle name="Percent 4 3 4 2" xfId="2421" xr:uid="{00000000-0005-0000-0000-0000430A0000}"/>
    <cellStyle name="Percent 4 3 4 2 2" xfId="2422" xr:uid="{00000000-0005-0000-0000-0000440A0000}"/>
    <cellStyle name="Percent 4 3 4 2 2 2" xfId="2423" xr:uid="{00000000-0005-0000-0000-0000450A0000}"/>
    <cellStyle name="Percent 4 3 4 2 3" xfId="2424" xr:uid="{00000000-0005-0000-0000-0000460A0000}"/>
    <cellStyle name="Percent 4 3 4 3" xfId="2425" xr:uid="{00000000-0005-0000-0000-0000470A0000}"/>
    <cellStyle name="Percent 4 3 4 4" xfId="2426" xr:uid="{00000000-0005-0000-0000-0000480A0000}"/>
    <cellStyle name="Percent 4 3 4 4 2" xfId="2427" xr:uid="{00000000-0005-0000-0000-0000490A0000}"/>
    <cellStyle name="Percent 4 3 4 5" xfId="2428" xr:uid="{00000000-0005-0000-0000-00004A0A0000}"/>
    <cellStyle name="Percent 4 3 5" xfId="2429" xr:uid="{00000000-0005-0000-0000-00004B0A0000}"/>
    <cellStyle name="Percent 4 3 5 2" xfId="2430" xr:uid="{00000000-0005-0000-0000-00004C0A0000}"/>
    <cellStyle name="Percent 4 3 5 2 2" xfId="2431" xr:uid="{00000000-0005-0000-0000-00004D0A0000}"/>
    <cellStyle name="Percent 4 3 5 3" xfId="2432" xr:uid="{00000000-0005-0000-0000-00004E0A0000}"/>
    <cellStyle name="Percent 4 3 6" xfId="2433" xr:uid="{00000000-0005-0000-0000-00004F0A0000}"/>
    <cellStyle name="Percent 4 3 7" xfId="2434" xr:uid="{00000000-0005-0000-0000-0000500A0000}"/>
    <cellStyle name="Percent 4 3 7 2" xfId="2435" xr:uid="{00000000-0005-0000-0000-0000510A0000}"/>
    <cellStyle name="Percent 4 3 8" xfId="2436" xr:uid="{00000000-0005-0000-0000-0000520A0000}"/>
    <cellStyle name="Percent 5" xfId="2437" xr:uid="{00000000-0005-0000-0000-0000530A0000}"/>
    <cellStyle name="Percent 6" xfId="2438" xr:uid="{00000000-0005-0000-0000-0000540A0000}"/>
    <cellStyle name="Percent 7" xfId="2439" xr:uid="{00000000-0005-0000-0000-0000550A0000}"/>
    <cellStyle name="Percent 8" xfId="2440" xr:uid="{00000000-0005-0000-0000-0000560A0000}"/>
    <cellStyle name="Percent 9" xfId="2441" xr:uid="{00000000-0005-0000-0000-0000570A0000}"/>
    <cellStyle name="SpecialDataItemsExist" xfId="2442" xr:uid="{00000000-0005-0000-0000-0000580A0000}"/>
    <cellStyle name="SpecialDataItemsExist 2" xfId="2443" xr:uid="{00000000-0005-0000-0000-0000590A0000}"/>
    <cellStyle name="SpecialDataItemsExist 2 2" xfId="2444" xr:uid="{00000000-0005-0000-0000-00005A0A0000}"/>
    <cellStyle name="SpecialDataItemsExist 3" xfId="2445" xr:uid="{00000000-0005-0000-0000-00005B0A0000}"/>
    <cellStyle name="Title 2" xfId="2446" xr:uid="{00000000-0005-0000-0000-00005C0A0000}"/>
    <cellStyle name="Total 2" xfId="2447" xr:uid="{00000000-0005-0000-0000-00005D0A0000}"/>
    <cellStyle name="Total 2 2" xfId="2448" xr:uid="{00000000-0005-0000-0000-00005E0A0000}"/>
    <cellStyle name="Total 2 2 2" xfId="2449" xr:uid="{00000000-0005-0000-0000-00005F0A0000}"/>
    <cellStyle name="Total 2 3" xfId="2450" xr:uid="{00000000-0005-0000-0000-0000600A0000}"/>
    <cellStyle name="Total 2 3 2" xfId="2451" xr:uid="{00000000-0005-0000-0000-0000610A0000}"/>
    <cellStyle name="Total 2 4" xfId="2452" xr:uid="{00000000-0005-0000-0000-0000620A0000}"/>
    <cellStyle name="Total 2 5" xfId="2453" xr:uid="{00000000-0005-0000-0000-0000630A0000}"/>
    <cellStyle name="Warning Text 2" xfId="2454" xr:uid="{00000000-0005-0000-0000-0000640A0000}"/>
    <cellStyle name="Warning Text 2 2" xfId="2455" xr:uid="{00000000-0005-0000-0000-0000650A0000}"/>
    <cellStyle name="Warning Text 2 3" xfId="2456" xr:uid="{00000000-0005-0000-0000-0000660A0000}"/>
    <cellStyle name="XLConnect.Header" xfId="2462" xr:uid="{00000000-0005-0000-0000-0000670A0000}"/>
  </cellStyles>
  <dxfs count="0"/>
  <tableStyles count="0" defaultTableStyle="TableStyleMedium2" defaultPivotStyle="PivotStyleLight16"/>
  <colors>
    <mruColors>
      <color rgb="FFA0A0A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523723</xdr:colOff>
      <xdr:row>40</xdr:row>
      <xdr:rowOff>96432</xdr:rowOff>
    </xdr:to>
    <xdr:pic>
      <xdr:nvPicPr>
        <xdr:cNvPr id="6" name="Picture 5">
          <a:extLst>
            <a:ext uri="{FF2B5EF4-FFF2-40B4-BE49-F238E27FC236}">
              <a16:creationId xmlns:a16="http://schemas.microsoft.com/office/drawing/2014/main" id="{67A9DDD2-9634-48BD-A69B-1BA08C874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591523" cy="74116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a-fs01\WORKGROUPS\ALLDHCFP\Shared%20Files\Ann_Qtrly_hospfinancialratios\Hospital%20Profile\FY13\Process%20%20Documentation\Metrics%20and%20Formats\Non-Acute%206.5.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ss.gov/Users/JGuggenheim/Desktop/QC/Q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urenas/Documents/Copy%20of%20FY16%20Acute%20Template%2011-22-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hiamass.gov/ALLDHCFP/Shared%20Files/Ann_Qtrly_hospfinancialratios/Hospital%20Profile/FY15/Copy%20of%20FY15%20Acute%20Template%202-28-1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hiamass.gov/ALLDHCFP/Shared%20Files/Ann_Qtrly_hospfinancialratios/Hospital%20Profile/FY13/Report%20Templates/Current%20Acute/11.24.2014%20Split/3%20Baystate%20Franklin%20Medical%20Center.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hort Compare"/>
      <sheetName val="Region Compare"/>
      <sheetName val="Special and Adcare"/>
      <sheetName val="Kindreds"/>
      <sheetName val="One Page"/>
      <sheetName val="Chart tables "/>
      <sheetName val="BedsChart"/>
      <sheetName val="Non-Acute 6.5.2014"/>
    </sheetNames>
    <sheetDataSet>
      <sheetData sheetId="0"/>
      <sheetData sheetId="1"/>
      <sheetData sheetId="2"/>
      <sheetData sheetId="3"/>
      <sheetData sheetId="4"/>
      <sheetData sheetId="5">
        <row r="46">
          <cell r="F46" t="str">
            <v>Hospital</v>
          </cell>
        </row>
      </sheetData>
      <sheetData sheetId="6">
        <row r="11">
          <cell r="F11" t="str">
            <v xml:space="preserve">Total </v>
          </cell>
        </row>
        <row r="12">
          <cell r="C12">
            <v>0.11771704181672027</v>
          </cell>
          <cell r="D12" t="str">
            <v>PSYCHIATRIC (3,661)</v>
          </cell>
          <cell r="F12">
            <v>0.11771704181672027</v>
          </cell>
        </row>
        <row r="13">
          <cell r="C13" t="str">
            <v/>
          </cell>
        </row>
        <row r="14">
          <cell r="C14" t="str">
            <v/>
          </cell>
        </row>
        <row r="15">
          <cell r="C15" t="str">
            <v/>
          </cell>
        </row>
        <row r="16">
          <cell r="C16" t="str">
            <v/>
          </cell>
        </row>
        <row r="17">
          <cell r="C17" t="str">
            <v/>
          </cell>
        </row>
        <row r="18">
          <cell r="C18" t="str">
            <v/>
          </cell>
        </row>
        <row r="19">
          <cell r="C19" t="str">
            <v/>
          </cell>
        </row>
        <row r="20">
          <cell r="C20" t="str">
            <v/>
          </cell>
        </row>
        <row r="21">
          <cell r="C21" t="str">
            <v/>
          </cell>
        </row>
        <row r="22">
          <cell r="C22" t="str">
            <v/>
          </cell>
        </row>
        <row r="23">
          <cell r="C23" t="str">
            <v/>
          </cell>
        </row>
        <row r="24">
          <cell r="C24" t="str">
            <v/>
          </cell>
        </row>
        <row r="25">
          <cell r="C25" t="str">
            <v/>
          </cell>
        </row>
        <row r="26">
          <cell r="C26" t="str">
            <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
      <sheetName val="Summary"/>
      <sheetName val="Op Cost per IP visit"/>
      <sheetName val="FAA OP Cost per ER Visit"/>
      <sheetName val="Metric Summary"/>
      <sheetName val="Sample Data"/>
      <sheetName val="#1 Payor Mix NPSR"/>
      <sheetName val="# 4 IP Profit as Share of State"/>
      <sheetName val="# 6 Net ER Cost per Visit"/>
      <sheetName val="#7 IP Cost per CMAD HDD Dis"/>
      <sheetName val="#12 NISPR Adjusted Dis by CMAD"/>
      <sheetName val="#20 OP Profit as Share of State"/>
      <sheetName val="# 19 Volume of Payment"/>
      <sheetName val="#21 Total Revenue as Share "/>
      <sheetName val="Static Data"/>
      <sheetName val="Net OPrev per visit incl ER"/>
      <sheetName val="Profit Per"/>
      <sheetName val="Discharge Data QC"/>
      <sheetName val="IP NPSR QC"/>
      <sheetName val="Data NISPR Adjust Dis by CMAD"/>
      <sheetName val="Non-Comp Adjustment"/>
      <sheetName val="Data Cost per CMAD"/>
      <sheetName val="Adjusted Cost QC"/>
      <sheetName val="Volume of Payment Data"/>
      <sheetName val="Data  and QC  OP rev per visit"/>
      <sheetName val="IP OP Profitablilty  Data "/>
      <sheetName val="Payermix Data GPSR"/>
      <sheetName val="Total Revenue Data"/>
      <sheetName val="OP Cost QC"/>
      <sheetName val="ER Visits QC"/>
      <sheetName val="Data Net ER Cost Per Visit"/>
      <sheetName val="Data OP Cost per ER Vis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8">
          <cell r="AH8" t="str">
            <v xml:space="preserve">Daily Census </v>
          </cell>
        </row>
        <row r="9">
          <cell r="AH9" t="str">
            <v xml:space="preserve">Avg Staffed </v>
          </cell>
        </row>
        <row r="10">
          <cell r="AH10" t="str">
            <v xml:space="preserve">Lincensed Beds </v>
          </cell>
        </row>
      </sheetData>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ute Profile"/>
      <sheetName val="Acute Cohort Profile"/>
      <sheetName val="Page Numbers"/>
      <sheetName val="Shriners"/>
      <sheetName val="Shriners Avg Length of Stay"/>
      <sheetName val="Hospital Selector"/>
      <sheetName val="FY16 Static Data"/>
      <sheetName val="Narrative"/>
      <sheetName val="At A Glance"/>
      <sheetName val="2015 Tabs 3 &amp; 5"/>
      <sheetName val="2016 Tabs 3 &amp; 5"/>
      <sheetName val="2012-2014 Schs III &amp; VA"/>
      <sheetName val="AAG Beds &amp; Occ 2016"/>
      <sheetName val="Hosp Size Comments 2016"/>
      <sheetName val="AAG IP vs OP GPSR 2016"/>
      <sheetName val="RP Report 2015"/>
      <sheetName val="Static Data 2015"/>
      <sheetName val="FY12-16 Hospital per Report Mgr"/>
      <sheetName val="Payer Mix 2016"/>
      <sheetName val="Communities 2016"/>
      <sheetName val="Quality EED -2015"/>
      <sheetName val="Quality 2015"/>
      <sheetName val="IP Discharges FY 12-16"/>
      <sheetName val="OP and ER Visits FY 12-16"/>
      <sheetName val="Case Mix 2016"/>
      <sheetName val="Case Mix 2015"/>
      <sheetName val="Case Mix"/>
      <sheetName val="IP Rev per CMAD 2016"/>
      <sheetName val="OP Revenue 2012-2016"/>
      <sheetName val="Top DRGs 2016"/>
      <sheetName val="DRGs short desc"/>
      <sheetName val="DRG by Cohort 2016"/>
      <sheetName val="2016 DRG Count"/>
      <sheetName val="HPP"/>
      <sheetName val="Readmission Rates FY 11-15"/>
      <sheetName val="CMI Quintiles"/>
      <sheetName val="Top 3 Payers"/>
    </sheetNames>
    <sheetDataSet>
      <sheetData sheetId="0" refreshError="1"/>
      <sheetData sheetId="1" refreshError="1"/>
      <sheetData sheetId="2" refreshError="1"/>
      <sheetData sheetId="3" refreshError="1"/>
      <sheetData sheetId="4" refreshError="1"/>
      <sheetData sheetId="5" refreshError="1">
        <row r="2">
          <cell r="C2">
            <v>91</v>
          </cell>
          <cell r="D2">
            <v>2168</v>
          </cell>
        </row>
        <row r="3">
          <cell r="A3" t="str">
            <v>Academic Medical Center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ute Profile"/>
      <sheetName val="Acute Cohort Profile"/>
      <sheetName val="Shriners"/>
      <sheetName val="Hospital Selector"/>
      <sheetName val="Static Data"/>
      <sheetName val="Narrative"/>
      <sheetName val="At A Glance"/>
      <sheetName val="AAG Beds and Occ"/>
      <sheetName val="AAG Beds and Occ 2015 1-4-17"/>
      <sheetName val="AAG &amp; Occ 2015 1-17-17 No chang"/>
      <sheetName val="AAG Beds and Occ 2015 10-20-16"/>
      <sheetName val="Hosp Size Cmts"/>
      <sheetName val="Hosp Size Cmts 2015 1-4-17"/>
      <sheetName val="Hosp Size Cmts 2015"/>
      <sheetName val="AAG IP vs OP GPSR 2015"/>
      <sheetName val="AAG In vs OP GPSR"/>
      <sheetName val="RP Report"/>
      <sheetName val="RP Report 2015"/>
      <sheetName val="FY10-13 Financial Performance"/>
      <sheetName val="FY14 Financial Performance"/>
      <sheetName val="Mercy Athol Morton from 2014"/>
      <sheetName val="FY11-15 Financial Performance"/>
      <sheetName val="Payer Mix"/>
      <sheetName val="Payer Mix 2015"/>
      <sheetName val="Communities"/>
      <sheetName val="Communities 2015"/>
      <sheetName val="Quality - EED"/>
      <sheetName val="Quality - EED 2015"/>
      <sheetName val="Quality"/>
      <sheetName val="Quality 2015"/>
      <sheetName val="IP Discharges"/>
      <sheetName val="IP Discharges FY 11-15"/>
      <sheetName val="IP Discharges 2015"/>
      <sheetName val="OP and ER Visits"/>
      <sheetName val="OP and ER Visits FY 11-15"/>
      <sheetName val="OP and ER Visits 2015"/>
      <sheetName val="Casemix"/>
      <sheetName val="Casemix 2015"/>
      <sheetName val="IP Rev per CMAD"/>
      <sheetName val="IP Rev per CMAD 2015"/>
      <sheetName val="OP Revenue"/>
      <sheetName val="OP Revenue FY 11-15"/>
      <sheetName val="OP Revenue 2015"/>
      <sheetName val="Adjust Cost Per CMAD"/>
      <sheetName val="Adjust Cost per CMAD 2015"/>
      <sheetName val="NonComp FAA"/>
      <sheetName val="Noncomp FAA FY11-14 1-13-17"/>
      <sheetName val="NonComp Calc"/>
      <sheetName val="Top DRGs"/>
      <sheetName val="Comp Costs 2015"/>
      <sheetName val="Top DRGs 2015"/>
      <sheetName val="DRG short desc"/>
      <sheetName val="SOI CMI by Cohort"/>
      <sheetName val="DRG by Cohort"/>
      <sheetName val="DRG by Cohort 2015"/>
      <sheetName val="Top 30 by Cohort"/>
      <sheetName val="Top 30 by Cohort old"/>
      <sheetName val="2015 DRG Count"/>
      <sheetName val="Avg Length of Stay"/>
      <sheetName val="DSH calc 1-19-17"/>
      <sheetName val="DSH calc 1-5-17"/>
      <sheetName val="DSH calc"/>
      <sheetName val="DSH Summary 1-19-17"/>
      <sheetName val="DSH Summary 1-5-17"/>
      <sheetName val="DSH Summary"/>
      <sheetName val="HPP calc 1-19-17"/>
      <sheetName val="HPP calc 1-5-17"/>
      <sheetName val="HPP calc"/>
      <sheetName val="HPP Summary 1-19-17"/>
      <sheetName val="HPP Summary 1-5-17"/>
      <sheetName val="HPP Summary"/>
      <sheetName val="Readmission Rates FY11-15"/>
      <sheetName val="CMI Quintiles"/>
      <sheetName val="Top 3 Payers"/>
      <sheetName val="2015 Math Check"/>
    </sheetNames>
    <sheetDataSet>
      <sheetData sheetId="0" refreshError="1"/>
      <sheetData sheetId="1" refreshError="1"/>
      <sheetData sheetId="2" refreshError="1"/>
      <sheetData sheetId="3" refreshError="1">
        <row r="2">
          <cell r="C2">
            <v>41</v>
          </cell>
          <cell r="D2">
            <v>2114</v>
          </cell>
        </row>
        <row r="3">
          <cell r="A3" t="str">
            <v>Community Hospital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spital Profile"/>
      <sheetName val="Hospital Selector and Graphs"/>
      <sheetName val="Static Data"/>
      <sheetName val="Narrative"/>
      <sheetName val="At a Glance"/>
      <sheetName val="AAG Beds and Occ"/>
      <sheetName val="AAG In vs OP GPSR"/>
      <sheetName val="Top DRGs"/>
      <sheetName val="Communities"/>
      <sheetName val="Payer Mix"/>
      <sheetName val="RP Report"/>
      <sheetName val="OP and ER Visits"/>
      <sheetName val="IP Discharges"/>
      <sheetName val="IP Rev Per CMAD"/>
      <sheetName val="OP Revenue"/>
      <sheetName val="Cost Per CMAD (Full)"/>
      <sheetName val="Adjust Cost Per CMAD"/>
      <sheetName val="Financial Performance"/>
      <sheetName val="FP Table"/>
      <sheetName val="DRG short desc"/>
      <sheetName val="CaseMix"/>
      <sheetName val="NonComp FAA"/>
      <sheetName val="Non-Comp Calc"/>
      <sheetName val="Special Public Funding"/>
      <sheetName val="DataVal"/>
      <sheetName val="Ad. Comp DataVal"/>
    </sheetNames>
    <sheetDataSet>
      <sheetData sheetId="0"/>
      <sheetData sheetId="1">
        <row r="2">
          <cell r="E2">
            <v>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
          <cell r="B8">
            <v>2006</v>
          </cell>
        </row>
      </sheetData>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0"/>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Q2" sqref="Q2"/>
    </sheetView>
  </sheetViews>
  <sheetFormatPr defaultColWidth="9.44140625" defaultRowHeight="14.4" x14ac:dyDescent="0.3"/>
  <cols>
    <col min="1" max="16384" width="9.44140625" style="32"/>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F5889-6411-4868-B882-0E3E59E1ED57}">
  <sheetPr>
    <tabColor theme="6" tint="0.39997558519241921"/>
  </sheetPr>
  <dimension ref="A1:AZ69"/>
  <sheetViews>
    <sheetView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ColWidth="9.44140625" defaultRowHeight="13.8" x14ac:dyDescent="0.25"/>
  <cols>
    <col min="1" max="1" width="37.5546875" style="2" customWidth="1"/>
    <col min="2" max="2" width="9.44140625" style="4" customWidth="1"/>
    <col min="3" max="3" width="36.44140625" style="3" customWidth="1"/>
    <col min="4" max="4" width="35.44140625" style="47" bestFit="1" customWidth="1"/>
    <col min="5" max="5" width="26.5546875" style="3" customWidth="1"/>
    <col min="6" max="6" width="29.44140625" style="161" bestFit="1" customWidth="1"/>
    <col min="7" max="7" width="33" style="191" bestFit="1" customWidth="1"/>
    <col min="8" max="8" width="26.5546875" style="3" customWidth="1"/>
    <col min="9" max="9" width="29.44140625" style="161" bestFit="1" customWidth="1"/>
    <col min="10" max="10" width="33" style="191" bestFit="1" customWidth="1"/>
    <col min="11" max="11" width="26.5546875" style="3" customWidth="1"/>
    <col min="12" max="12" width="29.44140625" style="161" bestFit="1" customWidth="1"/>
    <col min="13" max="13" width="33" style="191" bestFit="1" customWidth="1"/>
    <col min="14" max="14" width="26.5546875" style="3" customWidth="1"/>
    <col min="15" max="15" width="29.44140625" style="161" bestFit="1" customWidth="1"/>
    <col min="16" max="16" width="33" style="191" bestFit="1" customWidth="1"/>
    <col min="17" max="17" width="26.5546875" style="3" customWidth="1"/>
    <col min="18" max="18" width="29.44140625" style="161" bestFit="1" customWidth="1"/>
    <col min="19" max="19" width="33" style="191" bestFit="1" customWidth="1"/>
    <col min="20" max="20" width="26.5546875" style="3" customWidth="1"/>
    <col min="21" max="21" width="29.44140625" style="161" bestFit="1" customWidth="1"/>
    <col min="22" max="22" width="33" style="191" bestFit="1" customWidth="1"/>
    <col min="23" max="23" width="26.5546875" style="3" customWidth="1"/>
    <col min="24" max="24" width="29.44140625" style="161" bestFit="1" customWidth="1"/>
    <col min="25" max="25" width="33" style="191" bestFit="1" customWidth="1"/>
    <col min="26" max="26" width="26.5546875" style="3" customWidth="1"/>
    <col min="27" max="27" width="29.44140625" style="161" bestFit="1" customWidth="1"/>
    <col min="28" max="28" width="33" style="191" bestFit="1" customWidth="1"/>
    <col min="29" max="29" width="26.5546875" style="3" customWidth="1"/>
    <col min="30" max="30" width="29.44140625" style="161" bestFit="1" customWidth="1"/>
    <col min="31" max="31" width="33" style="191" bestFit="1" customWidth="1"/>
    <col min="32" max="32" width="26.5546875" style="3" customWidth="1"/>
    <col min="33" max="33" width="30.44140625" style="161" bestFit="1" customWidth="1"/>
    <col min="34" max="34" width="34.44140625" style="191" bestFit="1" customWidth="1"/>
    <col min="35" max="16384" width="9.44140625" style="3"/>
  </cols>
  <sheetData>
    <row r="1" spans="1:34" ht="14.85" customHeight="1" x14ac:dyDescent="0.25">
      <c r="A1" s="192" t="s">
        <v>85</v>
      </c>
      <c r="B1" s="193"/>
      <c r="C1" s="188"/>
      <c r="D1" s="194"/>
      <c r="E1" s="188"/>
      <c r="F1" s="185"/>
      <c r="G1" s="207"/>
      <c r="H1" s="188"/>
      <c r="I1" s="185"/>
      <c r="J1" s="207"/>
      <c r="K1" s="188"/>
      <c r="L1" s="185"/>
      <c r="M1" s="207"/>
      <c r="N1" s="188"/>
      <c r="O1" s="185"/>
      <c r="P1" s="207"/>
      <c r="Q1" s="188"/>
      <c r="R1" s="185"/>
      <c r="S1" s="207"/>
      <c r="T1" s="188"/>
      <c r="U1" s="185"/>
      <c r="V1" s="207"/>
      <c r="W1" s="188"/>
      <c r="X1" s="185"/>
      <c r="Y1" s="207"/>
      <c r="Z1" s="188"/>
      <c r="AA1" s="185"/>
      <c r="AB1" s="207"/>
      <c r="AC1" s="188"/>
      <c r="AD1" s="185"/>
      <c r="AE1" s="207"/>
      <c r="AF1" s="188"/>
      <c r="AG1" s="185"/>
      <c r="AH1" s="207"/>
    </row>
    <row r="2" spans="1:34" ht="14.85" customHeight="1" x14ac:dyDescent="0.25">
      <c r="A2" s="192" t="s">
        <v>298</v>
      </c>
      <c r="B2" s="193"/>
      <c r="C2" s="188"/>
      <c r="D2" s="194"/>
      <c r="E2" s="188"/>
      <c r="F2" s="185"/>
      <c r="G2" s="207"/>
      <c r="H2" s="188"/>
      <c r="I2" s="185"/>
      <c r="J2" s="207"/>
      <c r="K2" s="188"/>
      <c r="L2" s="185"/>
      <c r="M2" s="207"/>
      <c r="N2" s="188"/>
      <c r="O2" s="185"/>
      <c r="P2" s="207"/>
      <c r="Q2" s="188"/>
      <c r="R2" s="185"/>
      <c r="S2" s="207"/>
      <c r="T2" s="188"/>
      <c r="U2" s="185"/>
      <c r="V2" s="207"/>
      <c r="W2" s="188"/>
      <c r="X2" s="185"/>
      <c r="Y2" s="207"/>
      <c r="Z2" s="188"/>
      <c r="AA2" s="185"/>
      <c r="AB2" s="207"/>
      <c r="AC2" s="188"/>
      <c r="AD2" s="185"/>
      <c r="AE2" s="207"/>
      <c r="AF2" s="188"/>
      <c r="AG2" s="185"/>
      <c r="AH2" s="207"/>
    </row>
    <row r="3" spans="1:34" x14ac:dyDescent="0.25">
      <c r="A3" s="198"/>
      <c r="B3" s="193"/>
      <c r="C3" s="188"/>
      <c r="D3" s="194"/>
      <c r="E3" s="208"/>
      <c r="F3" s="209"/>
      <c r="G3" s="210"/>
      <c r="H3" s="208"/>
      <c r="I3" s="209"/>
      <c r="J3" s="210"/>
      <c r="K3" s="208"/>
      <c r="L3" s="209"/>
      <c r="M3" s="210"/>
      <c r="N3" s="208"/>
      <c r="O3" s="209"/>
      <c r="P3" s="210"/>
      <c r="Q3" s="208"/>
      <c r="R3" s="185"/>
      <c r="S3" s="207"/>
      <c r="T3" s="188"/>
      <c r="U3" s="185"/>
      <c r="V3" s="207"/>
      <c r="W3" s="188"/>
      <c r="X3" s="185"/>
      <c r="Y3" s="207"/>
      <c r="Z3" s="188"/>
      <c r="AA3" s="185"/>
      <c r="AB3" s="207"/>
      <c r="AC3" s="188"/>
      <c r="AD3" s="185"/>
      <c r="AE3" s="207"/>
      <c r="AF3" s="188"/>
      <c r="AG3" s="185"/>
      <c r="AH3" s="207"/>
    </row>
    <row r="4" spans="1:34" x14ac:dyDescent="0.25">
      <c r="A4" s="192" t="s">
        <v>226</v>
      </c>
      <c r="B4" s="199" t="s">
        <v>227</v>
      </c>
      <c r="C4" s="200" t="s">
        <v>12</v>
      </c>
      <c r="D4" s="192" t="s">
        <v>7</v>
      </c>
      <c r="E4" s="200" t="s">
        <v>299</v>
      </c>
      <c r="F4" s="211" t="s">
        <v>300</v>
      </c>
      <c r="G4" s="212" t="s">
        <v>301</v>
      </c>
      <c r="H4" s="200" t="s">
        <v>302</v>
      </c>
      <c r="I4" s="211" t="s">
        <v>303</v>
      </c>
      <c r="J4" s="212" t="s">
        <v>304</v>
      </c>
      <c r="K4" s="200" t="s">
        <v>305</v>
      </c>
      <c r="L4" s="211" t="s">
        <v>306</v>
      </c>
      <c r="M4" s="212" t="s">
        <v>307</v>
      </c>
      <c r="N4" s="200" t="s">
        <v>308</v>
      </c>
      <c r="O4" s="211" t="s">
        <v>309</v>
      </c>
      <c r="P4" s="212" t="s">
        <v>310</v>
      </c>
      <c r="Q4" s="200" t="s">
        <v>311</v>
      </c>
      <c r="R4" s="211" t="s">
        <v>312</v>
      </c>
      <c r="S4" s="212" t="s">
        <v>313</v>
      </c>
      <c r="T4" s="200" t="s">
        <v>314</v>
      </c>
      <c r="U4" s="211" t="s">
        <v>315</v>
      </c>
      <c r="V4" s="212" t="s">
        <v>316</v>
      </c>
      <c r="W4" s="200" t="s">
        <v>317</v>
      </c>
      <c r="X4" s="211" t="s">
        <v>318</v>
      </c>
      <c r="Y4" s="212" t="s">
        <v>319</v>
      </c>
      <c r="Z4" s="200" t="s">
        <v>320</v>
      </c>
      <c r="AA4" s="211" t="s">
        <v>321</v>
      </c>
      <c r="AB4" s="212" t="s">
        <v>322</v>
      </c>
      <c r="AC4" s="200" t="s">
        <v>323</v>
      </c>
      <c r="AD4" s="211" t="s">
        <v>324</v>
      </c>
      <c r="AE4" s="212" t="s">
        <v>325</v>
      </c>
      <c r="AF4" s="200" t="s">
        <v>326</v>
      </c>
      <c r="AG4" s="211" t="s">
        <v>327</v>
      </c>
      <c r="AH4" s="212" t="s">
        <v>328</v>
      </c>
    </row>
    <row r="5" spans="1:34" x14ac:dyDescent="0.25">
      <c r="A5" s="202" t="s">
        <v>96</v>
      </c>
      <c r="B5" s="203">
        <v>1</v>
      </c>
      <c r="C5" s="203" t="s">
        <v>1322</v>
      </c>
      <c r="D5" s="203" t="s">
        <v>97</v>
      </c>
      <c r="E5" s="188" t="s">
        <v>98</v>
      </c>
      <c r="F5" s="185">
        <v>967</v>
      </c>
      <c r="G5" s="207">
        <v>0.59765142150803463</v>
      </c>
      <c r="H5" s="188" t="s">
        <v>1374</v>
      </c>
      <c r="I5" s="185">
        <v>920</v>
      </c>
      <c r="J5" s="207">
        <v>0.56650246305418717</v>
      </c>
      <c r="K5" s="188" t="s">
        <v>329</v>
      </c>
      <c r="L5" s="185">
        <v>655</v>
      </c>
      <c r="M5" s="207">
        <v>8.2080200501253128E-2</v>
      </c>
      <c r="N5" s="188" t="s">
        <v>330</v>
      </c>
      <c r="O5" s="185">
        <v>582</v>
      </c>
      <c r="P5" s="207">
        <v>0.58199999999999996</v>
      </c>
      <c r="Q5" s="188" t="s">
        <v>331</v>
      </c>
      <c r="R5" s="185">
        <v>294</v>
      </c>
      <c r="S5" s="207">
        <v>0.45794392523364486</v>
      </c>
      <c r="T5" s="188" t="s">
        <v>334</v>
      </c>
      <c r="U5" s="185">
        <v>181</v>
      </c>
      <c r="V5" s="207">
        <v>0.26974664679582711</v>
      </c>
      <c r="W5" s="188" t="s">
        <v>336</v>
      </c>
      <c r="X5" s="185">
        <v>169</v>
      </c>
      <c r="Y5" s="207">
        <v>0.46685082872928174</v>
      </c>
      <c r="Z5" s="188" t="s">
        <v>332</v>
      </c>
      <c r="AA5" s="185">
        <v>162</v>
      </c>
      <c r="AB5" s="207">
        <v>0.23823529411764705</v>
      </c>
      <c r="AC5" s="188" t="s">
        <v>333</v>
      </c>
      <c r="AD5" s="185">
        <v>146</v>
      </c>
      <c r="AE5" s="207">
        <v>0.25259515570934254</v>
      </c>
      <c r="AF5" s="188" t="s">
        <v>635</v>
      </c>
      <c r="AG5" s="185">
        <v>144</v>
      </c>
      <c r="AH5" s="207">
        <v>0.48160535117056857</v>
      </c>
    </row>
    <row r="6" spans="1:34" x14ac:dyDescent="0.25">
      <c r="A6" s="202" t="s">
        <v>100</v>
      </c>
      <c r="B6" s="203">
        <v>2</v>
      </c>
      <c r="C6" s="203" t="s">
        <v>1324</v>
      </c>
      <c r="D6" s="203" t="s">
        <v>101</v>
      </c>
      <c r="E6" s="188" t="s">
        <v>102</v>
      </c>
      <c r="F6" s="185">
        <v>223</v>
      </c>
      <c r="G6" s="207">
        <v>0.16336996336996337</v>
      </c>
      <c r="H6" s="188" t="s">
        <v>337</v>
      </c>
      <c r="I6" s="185">
        <v>119</v>
      </c>
      <c r="J6" s="207">
        <v>0.14200477326968974</v>
      </c>
      <c r="K6" s="188" t="s">
        <v>149</v>
      </c>
      <c r="L6" s="185">
        <v>42</v>
      </c>
      <c r="M6" s="207">
        <v>1.883408071748879E-2</v>
      </c>
      <c r="N6" s="188" t="s">
        <v>338</v>
      </c>
      <c r="O6" s="185">
        <v>30</v>
      </c>
      <c r="P6" s="207">
        <v>3.0211480362537766E-2</v>
      </c>
      <c r="Q6" s="189"/>
      <c r="R6" s="187"/>
      <c r="S6" s="213"/>
      <c r="T6" s="189"/>
      <c r="U6" s="187"/>
      <c r="V6" s="213"/>
      <c r="W6" s="189"/>
      <c r="X6" s="187"/>
      <c r="Y6" s="213"/>
      <c r="Z6" s="189"/>
      <c r="AA6" s="187"/>
      <c r="AB6" s="213"/>
      <c r="AC6" s="189"/>
      <c r="AD6" s="187"/>
      <c r="AE6" s="213"/>
      <c r="AF6" s="189"/>
      <c r="AG6" s="187"/>
      <c r="AH6" s="213"/>
    </row>
    <row r="7" spans="1:34" x14ac:dyDescent="0.25">
      <c r="A7" s="202" t="s">
        <v>104</v>
      </c>
      <c r="B7" s="203">
        <v>5</v>
      </c>
      <c r="C7" s="203" t="s">
        <v>1327</v>
      </c>
      <c r="D7" s="203" t="s">
        <v>101</v>
      </c>
      <c r="E7" s="188" t="s">
        <v>105</v>
      </c>
      <c r="F7" s="185">
        <v>1603</v>
      </c>
      <c r="G7" s="207">
        <v>0.66542133665421332</v>
      </c>
      <c r="H7" s="188" t="s">
        <v>339</v>
      </c>
      <c r="I7" s="185">
        <v>451</v>
      </c>
      <c r="J7" s="207">
        <v>0.6229281767955801</v>
      </c>
      <c r="K7" s="188" t="s">
        <v>340</v>
      </c>
      <c r="L7" s="185">
        <v>217</v>
      </c>
      <c r="M7" s="207">
        <v>0.53580246913580243</v>
      </c>
      <c r="N7" s="188" t="s">
        <v>343</v>
      </c>
      <c r="O7" s="185">
        <v>174</v>
      </c>
      <c r="P7" s="207">
        <v>0.59793814432989689</v>
      </c>
      <c r="Q7" s="188" t="s">
        <v>341</v>
      </c>
      <c r="R7" s="185">
        <v>132</v>
      </c>
      <c r="S7" s="207">
        <v>0.57894736842105265</v>
      </c>
      <c r="T7" s="188" t="s">
        <v>337</v>
      </c>
      <c r="U7" s="185">
        <v>121</v>
      </c>
      <c r="V7" s="207">
        <v>0.14439140811455847</v>
      </c>
      <c r="W7" s="188" t="s">
        <v>345</v>
      </c>
      <c r="X7" s="185">
        <v>118</v>
      </c>
      <c r="Y7" s="207">
        <v>0.56190476190476191</v>
      </c>
      <c r="Z7" s="188" t="s">
        <v>344</v>
      </c>
      <c r="AA7" s="185">
        <v>114</v>
      </c>
      <c r="AB7" s="207">
        <v>0.3392857142857143</v>
      </c>
      <c r="AC7" s="188" t="s">
        <v>342</v>
      </c>
      <c r="AD7" s="185">
        <v>105</v>
      </c>
      <c r="AE7" s="207">
        <v>0.52238805970149249</v>
      </c>
      <c r="AF7" s="188" t="s">
        <v>638</v>
      </c>
      <c r="AG7" s="185">
        <v>104</v>
      </c>
      <c r="AH7" s="207">
        <v>0.51485148514851486</v>
      </c>
    </row>
    <row r="8" spans="1:34" x14ac:dyDescent="0.25">
      <c r="A8" s="202" t="s">
        <v>106</v>
      </c>
      <c r="B8" s="203">
        <v>4</v>
      </c>
      <c r="C8" s="203" t="s">
        <v>1327</v>
      </c>
      <c r="D8" s="203" t="s">
        <v>107</v>
      </c>
      <c r="E8" s="188" t="s">
        <v>108</v>
      </c>
      <c r="F8" s="185">
        <v>13255</v>
      </c>
      <c r="G8" s="207">
        <v>0.7075748678802114</v>
      </c>
      <c r="H8" s="188" t="s">
        <v>346</v>
      </c>
      <c r="I8" s="185">
        <v>4075</v>
      </c>
      <c r="J8" s="207">
        <v>0.57580895859827608</v>
      </c>
      <c r="K8" s="188" t="s">
        <v>110</v>
      </c>
      <c r="L8" s="185">
        <v>2227</v>
      </c>
      <c r="M8" s="207">
        <v>0.49193726529710624</v>
      </c>
      <c r="N8" s="188" t="s">
        <v>347</v>
      </c>
      <c r="O8" s="185">
        <v>2101</v>
      </c>
      <c r="P8" s="207">
        <v>0.65431329803799443</v>
      </c>
      <c r="Q8" s="188" t="s">
        <v>151</v>
      </c>
      <c r="R8" s="185">
        <v>1928</v>
      </c>
      <c r="S8" s="207">
        <v>0.36927791610802529</v>
      </c>
      <c r="T8" s="188" t="s">
        <v>350</v>
      </c>
      <c r="U8" s="185">
        <v>1545</v>
      </c>
      <c r="V8" s="207">
        <v>0.67290940766550522</v>
      </c>
      <c r="W8" s="188" t="s">
        <v>348</v>
      </c>
      <c r="X8" s="185">
        <v>1483</v>
      </c>
      <c r="Y8" s="207">
        <v>0.7374440576827449</v>
      </c>
      <c r="Z8" s="188" t="s">
        <v>349</v>
      </c>
      <c r="AA8" s="185">
        <v>1380</v>
      </c>
      <c r="AB8" s="207">
        <v>0.63711911357340723</v>
      </c>
      <c r="AC8" s="188" t="s">
        <v>1378</v>
      </c>
      <c r="AD8" s="185">
        <v>982</v>
      </c>
      <c r="AE8" s="207">
        <v>0.78685897435897434</v>
      </c>
      <c r="AF8" s="188" t="s">
        <v>361</v>
      </c>
      <c r="AG8" s="185">
        <v>858</v>
      </c>
      <c r="AH8" s="207">
        <v>0.5913163335630599</v>
      </c>
    </row>
    <row r="9" spans="1:34" x14ac:dyDescent="0.25">
      <c r="A9" s="202" t="s">
        <v>109</v>
      </c>
      <c r="B9" s="203">
        <v>106</v>
      </c>
      <c r="C9" s="203" t="s">
        <v>1327</v>
      </c>
      <c r="D9" s="203" t="s">
        <v>101</v>
      </c>
      <c r="E9" s="188" t="s">
        <v>110</v>
      </c>
      <c r="F9" s="185">
        <v>1575</v>
      </c>
      <c r="G9" s="207">
        <v>0.34791252485089463</v>
      </c>
      <c r="H9" s="188" t="s">
        <v>352</v>
      </c>
      <c r="I9" s="185">
        <v>334</v>
      </c>
      <c r="J9" s="207">
        <v>0.34186284544524054</v>
      </c>
      <c r="K9" s="188" t="s">
        <v>108</v>
      </c>
      <c r="L9" s="185">
        <v>219</v>
      </c>
      <c r="M9" s="207">
        <v>1.1690599476859019E-2</v>
      </c>
      <c r="N9" s="188" t="s">
        <v>347</v>
      </c>
      <c r="O9" s="185">
        <v>161</v>
      </c>
      <c r="P9" s="207">
        <v>5.0140143257552165E-2</v>
      </c>
      <c r="Q9" s="188" t="s">
        <v>350</v>
      </c>
      <c r="R9" s="185">
        <v>153</v>
      </c>
      <c r="S9" s="207">
        <v>6.66376306620209E-2</v>
      </c>
      <c r="T9" s="188" t="s">
        <v>353</v>
      </c>
      <c r="U9" s="185">
        <v>145</v>
      </c>
      <c r="V9" s="207">
        <v>0.12888888888888889</v>
      </c>
      <c r="W9" s="188" t="s">
        <v>346</v>
      </c>
      <c r="X9" s="185">
        <v>66</v>
      </c>
      <c r="Y9" s="207">
        <v>9.3259855871131829E-3</v>
      </c>
      <c r="Z9" s="188" t="s">
        <v>355</v>
      </c>
      <c r="AA9" s="185">
        <v>61</v>
      </c>
      <c r="AB9" s="207">
        <v>0.32972972972972975</v>
      </c>
      <c r="AC9" s="188" t="s">
        <v>356</v>
      </c>
      <c r="AD9" s="185">
        <v>50</v>
      </c>
      <c r="AE9" s="207">
        <v>0.33783783783783783</v>
      </c>
      <c r="AF9" s="188" t="s">
        <v>151</v>
      </c>
      <c r="AG9" s="185">
        <v>50</v>
      </c>
      <c r="AH9" s="207">
        <v>9.5767094426355108E-3</v>
      </c>
    </row>
    <row r="10" spans="1:34" x14ac:dyDescent="0.25">
      <c r="A10" s="202" t="s">
        <v>111</v>
      </c>
      <c r="B10" s="203">
        <v>14495</v>
      </c>
      <c r="C10" s="203" t="s">
        <v>1327</v>
      </c>
      <c r="D10" s="203" t="s">
        <v>101</v>
      </c>
      <c r="E10" s="188" t="s">
        <v>357</v>
      </c>
      <c r="F10" s="185">
        <v>510</v>
      </c>
      <c r="G10" s="207">
        <v>0.40963855421686746</v>
      </c>
      <c r="H10" s="188" t="s">
        <v>358</v>
      </c>
      <c r="I10" s="185">
        <v>400</v>
      </c>
      <c r="J10" s="207">
        <v>0.43478260869565216</v>
      </c>
      <c r="K10" s="188" t="s">
        <v>359</v>
      </c>
      <c r="L10" s="185">
        <v>345</v>
      </c>
      <c r="M10" s="207">
        <v>0.25765496639283048</v>
      </c>
      <c r="N10" s="188" t="s">
        <v>349</v>
      </c>
      <c r="O10" s="185">
        <v>319</v>
      </c>
      <c r="P10" s="207">
        <v>0.14727608494921515</v>
      </c>
      <c r="Q10" s="188" t="s">
        <v>361</v>
      </c>
      <c r="R10" s="185">
        <v>315</v>
      </c>
      <c r="S10" s="207">
        <v>0.21709166092350105</v>
      </c>
      <c r="T10" s="188" t="s">
        <v>360</v>
      </c>
      <c r="U10" s="185">
        <v>275</v>
      </c>
      <c r="V10" s="207">
        <v>0.35076530612244899</v>
      </c>
      <c r="W10" s="188" t="s">
        <v>108</v>
      </c>
      <c r="X10" s="185">
        <v>257</v>
      </c>
      <c r="Y10" s="207">
        <v>1.3719105322158757E-2</v>
      </c>
      <c r="Z10" s="188" t="s">
        <v>364</v>
      </c>
      <c r="AA10" s="185">
        <v>114</v>
      </c>
      <c r="AB10" s="207">
        <v>0.33628318584070799</v>
      </c>
      <c r="AC10" s="188" t="s">
        <v>362</v>
      </c>
      <c r="AD10" s="185">
        <v>90</v>
      </c>
      <c r="AE10" s="207">
        <v>0.19607843137254902</v>
      </c>
      <c r="AF10" s="188" t="s">
        <v>346</v>
      </c>
      <c r="AG10" s="185">
        <v>82</v>
      </c>
      <c r="AH10" s="207">
        <v>1.1586830577928501E-2</v>
      </c>
    </row>
    <row r="11" spans="1:34" x14ac:dyDescent="0.25">
      <c r="A11" s="202" t="s">
        <v>112</v>
      </c>
      <c r="B11" s="203">
        <v>6309</v>
      </c>
      <c r="C11" s="203" t="s">
        <v>1331</v>
      </c>
      <c r="D11" s="203" t="s">
        <v>101</v>
      </c>
      <c r="E11" s="188" t="s">
        <v>113</v>
      </c>
      <c r="F11" s="185">
        <v>5151</v>
      </c>
      <c r="G11" s="207">
        <v>0.85281456953642387</v>
      </c>
      <c r="H11" s="188" t="s">
        <v>365</v>
      </c>
      <c r="I11" s="185">
        <v>1565</v>
      </c>
      <c r="J11" s="207">
        <v>0.84321120689655171</v>
      </c>
      <c r="K11" s="188" t="s">
        <v>366</v>
      </c>
      <c r="L11" s="185">
        <v>748</v>
      </c>
      <c r="M11" s="207">
        <v>0.83111111111111113</v>
      </c>
      <c r="N11" s="188" t="s">
        <v>367</v>
      </c>
      <c r="O11" s="185">
        <v>493</v>
      </c>
      <c r="P11" s="207">
        <v>0.78879999999999995</v>
      </c>
      <c r="Q11" s="188" t="s">
        <v>369</v>
      </c>
      <c r="R11" s="185">
        <v>467</v>
      </c>
      <c r="S11" s="207">
        <v>0.70650529500756432</v>
      </c>
      <c r="T11" s="188" t="s">
        <v>368</v>
      </c>
      <c r="U11" s="185">
        <v>446</v>
      </c>
      <c r="V11" s="207">
        <v>0.79218472468916523</v>
      </c>
      <c r="W11" s="188" t="s">
        <v>370</v>
      </c>
      <c r="X11" s="185">
        <v>352</v>
      </c>
      <c r="Y11" s="207">
        <v>0.82242990654205606</v>
      </c>
      <c r="Z11" s="188" t="s">
        <v>142</v>
      </c>
      <c r="AA11" s="185">
        <v>325</v>
      </c>
      <c r="AB11" s="207">
        <v>0.47376093294460642</v>
      </c>
      <c r="AC11" s="188" t="s">
        <v>371</v>
      </c>
      <c r="AD11" s="185">
        <v>223</v>
      </c>
      <c r="AE11" s="207">
        <v>0.76896551724137929</v>
      </c>
      <c r="AF11" s="188" t="s">
        <v>372</v>
      </c>
      <c r="AG11" s="185">
        <v>213</v>
      </c>
      <c r="AH11" s="207">
        <v>0.79477611940298509</v>
      </c>
    </row>
    <row r="12" spans="1:34" x14ac:dyDescent="0.25">
      <c r="A12" s="202" t="s">
        <v>114</v>
      </c>
      <c r="B12" s="203">
        <v>98</v>
      </c>
      <c r="C12" s="203" t="s">
        <v>1322</v>
      </c>
      <c r="D12" s="203" t="s">
        <v>97</v>
      </c>
      <c r="E12" s="188" t="s">
        <v>373</v>
      </c>
      <c r="F12" s="185">
        <v>1080</v>
      </c>
      <c r="G12" s="207">
        <v>0.10935601458080195</v>
      </c>
      <c r="H12" s="188" t="s">
        <v>115</v>
      </c>
      <c r="I12" s="185">
        <v>680</v>
      </c>
      <c r="J12" s="207">
        <v>0.29942756494936151</v>
      </c>
      <c r="K12" s="188" t="s">
        <v>374</v>
      </c>
      <c r="L12" s="185">
        <v>624</v>
      </c>
      <c r="M12" s="207">
        <v>0.16626698641087131</v>
      </c>
      <c r="N12" s="188" t="s">
        <v>375</v>
      </c>
      <c r="O12" s="185">
        <v>412</v>
      </c>
      <c r="P12" s="207">
        <v>0.15821812596006143</v>
      </c>
      <c r="Q12" s="188" t="s">
        <v>376</v>
      </c>
      <c r="R12" s="185">
        <v>302</v>
      </c>
      <c r="S12" s="207">
        <v>7.1819262782401902E-2</v>
      </c>
      <c r="T12" s="188" t="s">
        <v>378</v>
      </c>
      <c r="U12" s="185">
        <v>210</v>
      </c>
      <c r="V12" s="207">
        <v>3.459637561779242E-2</v>
      </c>
      <c r="W12" s="188" t="s">
        <v>377</v>
      </c>
      <c r="X12" s="185">
        <v>202</v>
      </c>
      <c r="Y12" s="207">
        <v>5.1808155937419852E-2</v>
      </c>
      <c r="Z12" s="188" t="s">
        <v>193</v>
      </c>
      <c r="AA12" s="185">
        <v>128</v>
      </c>
      <c r="AB12" s="207">
        <v>1.4380406695876868E-2</v>
      </c>
      <c r="AC12" s="188" t="s">
        <v>188</v>
      </c>
      <c r="AD12" s="185">
        <v>96</v>
      </c>
      <c r="AE12" s="207">
        <v>6.598845202089634E-3</v>
      </c>
      <c r="AF12" s="188" t="s">
        <v>379</v>
      </c>
      <c r="AG12" s="185">
        <v>82</v>
      </c>
      <c r="AH12" s="207">
        <v>2.7777777777777776E-2</v>
      </c>
    </row>
    <row r="13" spans="1:34" x14ac:dyDescent="0.25">
      <c r="A13" s="202" t="s">
        <v>117</v>
      </c>
      <c r="B13" s="203">
        <v>53</v>
      </c>
      <c r="C13" s="203" t="s">
        <v>1322</v>
      </c>
      <c r="D13" s="203" t="s">
        <v>97</v>
      </c>
      <c r="E13" s="188" t="s">
        <v>198</v>
      </c>
      <c r="F13" s="185">
        <v>808</v>
      </c>
      <c r="G13" s="207">
        <v>0.22915484968803176</v>
      </c>
      <c r="H13" s="188" t="s">
        <v>380</v>
      </c>
      <c r="I13" s="185">
        <v>525</v>
      </c>
      <c r="J13" s="207">
        <v>0.18084739924216328</v>
      </c>
      <c r="K13" s="188" t="s">
        <v>118</v>
      </c>
      <c r="L13" s="185">
        <v>443</v>
      </c>
      <c r="M13" s="207">
        <v>0.27914303717706362</v>
      </c>
      <c r="N13" s="188" t="s">
        <v>381</v>
      </c>
      <c r="O13" s="185">
        <v>311</v>
      </c>
      <c r="P13" s="207">
        <v>0.16666666666666666</v>
      </c>
      <c r="Q13" s="188" t="s">
        <v>382</v>
      </c>
      <c r="R13" s="185">
        <v>274</v>
      </c>
      <c r="S13" s="207">
        <v>0.196980589503954</v>
      </c>
      <c r="T13" s="188" t="s">
        <v>383</v>
      </c>
      <c r="U13" s="185">
        <v>157</v>
      </c>
      <c r="V13" s="207">
        <v>0.20179948586118251</v>
      </c>
      <c r="W13" s="188" t="s">
        <v>384</v>
      </c>
      <c r="X13" s="185">
        <v>107</v>
      </c>
      <c r="Y13" s="207">
        <v>0.12985436893203883</v>
      </c>
      <c r="Z13" s="188" t="s">
        <v>385</v>
      </c>
      <c r="AA13" s="185">
        <v>97</v>
      </c>
      <c r="AB13" s="207">
        <v>7.2118959107806691E-2</v>
      </c>
      <c r="AC13" s="188" t="s">
        <v>386</v>
      </c>
      <c r="AD13" s="185">
        <v>77</v>
      </c>
      <c r="AE13" s="207">
        <v>2.6208304969366915E-2</v>
      </c>
      <c r="AF13" s="188" t="s">
        <v>403</v>
      </c>
      <c r="AG13" s="185">
        <v>73</v>
      </c>
      <c r="AH13" s="207">
        <v>2.5914093006744764E-2</v>
      </c>
    </row>
    <row r="14" spans="1:34" x14ac:dyDescent="0.25">
      <c r="A14" s="202" t="s">
        <v>119</v>
      </c>
      <c r="B14" s="203">
        <v>79</v>
      </c>
      <c r="C14" s="203" t="s">
        <v>1322</v>
      </c>
      <c r="D14" s="203" t="s">
        <v>101</v>
      </c>
      <c r="E14" s="188" t="s">
        <v>120</v>
      </c>
      <c r="F14" s="185">
        <v>4755</v>
      </c>
      <c r="G14" s="207">
        <v>0.63671665773968933</v>
      </c>
      <c r="H14" s="188" t="s">
        <v>387</v>
      </c>
      <c r="I14" s="185">
        <v>836</v>
      </c>
      <c r="J14" s="207">
        <v>0.55548172757475078</v>
      </c>
      <c r="K14" s="188" t="s">
        <v>388</v>
      </c>
      <c r="L14" s="185">
        <v>734</v>
      </c>
      <c r="M14" s="207">
        <v>0.50550964187327818</v>
      </c>
      <c r="N14" s="188" t="s">
        <v>389</v>
      </c>
      <c r="O14" s="185">
        <v>681</v>
      </c>
      <c r="P14" s="207">
        <v>0.22798794777368597</v>
      </c>
      <c r="Q14" s="188" t="s">
        <v>390</v>
      </c>
      <c r="R14" s="185">
        <v>540</v>
      </c>
      <c r="S14" s="207">
        <v>0.37267080745341613</v>
      </c>
      <c r="T14" s="188" t="s">
        <v>391</v>
      </c>
      <c r="U14" s="185">
        <v>381</v>
      </c>
      <c r="V14" s="207">
        <v>0.14842228282041292</v>
      </c>
      <c r="W14" s="188" t="s">
        <v>392</v>
      </c>
      <c r="X14" s="185">
        <v>339</v>
      </c>
      <c r="Y14" s="207">
        <v>0.17216861350939563</v>
      </c>
      <c r="Z14" s="188" t="s">
        <v>393</v>
      </c>
      <c r="AA14" s="185">
        <v>277</v>
      </c>
      <c r="AB14" s="207">
        <v>0.17130488559059986</v>
      </c>
      <c r="AC14" s="188" t="s">
        <v>442</v>
      </c>
      <c r="AD14" s="185">
        <v>207</v>
      </c>
      <c r="AE14" s="207">
        <v>0.19884726224783861</v>
      </c>
      <c r="AF14" s="188" t="s">
        <v>394</v>
      </c>
      <c r="AG14" s="185">
        <v>187</v>
      </c>
      <c r="AH14" s="207">
        <v>0.21177802944507362</v>
      </c>
    </row>
    <row r="15" spans="1:34" x14ac:dyDescent="0.25">
      <c r="A15" s="202" t="s">
        <v>122</v>
      </c>
      <c r="B15" s="203">
        <v>8702</v>
      </c>
      <c r="C15" s="203" t="s">
        <v>1322</v>
      </c>
      <c r="D15" s="203" t="s">
        <v>123</v>
      </c>
      <c r="E15" s="188" t="s">
        <v>124</v>
      </c>
      <c r="F15" s="185">
        <v>2078</v>
      </c>
      <c r="G15" s="207">
        <v>0.12212035731076634</v>
      </c>
      <c r="H15" s="188" t="s">
        <v>373</v>
      </c>
      <c r="I15" s="185">
        <v>1399</v>
      </c>
      <c r="J15" s="207">
        <v>0.14165654110976103</v>
      </c>
      <c r="K15" s="188" t="s">
        <v>193</v>
      </c>
      <c r="L15" s="185">
        <v>1178</v>
      </c>
      <c r="M15" s="207">
        <v>0.1323446803729918</v>
      </c>
      <c r="N15" s="188" t="s">
        <v>396</v>
      </c>
      <c r="O15" s="185">
        <v>1114</v>
      </c>
      <c r="P15" s="207">
        <v>0.36192332683560752</v>
      </c>
      <c r="Q15" s="188" t="s">
        <v>188</v>
      </c>
      <c r="R15" s="185">
        <v>775</v>
      </c>
      <c r="S15" s="207">
        <v>5.3271927412702778E-2</v>
      </c>
      <c r="T15" s="188" t="s">
        <v>172</v>
      </c>
      <c r="U15" s="185">
        <v>748</v>
      </c>
      <c r="V15" s="207">
        <v>0.10530761650007039</v>
      </c>
      <c r="W15" s="188" t="s">
        <v>378</v>
      </c>
      <c r="X15" s="185">
        <v>729</v>
      </c>
      <c r="Y15" s="207">
        <v>0.12009884678747941</v>
      </c>
      <c r="Z15" s="188" t="s">
        <v>397</v>
      </c>
      <c r="AA15" s="185">
        <v>726</v>
      </c>
      <c r="AB15" s="207">
        <v>0.21147684241188464</v>
      </c>
      <c r="AC15" s="188" t="s">
        <v>120</v>
      </c>
      <c r="AD15" s="185">
        <v>670</v>
      </c>
      <c r="AE15" s="207">
        <v>8.9716122121049818E-2</v>
      </c>
      <c r="AF15" s="188" t="s">
        <v>398</v>
      </c>
      <c r="AG15" s="185">
        <v>626</v>
      </c>
      <c r="AH15" s="207">
        <v>0.16679989341859847</v>
      </c>
    </row>
    <row r="16" spans="1:34" x14ac:dyDescent="0.25">
      <c r="A16" s="202" t="s">
        <v>125</v>
      </c>
      <c r="B16" s="203">
        <v>46</v>
      </c>
      <c r="C16" s="203" t="s">
        <v>1333</v>
      </c>
      <c r="D16" s="203" t="s">
        <v>126</v>
      </c>
      <c r="E16" s="188" t="s">
        <v>193</v>
      </c>
      <c r="F16" s="185">
        <v>293</v>
      </c>
      <c r="G16" s="207">
        <v>3.2917649702280644E-2</v>
      </c>
      <c r="H16" s="188" t="s">
        <v>188</v>
      </c>
      <c r="I16" s="185">
        <v>231</v>
      </c>
      <c r="J16" s="207">
        <v>1.5878471267528182E-2</v>
      </c>
      <c r="K16" s="188" t="s">
        <v>124</v>
      </c>
      <c r="L16" s="185">
        <v>208</v>
      </c>
      <c r="M16" s="207">
        <v>1.2223789374706159E-2</v>
      </c>
      <c r="N16" s="188" t="s">
        <v>378</v>
      </c>
      <c r="O16" s="185">
        <v>183</v>
      </c>
      <c r="P16" s="207">
        <v>3.014827018121911E-2</v>
      </c>
      <c r="Q16" s="188" t="s">
        <v>154</v>
      </c>
      <c r="R16" s="185">
        <v>170</v>
      </c>
      <c r="S16" s="207">
        <v>1.8046709129511677E-2</v>
      </c>
      <c r="T16" s="188" t="s">
        <v>491</v>
      </c>
      <c r="U16" s="185">
        <v>160</v>
      </c>
      <c r="V16" s="207">
        <v>2.1745039412883936E-2</v>
      </c>
      <c r="W16" s="188" t="s">
        <v>400</v>
      </c>
      <c r="X16" s="185">
        <v>147</v>
      </c>
      <c r="Y16" s="207">
        <v>1.1974584555229716E-2</v>
      </c>
      <c r="Z16" s="188" t="s">
        <v>1489</v>
      </c>
      <c r="AA16" s="185">
        <v>144</v>
      </c>
      <c r="AB16" s="207">
        <v>0.15964523281596452</v>
      </c>
      <c r="AC16" s="188" t="s">
        <v>399</v>
      </c>
      <c r="AD16" s="185">
        <v>142</v>
      </c>
      <c r="AE16" s="207">
        <v>1.1865964736358319E-2</v>
      </c>
      <c r="AF16" s="188" t="s">
        <v>172</v>
      </c>
      <c r="AG16" s="185">
        <v>139</v>
      </c>
      <c r="AH16" s="207">
        <v>1.9569196114317892E-2</v>
      </c>
    </row>
    <row r="17" spans="1:34" x14ac:dyDescent="0.25">
      <c r="A17" s="202" t="s">
        <v>127</v>
      </c>
      <c r="B17" s="203">
        <v>3107</v>
      </c>
      <c r="C17" s="203" t="s">
        <v>1334</v>
      </c>
      <c r="D17" s="203" t="s">
        <v>123</v>
      </c>
      <c r="E17" s="188" t="s">
        <v>124</v>
      </c>
      <c r="F17" s="185">
        <v>3718</v>
      </c>
      <c r="G17" s="207">
        <v>0.21850023507287258</v>
      </c>
      <c r="H17" s="188" t="s">
        <v>193</v>
      </c>
      <c r="I17" s="185">
        <v>3274</v>
      </c>
      <c r="J17" s="207">
        <v>0.36782384001797552</v>
      </c>
      <c r="K17" s="188" t="s">
        <v>378</v>
      </c>
      <c r="L17" s="185">
        <v>1803</v>
      </c>
      <c r="M17" s="207">
        <v>0.2970345963756178</v>
      </c>
      <c r="N17" s="188" t="s">
        <v>398</v>
      </c>
      <c r="O17" s="185">
        <v>1438</v>
      </c>
      <c r="P17" s="207">
        <v>0.38316013855582198</v>
      </c>
      <c r="Q17" s="188" t="s">
        <v>379</v>
      </c>
      <c r="R17" s="185">
        <v>938</v>
      </c>
      <c r="S17" s="207">
        <v>0.31775067750677505</v>
      </c>
      <c r="T17" s="188" t="s">
        <v>188</v>
      </c>
      <c r="U17" s="185">
        <v>802</v>
      </c>
      <c r="V17" s="207">
        <v>5.5127852625790487E-2</v>
      </c>
      <c r="W17" s="188" t="s">
        <v>373</v>
      </c>
      <c r="X17" s="185">
        <v>757</v>
      </c>
      <c r="Y17" s="207">
        <v>7.6650465775617654E-2</v>
      </c>
      <c r="Z17" s="188" t="s">
        <v>401</v>
      </c>
      <c r="AA17" s="185">
        <v>691</v>
      </c>
      <c r="AB17" s="207">
        <v>0.11733740872813721</v>
      </c>
      <c r="AC17" s="188" t="s">
        <v>402</v>
      </c>
      <c r="AD17" s="185">
        <v>689</v>
      </c>
      <c r="AE17" s="207">
        <v>0.16907975460122698</v>
      </c>
      <c r="AF17" s="188" t="s">
        <v>377</v>
      </c>
      <c r="AG17" s="185">
        <v>651</v>
      </c>
      <c r="AH17" s="207">
        <v>0.16696588868940754</v>
      </c>
    </row>
    <row r="18" spans="1:34" x14ac:dyDescent="0.25">
      <c r="A18" s="202" t="s">
        <v>128</v>
      </c>
      <c r="B18" s="203">
        <v>59</v>
      </c>
      <c r="C18" s="203" t="s">
        <v>129</v>
      </c>
      <c r="D18" s="203" t="s">
        <v>97</v>
      </c>
      <c r="E18" s="188" t="s">
        <v>403</v>
      </c>
      <c r="F18" s="185">
        <v>765</v>
      </c>
      <c r="G18" s="207">
        <v>0.27156549520766771</v>
      </c>
      <c r="H18" s="188" t="s">
        <v>404</v>
      </c>
      <c r="I18" s="185">
        <v>720</v>
      </c>
      <c r="J18" s="207">
        <v>0.2258469259723965</v>
      </c>
      <c r="K18" s="188" t="s">
        <v>377</v>
      </c>
      <c r="L18" s="185">
        <v>699</v>
      </c>
      <c r="M18" s="207">
        <v>0.17927673762503207</v>
      </c>
      <c r="N18" s="188" t="s">
        <v>380</v>
      </c>
      <c r="O18" s="185">
        <v>464</v>
      </c>
      <c r="P18" s="207">
        <v>0.15983465380640716</v>
      </c>
      <c r="Q18" s="188" t="s">
        <v>397</v>
      </c>
      <c r="R18" s="185">
        <v>451</v>
      </c>
      <c r="S18" s="207">
        <v>0.13137197786192834</v>
      </c>
      <c r="T18" s="188" t="s">
        <v>124</v>
      </c>
      <c r="U18" s="185">
        <v>275</v>
      </c>
      <c r="V18" s="207">
        <v>1.6161259990597084E-2</v>
      </c>
      <c r="W18" s="188" t="s">
        <v>193</v>
      </c>
      <c r="X18" s="185">
        <v>217</v>
      </c>
      <c r="Y18" s="207">
        <v>2.4379283226603751E-2</v>
      </c>
      <c r="Z18" s="188" t="s">
        <v>198</v>
      </c>
      <c r="AA18" s="185">
        <v>216</v>
      </c>
      <c r="AB18" s="207">
        <v>6.1259217243335225E-2</v>
      </c>
      <c r="AC18" s="188" t="s">
        <v>379</v>
      </c>
      <c r="AD18" s="185">
        <v>208</v>
      </c>
      <c r="AE18" s="207">
        <v>7.0460704607046065E-2</v>
      </c>
      <c r="AF18" s="188" t="s">
        <v>378</v>
      </c>
      <c r="AG18" s="185">
        <v>165</v>
      </c>
      <c r="AH18" s="207">
        <v>2.7182866556836903E-2</v>
      </c>
    </row>
    <row r="19" spans="1:34" x14ac:dyDescent="0.25">
      <c r="A19" s="202" t="s">
        <v>130</v>
      </c>
      <c r="B19" s="203">
        <v>22</v>
      </c>
      <c r="C19" s="203" t="s">
        <v>129</v>
      </c>
      <c r="D19" s="203" t="s">
        <v>123</v>
      </c>
      <c r="E19" s="188" t="s">
        <v>124</v>
      </c>
      <c r="F19" s="185">
        <v>2185</v>
      </c>
      <c r="G19" s="207">
        <v>0.12840855665256229</v>
      </c>
      <c r="H19" s="188" t="s">
        <v>193</v>
      </c>
      <c r="I19" s="185">
        <v>1581</v>
      </c>
      <c r="J19" s="207">
        <v>0.17762049207954161</v>
      </c>
      <c r="K19" s="188" t="s">
        <v>397</v>
      </c>
      <c r="L19" s="185">
        <v>1179</v>
      </c>
      <c r="M19" s="207">
        <v>0.34343140110690357</v>
      </c>
      <c r="N19" s="188" t="s">
        <v>378</v>
      </c>
      <c r="O19" s="185">
        <v>1011</v>
      </c>
      <c r="P19" s="207">
        <v>0.16655683690280065</v>
      </c>
      <c r="Q19" s="188" t="s">
        <v>396</v>
      </c>
      <c r="R19" s="185">
        <v>947</v>
      </c>
      <c r="S19" s="207">
        <v>0.30766731643924627</v>
      </c>
      <c r="T19" s="188" t="s">
        <v>404</v>
      </c>
      <c r="U19" s="185">
        <v>943</v>
      </c>
      <c r="V19" s="207">
        <v>0.29579673776662485</v>
      </c>
      <c r="W19" s="188" t="s">
        <v>377</v>
      </c>
      <c r="X19" s="185">
        <v>931</v>
      </c>
      <c r="Y19" s="207">
        <v>0.23877917414721722</v>
      </c>
      <c r="Z19" s="188" t="s">
        <v>398</v>
      </c>
      <c r="AA19" s="185">
        <v>824</v>
      </c>
      <c r="AB19" s="207">
        <v>0.21955768718358645</v>
      </c>
      <c r="AC19" s="188" t="s">
        <v>403</v>
      </c>
      <c r="AD19" s="185">
        <v>814</v>
      </c>
      <c r="AE19" s="207">
        <v>0.28895988640397585</v>
      </c>
      <c r="AF19" s="188" t="s">
        <v>373</v>
      </c>
      <c r="AG19" s="185">
        <v>733</v>
      </c>
      <c r="AH19" s="207">
        <v>7.4220332118266508E-2</v>
      </c>
    </row>
    <row r="20" spans="1:34" x14ac:dyDescent="0.25">
      <c r="A20" s="202" t="s">
        <v>131</v>
      </c>
      <c r="B20" s="203">
        <v>3108</v>
      </c>
      <c r="C20" s="203" t="s">
        <v>131</v>
      </c>
      <c r="D20" s="203" t="s">
        <v>107</v>
      </c>
      <c r="E20" s="188" t="s">
        <v>405</v>
      </c>
      <c r="F20" s="185">
        <v>1430</v>
      </c>
      <c r="G20" s="207">
        <v>0.30752688172043013</v>
      </c>
      <c r="H20" s="188" t="s">
        <v>406</v>
      </c>
      <c r="I20" s="185">
        <v>1254</v>
      </c>
      <c r="J20" s="207">
        <v>0.24138594802694899</v>
      </c>
      <c r="K20" s="188" t="s">
        <v>172</v>
      </c>
      <c r="L20" s="185">
        <v>1119</v>
      </c>
      <c r="M20" s="207">
        <v>0.15753906799943687</v>
      </c>
      <c r="N20" s="188" t="s">
        <v>407</v>
      </c>
      <c r="O20" s="185">
        <v>986</v>
      </c>
      <c r="P20" s="207">
        <v>0.16063864450961224</v>
      </c>
      <c r="Q20" s="188" t="s">
        <v>401</v>
      </c>
      <c r="R20" s="185">
        <v>907</v>
      </c>
      <c r="S20" s="207">
        <v>0.15401596196298184</v>
      </c>
      <c r="T20" s="188" t="s">
        <v>402</v>
      </c>
      <c r="U20" s="185">
        <v>734</v>
      </c>
      <c r="V20" s="207">
        <v>0.18012269938650308</v>
      </c>
      <c r="W20" s="188" t="s">
        <v>408</v>
      </c>
      <c r="X20" s="185">
        <v>398</v>
      </c>
      <c r="Y20" s="207">
        <v>7.3215599705665935E-2</v>
      </c>
      <c r="Z20" s="188" t="s">
        <v>400</v>
      </c>
      <c r="AA20" s="185">
        <v>208</v>
      </c>
      <c r="AB20" s="207">
        <v>1.6943629846855653E-2</v>
      </c>
      <c r="AC20" s="188" t="s">
        <v>124</v>
      </c>
      <c r="AD20" s="185">
        <v>175</v>
      </c>
      <c r="AE20" s="207">
        <v>1.0284438175834508E-2</v>
      </c>
      <c r="AF20" s="188" t="s">
        <v>409</v>
      </c>
      <c r="AG20" s="185">
        <v>123</v>
      </c>
      <c r="AH20" s="207">
        <v>2.4131842260153032E-2</v>
      </c>
    </row>
    <row r="21" spans="1:34" x14ac:dyDescent="0.25">
      <c r="A21" s="202" t="s">
        <v>133</v>
      </c>
      <c r="B21" s="203">
        <v>39</v>
      </c>
      <c r="C21" s="203" t="s">
        <v>1336</v>
      </c>
      <c r="D21" s="203" t="s">
        <v>101</v>
      </c>
      <c r="E21" s="188" t="s">
        <v>134</v>
      </c>
      <c r="F21" s="185">
        <v>1897</v>
      </c>
      <c r="G21" s="207">
        <v>0.81207191780821919</v>
      </c>
      <c r="H21" s="188" t="s">
        <v>410</v>
      </c>
      <c r="I21" s="185">
        <v>1187</v>
      </c>
      <c r="J21" s="207">
        <v>0.82202216066481992</v>
      </c>
      <c r="K21" s="188" t="s">
        <v>411</v>
      </c>
      <c r="L21" s="185">
        <v>936</v>
      </c>
      <c r="M21" s="207">
        <v>0.80343347639484974</v>
      </c>
      <c r="N21" s="188" t="s">
        <v>413</v>
      </c>
      <c r="O21" s="185">
        <v>910</v>
      </c>
      <c r="P21" s="207">
        <v>0.7583333333333333</v>
      </c>
      <c r="Q21" s="188" t="s">
        <v>414</v>
      </c>
      <c r="R21" s="185">
        <v>882</v>
      </c>
      <c r="S21" s="207">
        <v>0.78749999999999998</v>
      </c>
      <c r="T21" s="188" t="s">
        <v>412</v>
      </c>
      <c r="U21" s="185">
        <v>796</v>
      </c>
      <c r="V21" s="207">
        <v>0.75809523809523804</v>
      </c>
      <c r="W21" s="188" t="s">
        <v>416</v>
      </c>
      <c r="X21" s="185">
        <v>637</v>
      </c>
      <c r="Y21" s="207">
        <v>0.74242424242424243</v>
      </c>
      <c r="Z21" s="188" t="s">
        <v>415</v>
      </c>
      <c r="AA21" s="185">
        <v>628</v>
      </c>
      <c r="AB21" s="207">
        <v>0.31494483450351052</v>
      </c>
      <c r="AC21" s="188" t="s">
        <v>417</v>
      </c>
      <c r="AD21" s="185">
        <v>614</v>
      </c>
      <c r="AE21" s="207">
        <v>0.80156657963446476</v>
      </c>
      <c r="AF21" s="188" t="s">
        <v>418</v>
      </c>
      <c r="AG21" s="185">
        <v>505</v>
      </c>
      <c r="AH21" s="207">
        <v>0.69944598337950137</v>
      </c>
    </row>
    <row r="22" spans="1:34" x14ac:dyDescent="0.25">
      <c r="A22" s="202" t="s">
        <v>136</v>
      </c>
      <c r="B22" s="203">
        <v>50</v>
      </c>
      <c r="C22" s="203" t="s">
        <v>129</v>
      </c>
      <c r="D22" s="203" t="s">
        <v>101</v>
      </c>
      <c r="E22" s="188" t="s">
        <v>137</v>
      </c>
      <c r="F22" s="185">
        <v>821</v>
      </c>
      <c r="G22" s="207">
        <v>0.62623951182303583</v>
      </c>
      <c r="H22" s="188" t="s">
        <v>420</v>
      </c>
      <c r="I22" s="185">
        <v>806</v>
      </c>
      <c r="J22" s="207">
        <v>0.46268656716417911</v>
      </c>
      <c r="K22" s="188" t="s">
        <v>419</v>
      </c>
      <c r="L22" s="185">
        <v>800</v>
      </c>
      <c r="M22" s="207">
        <v>0.57971014492753625</v>
      </c>
      <c r="N22" s="188" t="s">
        <v>421</v>
      </c>
      <c r="O22" s="185">
        <v>475</v>
      </c>
      <c r="P22" s="207">
        <v>0.58569667077681875</v>
      </c>
      <c r="Q22" s="188" t="s">
        <v>422</v>
      </c>
      <c r="R22" s="185">
        <v>272</v>
      </c>
      <c r="S22" s="207">
        <v>0.58747300215982723</v>
      </c>
      <c r="T22" s="188" t="s">
        <v>423</v>
      </c>
      <c r="U22" s="185">
        <v>239</v>
      </c>
      <c r="V22" s="207">
        <v>0.76114649681528668</v>
      </c>
      <c r="W22" s="188" t="s">
        <v>359</v>
      </c>
      <c r="X22" s="185">
        <v>217</v>
      </c>
      <c r="Y22" s="207">
        <v>0.16206123973114264</v>
      </c>
      <c r="Z22" s="188" t="s">
        <v>151</v>
      </c>
      <c r="AA22" s="185">
        <v>190</v>
      </c>
      <c r="AB22" s="207">
        <v>3.6391495882014943E-2</v>
      </c>
      <c r="AC22" s="188" t="s">
        <v>424</v>
      </c>
      <c r="AD22" s="185">
        <v>169</v>
      </c>
      <c r="AE22" s="207">
        <v>0.3123844731977819</v>
      </c>
      <c r="AF22" s="188" t="s">
        <v>351</v>
      </c>
      <c r="AG22" s="185">
        <v>144</v>
      </c>
      <c r="AH22" s="207">
        <v>8.5308056872037921E-2</v>
      </c>
    </row>
    <row r="23" spans="1:34" x14ac:dyDescent="0.25">
      <c r="A23" s="202" t="s">
        <v>138</v>
      </c>
      <c r="B23" s="203">
        <v>51</v>
      </c>
      <c r="C23" s="203" t="s">
        <v>1337</v>
      </c>
      <c r="D23" s="203" t="s">
        <v>126</v>
      </c>
      <c r="E23" s="188" t="s">
        <v>124</v>
      </c>
      <c r="F23" s="185">
        <v>29</v>
      </c>
      <c r="G23" s="207">
        <v>1.7042783262811471E-3</v>
      </c>
      <c r="H23" s="189"/>
      <c r="I23" s="187"/>
      <c r="J23" s="213"/>
      <c r="K23" s="189"/>
      <c r="L23" s="187"/>
      <c r="M23" s="213"/>
      <c r="N23" s="189"/>
      <c r="O23" s="187"/>
      <c r="P23" s="213"/>
      <c r="Q23" s="189"/>
      <c r="R23" s="187"/>
      <c r="S23" s="213"/>
      <c r="T23" s="189"/>
      <c r="U23" s="187"/>
      <c r="V23" s="213"/>
      <c r="W23" s="189"/>
      <c r="X23" s="187"/>
      <c r="Y23" s="213"/>
      <c r="Z23" s="189"/>
      <c r="AA23" s="187"/>
      <c r="AB23" s="213"/>
      <c r="AC23" s="189"/>
      <c r="AD23" s="187"/>
      <c r="AE23" s="213"/>
      <c r="AF23" s="189"/>
      <c r="AG23" s="187"/>
      <c r="AH23" s="213"/>
    </row>
    <row r="24" spans="1:34" x14ac:dyDescent="0.25">
      <c r="A24" s="202" t="s">
        <v>139</v>
      </c>
      <c r="B24" s="203">
        <v>57</v>
      </c>
      <c r="C24" s="203" t="s">
        <v>1338</v>
      </c>
      <c r="D24" s="203" t="s">
        <v>97</v>
      </c>
      <c r="E24" s="188" t="s">
        <v>425</v>
      </c>
      <c r="F24" s="185">
        <v>857</v>
      </c>
      <c r="G24" s="207">
        <v>0.5451653944020356</v>
      </c>
      <c r="H24" s="188" t="s">
        <v>140</v>
      </c>
      <c r="I24" s="185">
        <v>799</v>
      </c>
      <c r="J24" s="207">
        <v>0.57112223016440311</v>
      </c>
      <c r="K24" s="188" t="s">
        <v>426</v>
      </c>
      <c r="L24" s="185">
        <v>622</v>
      </c>
      <c r="M24" s="207">
        <v>0.63599182004089982</v>
      </c>
      <c r="N24" s="188" t="s">
        <v>427</v>
      </c>
      <c r="O24" s="185">
        <v>438</v>
      </c>
      <c r="P24" s="207">
        <v>0.27357901311680199</v>
      </c>
      <c r="Q24" s="188" t="s">
        <v>428</v>
      </c>
      <c r="R24" s="185">
        <v>398</v>
      </c>
      <c r="S24" s="207">
        <v>0.52162516382699864</v>
      </c>
      <c r="T24" s="188" t="s">
        <v>429</v>
      </c>
      <c r="U24" s="185">
        <v>315</v>
      </c>
      <c r="V24" s="207">
        <v>6.9200351493848858E-2</v>
      </c>
      <c r="W24" s="188" t="s">
        <v>430</v>
      </c>
      <c r="X24" s="185">
        <v>289</v>
      </c>
      <c r="Y24" s="207">
        <v>0.22954725972994441</v>
      </c>
      <c r="Z24" s="188" t="s">
        <v>433</v>
      </c>
      <c r="AA24" s="185">
        <v>260</v>
      </c>
      <c r="AB24" s="207">
        <v>0.53608247422680411</v>
      </c>
      <c r="AC24" s="188" t="s">
        <v>432</v>
      </c>
      <c r="AD24" s="185">
        <v>249</v>
      </c>
      <c r="AE24" s="207">
        <v>5.309168443496802E-2</v>
      </c>
      <c r="AF24" s="188" t="s">
        <v>431</v>
      </c>
      <c r="AG24" s="185">
        <v>226</v>
      </c>
      <c r="AH24" s="207">
        <v>0.29388816644993498</v>
      </c>
    </row>
    <row r="25" spans="1:34" x14ac:dyDescent="0.25">
      <c r="A25" s="202" t="s">
        <v>141</v>
      </c>
      <c r="B25" s="203">
        <v>8</v>
      </c>
      <c r="C25" s="203" t="s">
        <v>1331</v>
      </c>
      <c r="D25" s="203" t="s">
        <v>101</v>
      </c>
      <c r="E25" s="188" t="s">
        <v>142</v>
      </c>
      <c r="F25" s="185">
        <v>265</v>
      </c>
      <c r="G25" s="207">
        <v>0.38629737609329445</v>
      </c>
      <c r="H25" s="188" t="s">
        <v>369</v>
      </c>
      <c r="I25" s="185">
        <v>73</v>
      </c>
      <c r="J25" s="207">
        <v>0.11043872919818457</v>
      </c>
      <c r="K25" s="188" t="s">
        <v>113</v>
      </c>
      <c r="L25" s="185">
        <v>72</v>
      </c>
      <c r="M25" s="207">
        <v>1.1920529801324504E-2</v>
      </c>
      <c r="N25" s="188" t="s">
        <v>434</v>
      </c>
      <c r="O25" s="185">
        <v>63</v>
      </c>
      <c r="P25" s="207">
        <v>0.40384615384615385</v>
      </c>
      <c r="Q25" s="188" t="s">
        <v>435</v>
      </c>
      <c r="R25" s="185">
        <v>49</v>
      </c>
      <c r="S25" s="207">
        <v>0.42982456140350878</v>
      </c>
      <c r="T25" s="188" t="s">
        <v>1384</v>
      </c>
      <c r="U25" s="185">
        <v>39</v>
      </c>
      <c r="V25" s="207">
        <v>0.63934426229508201</v>
      </c>
      <c r="W25" s="188" t="s">
        <v>437</v>
      </c>
      <c r="X25" s="185">
        <v>37</v>
      </c>
      <c r="Y25" s="207">
        <v>0.52857142857142858</v>
      </c>
      <c r="Z25" s="188" t="s">
        <v>436</v>
      </c>
      <c r="AA25" s="185">
        <v>35</v>
      </c>
      <c r="AB25" s="207">
        <v>0.53030303030303028</v>
      </c>
      <c r="AC25" s="188" t="s">
        <v>368</v>
      </c>
      <c r="AD25" s="185">
        <v>31</v>
      </c>
      <c r="AE25" s="207">
        <v>5.5062166962699825E-2</v>
      </c>
      <c r="AF25" s="188" t="s">
        <v>438</v>
      </c>
      <c r="AG25" s="185">
        <v>27</v>
      </c>
      <c r="AH25" s="207">
        <v>0.19565217391304349</v>
      </c>
    </row>
    <row r="26" spans="1:34" x14ac:dyDescent="0.25">
      <c r="A26" s="202" t="s">
        <v>143</v>
      </c>
      <c r="B26" s="203">
        <v>40</v>
      </c>
      <c r="C26" s="203" t="s">
        <v>1336</v>
      </c>
      <c r="D26" s="203" t="s">
        <v>101</v>
      </c>
      <c r="E26" s="188" t="s">
        <v>439</v>
      </c>
      <c r="F26" s="185">
        <v>1288</v>
      </c>
      <c r="G26" s="207">
        <v>0.53936348408710222</v>
      </c>
      <c r="H26" s="188" t="s">
        <v>415</v>
      </c>
      <c r="I26" s="185">
        <v>808</v>
      </c>
      <c r="J26" s="207">
        <v>0.40521564694082246</v>
      </c>
      <c r="K26" s="188" t="s">
        <v>144</v>
      </c>
      <c r="L26" s="185">
        <v>806</v>
      </c>
      <c r="M26" s="207">
        <v>0.63067292644757433</v>
      </c>
      <c r="N26" s="188" t="s">
        <v>393</v>
      </c>
      <c r="O26" s="185">
        <v>434</v>
      </c>
      <c r="P26" s="207">
        <v>0.26839826839826841</v>
      </c>
      <c r="Q26" s="188" t="s">
        <v>440</v>
      </c>
      <c r="R26" s="185">
        <v>294</v>
      </c>
      <c r="S26" s="207">
        <v>0.53454545454545455</v>
      </c>
      <c r="T26" s="188" t="s">
        <v>441</v>
      </c>
      <c r="U26" s="185">
        <v>189</v>
      </c>
      <c r="V26" s="207">
        <v>0.53389830508474578</v>
      </c>
      <c r="W26" s="188" t="s">
        <v>442</v>
      </c>
      <c r="X26" s="185">
        <v>89</v>
      </c>
      <c r="Y26" s="207">
        <v>8.5494716618635933E-2</v>
      </c>
      <c r="Z26" s="188" t="s">
        <v>654</v>
      </c>
      <c r="AA26" s="185">
        <v>62</v>
      </c>
      <c r="AB26" s="207">
        <v>0.17613636363636365</v>
      </c>
      <c r="AC26" s="188" t="s">
        <v>134</v>
      </c>
      <c r="AD26" s="185">
        <v>52</v>
      </c>
      <c r="AE26" s="207">
        <v>2.2260273972602738E-2</v>
      </c>
      <c r="AF26" s="188" t="s">
        <v>443</v>
      </c>
      <c r="AG26" s="185">
        <v>45</v>
      </c>
      <c r="AH26" s="207">
        <v>0.5056179775280899</v>
      </c>
    </row>
    <row r="27" spans="1:34" x14ac:dyDescent="0.25">
      <c r="A27" s="202" t="s">
        <v>145</v>
      </c>
      <c r="B27" s="203">
        <v>68</v>
      </c>
      <c r="C27" s="203" t="s">
        <v>1339</v>
      </c>
      <c r="D27" s="203" t="s">
        <v>101</v>
      </c>
      <c r="E27" s="188" t="s">
        <v>146</v>
      </c>
      <c r="F27" s="185">
        <v>954</v>
      </c>
      <c r="G27" s="207">
        <v>0.4662756598240469</v>
      </c>
      <c r="H27" s="188" t="s">
        <v>446</v>
      </c>
      <c r="I27" s="185">
        <v>770</v>
      </c>
      <c r="J27" s="207">
        <v>0.33565823888404533</v>
      </c>
      <c r="K27" s="188" t="s">
        <v>447</v>
      </c>
      <c r="L27" s="185">
        <v>305</v>
      </c>
      <c r="M27" s="207">
        <v>0.31639004149377592</v>
      </c>
      <c r="N27" s="188" t="s">
        <v>448</v>
      </c>
      <c r="O27" s="185">
        <v>242</v>
      </c>
      <c r="P27" s="207">
        <v>0.20630861040068202</v>
      </c>
      <c r="Q27" s="188" t="s">
        <v>449</v>
      </c>
      <c r="R27" s="185">
        <v>235</v>
      </c>
      <c r="S27" s="207">
        <v>0.38587848932676516</v>
      </c>
      <c r="T27" s="188" t="s">
        <v>450</v>
      </c>
      <c r="U27" s="185">
        <v>182</v>
      </c>
      <c r="V27" s="207">
        <v>0.13592233009708737</v>
      </c>
      <c r="W27" s="188" t="s">
        <v>453</v>
      </c>
      <c r="X27" s="185">
        <v>156</v>
      </c>
      <c r="Y27" s="207">
        <v>0.13299232736572891</v>
      </c>
      <c r="Z27" s="188" t="s">
        <v>451</v>
      </c>
      <c r="AA27" s="185">
        <v>128</v>
      </c>
      <c r="AB27" s="207">
        <v>0.35068493150684932</v>
      </c>
      <c r="AC27" s="188" t="s">
        <v>454</v>
      </c>
      <c r="AD27" s="185">
        <v>121</v>
      </c>
      <c r="AE27" s="207">
        <v>0.26304347826086955</v>
      </c>
      <c r="AF27" s="188" t="s">
        <v>184</v>
      </c>
      <c r="AG27" s="185">
        <v>100</v>
      </c>
      <c r="AH27" s="207">
        <v>4.8171877258056748E-3</v>
      </c>
    </row>
    <row r="28" spans="1:34" x14ac:dyDescent="0.25">
      <c r="A28" s="202" t="s">
        <v>147</v>
      </c>
      <c r="B28" s="203">
        <v>14496</v>
      </c>
      <c r="C28" s="203" t="s">
        <v>1339</v>
      </c>
      <c r="D28" s="203" t="s">
        <v>101</v>
      </c>
      <c r="E28" s="188" t="s">
        <v>432</v>
      </c>
      <c r="F28" s="185">
        <v>2447</v>
      </c>
      <c r="G28" s="207">
        <v>0.52174840085287844</v>
      </c>
      <c r="H28" s="188" t="s">
        <v>429</v>
      </c>
      <c r="I28" s="185">
        <v>2257</v>
      </c>
      <c r="J28" s="207">
        <v>0.49582601054481545</v>
      </c>
      <c r="K28" s="188" t="s">
        <v>455</v>
      </c>
      <c r="L28" s="185">
        <v>448</v>
      </c>
      <c r="M28" s="207">
        <v>0.29986613119143241</v>
      </c>
      <c r="N28" s="188" t="s">
        <v>456</v>
      </c>
      <c r="O28" s="185">
        <v>340</v>
      </c>
      <c r="P28" s="207">
        <v>0.31627906976744186</v>
      </c>
      <c r="Q28" s="188" t="s">
        <v>459</v>
      </c>
      <c r="R28" s="185">
        <v>191</v>
      </c>
      <c r="S28" s="207">
        <v>0.31260229132569556</v>
      </c>
      <c r="T28" s="188" t="s">
        <v>457</v>
      </c>
      <c r="U28" s="185">
        <v>189</v>
      </c>
      <c r="V28" s="207">
        <v>0.29076923076923078</v>
      </c>
      <c r="W28" s="188" t="s">
        <v>149</v>
      </c>
      <c r="X28" s="185">
        <v>158</v>
      </c>
      <c r="Y28" s="207">
        <v>7.0852017937219736E-2</v>
      </c>
      <c r="Z28" s="188" t="s">
        <v>458</v>
      </c>
      <c r="AA28" s="185">
        <v>154</v>
      </c>
      <c r="AB28" s="207">
        <v>0.25538971807628524</v>
      </c>
      <c r="AC28" s="188" t="s">
        <v>184</v>
      </c>
      <c r="AD28" s="185">
        <v>115</v>
      </c>
      <c r="AE28" s="207">
        <v>5.5397658846765259E-3</v>
      </c>
      <c r="AF28" s="188" t="s">
        <v>658</v>
      </c>
      <c r="AG28" s="185">
        <v>96</v>
      </c>
      <c r="AH28" s="207">
        <v>0.34782608695652173</v>
      </c>
    </row>
    <row r="29" spans="1:34" x14ac:dyDescent="0.25">
      <c r="A29" s="202" t="s">
        <v>148</v>
      </c>
      <c r="B29" s="203">
        <v>73</v>
      </c>
      <c r="C29" s="203" t="s">
        <v>1324</v>
      </c>
      <c r="D29" s="203" t="s">
        <v>101</v>
      </c>
      <c r="E29" s="188" t="s">
        <v>149</v>
      </c>
      <c r="F29" s="185">
        <v>1014</v>
      </c>
      <c r="G29" s="207">
        <v>0.45470852017937219</v>
      </c>
      <c r="H29" s="188" t="s">
        <v>338</v>
      </c>
      <c r="I29" s="185">
        <v>488</v>
      </c>
      <c r="J29" s="207">
        <v>0.49144008056394761</v>
      </c>
      <c r="K29" s="188" t="s">
        <v>102</v>
      </c>
      <c r="L29" s="185">
        <v>432</v>
      </c>
      <c r="M29" s="207">
        <v>0.31648351648351647</v>
      </c>
      <c r="N29" s="188" t="s">
        <v>337</v>
      </c>
      <c r="O29" s="185">
        <v>209</v>
      </c>
      <c r="P29" s="207">
        <v>0.2494033412887828</v>
      </c>
      <c r="Q29" s="188" t="s">
        <v>432</v>
      </c>
      <c r="R29" s="185">
        <v>173</v>
      </c>
      <c r="S29" s="207">
        <v>3.6886993603411515E-2</v>
      </c>
      <c r="T29" s="188" t="s">
        <v>462</v>
      </c>
      <c r="U29" s="185">
        <v>166</v>
      </c>
      <c r="V29" s="207">
        <v>0.43116883116883115</v>
      </c>
      <c r="W29" s="188" t="s">
        <v>463</v>
      </c>
      <c r="X29" s="185">
        <v>155</v>
      </c>
      <c r="Y29" s="207">
        <v>0.34065934065934067</v>
      </c>
      <c r="Z29" s="188" t="s">
        <v>461</v>
      </c>
      <c r="AA29" s="185">
        <v>143</v>
      </c>
      <c r="AB29" s="207">
        <v>0.4454828660436137</v>
      </c>
      <c r="AC29" s="188" t="s">
        <v>458</v>
      </c>
      <c r="AD29" s="185">
        <v>131</v>
      </c>
      <c r="AE29" s="207">
        <v>0.21724709784411278</v>
      </c>
      <c r="AF29" s="188" t="s">
        <v>464</v>
      </c>
      <c r="AG29" s="185">
        <v>119</v>
      </c>
      <c r="AH29" s="207">
        <v>0.35103244837758113</v>
      </c>
    </row>
    <row r="30" spans="1:34" x14ac:dyDescent="0.25">
      <c r="A30" s="202" t="s">
        <v>150</v>
      </c>
      <c r="B30" s="203">
        <v>77</v>
      </c>
      <c r="C30" s="203" t="s">
        <v>1342</v>
      </c>
      <c r="D30" s="203" t="s">
        <v>101</v>
      </c>
      <c r="E30" s="188" t="s">
        <v>151</v>
      </c>
      <c r="F30" s="185">
        <v>2456</v>
      </c>
      <c r="G30" s="207">
        <v>0.47040796782225625</v>
      </c>
      <c r="H30" s="188" t="s">
        <v>346</v>
      </c>
      <c r="I30" s="185">
        <v>1255</v>
      </c>
      <c r="J30" s="207">
        <v>0.17733502896707645</v>
      </c>
      <c r="K30" s="188" t="s">
        <v>351</v>
      </c>
      <c r="L30" s="185">
        <v>569</v>
      </c>
      <c r="M30" s="207">
        <v>0.33708530805687204</v>
      </c>
      <c r="N30" s="188" t="s">
        <v>108</v>
      </c>
      <c r="O30" s="185">
        <v>481</v>
      </c>
      <c r="P30" s="207">
        <v>2.5676613462873005E-2</v>
      </c>
      <c r="Q30" s="188" t="s">
        <v>420</v>
      </c>
      <c r="R30" s="185">
        <v>154</v>
      </c>
      <c r="S30" s="207">
        <v>8.8404133180252586E-2</v>
      </c>
      <c r="T30" s="188" t="s">
        <v>347</v>
      </c>
      <c r="U30" s="185">
        <v>151</v>
      </c>
      <c r="V30" s="207">
        <v>4.7025848645281844E-2</v>
      </c>
      <c r="W30" s="188" t="s">
        <v>465</v>
      </c>
      <c r="X30" s="185">
        <v>144</v>
      </c>
      <c r="Y30" s="207">
        <v>0.24531516183986371</v>
      </c>
      <c r="Z30" s="188" t="s">
        <v>110</v>
      </c>
      <c r="AA30" s="185">
        <v>136</v>
      </c>
      <c r="AB30" s="207">
        <v>3.0041970399823283E-2</v>
      </c>
      <c r="AC30" s="188" t="s">
        <v>137</v>
      </c>
      <c r="AD30" s="185">
        <v>62</v>
      </c>
      <c r="AE30" s="207">
        <v>4.7292143401983219E-2</v>
      </c>
      <c r="AF30" s="188" t="s">
        <v>350</v>
      </c>
      <c r="AG30" s="185">
        <v>59</v>
      </c>
      <c r="AH30" s="207">
        <v>2.5696864111498258E-2</v>
      </c>
    </row>
    <row r="31" spans="1:34" x14ac:dyDescent="0.25">
      <c r="A31" s="202" t="s">
        <v>152</v>
      </c>
      <c r="B31" s="203">
        <v>6546</v>
      </c>
      <c r="C31" s="203" t="s">
        <v>1322</v>
      </c>
      <c r="D31" s="203" t="s">
        <v>107</v>
      </c>
      <c r="E31" s="188" t="s">
        <v>409</v>
      </c>
      <c r="F31" s="185">
        <v>1381</v>
      </c>
      <c r="G31" s="207">
        <v>0.27094369236805965</v>
      </c>
      <c r="H31" s="188" t="s">
        <v>466</v>
      </c>
      <c r="I31" s="185">
        <v>1353</v>
      </c>
      <c r="J31" s="207">
        <v>0.44786494538232374</v>
      </c>
      <c r="K31" s="188" t="s">
        <v>467</v>
      </c>
      <c r="L31" s="185">
        <v>1258</v>
      </c>
      <c r="M31" s="207">
        <v>0.50603378921962994</v>
      </c>
      <c r="N31" s="188" t="s">
        <v>468</v>
      </c>
      <c r="O31" s="185">
        <v>922</v>
      </c>
      <c r="P31" s="207">
        <v>0.13017083156854439</v>
      </c>
      <c r="Q31" s="188" t="s">
        <v>469</v>
      </c>
      <c r="R31" s="185">
        <v>855</v>
      </c>
      <c r="S31" s="207">
        <v>0.40850453893932154</v>
      </c>
      <c r="T31" s="188" t="s">
        <v>470</v>
      </c>
      <c r="U31" s="185">
        <v>722</v>
      </c>
      <c r="V31" s="207">
        <v>0.30108423686405339</v>
      </c>
      <c r="W31" s="188" t="s">
        <v>471</v>
      </c>
      <c r="X31" s="185">
        <v>536</v>
      </c>
      <c r="Y31" s="207">
        <v>0.14888888888888888</v>
      </c>
      <c r="Z31" s="188" t="s">
        <v>472</v>
      </c>
      <c r="AA31" s="185">
        <v>527</v>
      </c>
      <c r="AB31" s="207">
        <v>0.15148031043403276</v>
      </c>
      <c r="AC31" s="188" t="s">
        <v>474</v>
      </c>
      <c r="AD31" s="185">
        <v>498</v>
      </c>
      <c r="AE31" s="207">
        <v>0.43722563652326601</v>
      </c>
      <c r="AF31" s="188" t="s">
        <v>473</v>
      </c>
      <c r="AG31" s="185">
        <v>430</v>
      </c>
      <c r="AH31" s="207">
        <v>0.18534482758620691</v>
      </c>
    </row>
    <row r="32" spans="1:34" x14ac:dyDescent="0.25">
      <c r="A32" s="202" t="s">
        <v>153</v>
      </c>
      <c r="B32" s="203">
        <v>83</v>
      </c>
      <c r="C32" s="203" t="s">
        <v>1344</v>
      </c>
      <c r="D32" s="203" t="s">
        <v>101</v>
      </c>
      <c r="E32" s="188" t="s">
        <v>154</v>
      </c>
      <c r="F32" s="185">
        <v>4710</v>
      </c>
      <c r="G32" s="207">
        <v>0.5</v>
      </c>
      <c r="H32" s="188" t="s">
        <v>196</v>
      </c>
      <c r="I32" s="185">
        <v>1431</v>
      </c>
      <c r="J32" s="207">
        <v>0.2536784258110264</v>
      </c>
      <c r="K32" s="188" t="s">
        <v>329</v>
      </c>
      <c r="L32" s="185">
        <v>1298</v>
      </c>
      <c r="M32" s="207">
        <v>0.16265664160401003</v>
      </c>
      <c r="N32" s="188" t="s">
        <v>475</v>
      </c>
      <c r="O32" s="185">
        <v>926</v>
      </c>
      <c r="P32" s="207">
        <v>0.35670261941448383</v>
      </c>
      <c r="Q32" s="188" t="s">
        <v>476</v>
      </c>
      <c r="R32" s="185">
        <v>811</v>
      </c>
      <c r="S32" s="207">
        <v>0.28637005649717512</v>
      </c>
      <c r="T32" s="188" t="s">
        <v>477</v>
      </c>
      <c r="U32" s="185">
        <v>301</v>
      </c>
      <c r="V32" s="207">
        <v>0.14138093001409113</v>
      </c>
      <c r="W32" s="188" t="s">
        <v>478</v>
      </c>
      <c r="X32" s="185">
        <v>107</v>
      </c>
      <c r="Y32" s="207">
        <v>9.2281155670547645E-3</v>
      </c>
      <c r="Z32" s="188" t="s">
        <v>480</v>
      </c>
      <c r="AA32" s="185">
        <v>65</v>
      </c>
      <c r="AB32" s="207">
        <v>0.14161220043572983</v>
      </c>
      <c r="AC32" s="188" t="s">
        <v>479</v>
      </c>
      <c r="AD32" s="185">
        <v>57</v>
      </c>
      <c r="AE32" s="207">
        <v>0.13225058004640372</v>
      </c>
      <c r="AF32" s="188" t="s">
        <v>481</v>
      </c>
      <c r="AG32" s="185">
        <v>45</v>
      </c>
      <c r="AH32" s="207">
        <v>1.3615733736762481E-2</v>
      </c>
    </row>
    <row r="33" spans="1:34" x14ac:dyDescent="0.25">
      <c r="A33" s="202" t="s">
        <v>155</v>
      </c>
      <c r="B33" s="203">
        <v>85</v>
      </c>
      <c r="C33" s="203" t="s">
        <v>1346</v>
      </c>
      <c r="D33" s="203" t="s">
        <v>101</v>
      </c>
      <c r="E33" s="188" t="s">
        <v>478</v>
      </c>
      <c r="F33" s="185">
        <v>8301</v>
      </c>
      <c r="G33" s="207">
        <v>0.71591203104786549</v>
      </c>
      <c r="H33" s="188" t="s">
        <v>481</v>
      </c>
      <c r="I33" s="185">
        <v>2201</v>
      </c>
      <c r="J33" s="207">
        <v>0.66596066565809375</v>
      </c>
      <c r="K33" s="188" t="s">
        <v>472</v>
      </c>
      <c r="L33" s="185">
        <v>1257</v>
      </c>
      <c r="M33" s="207">
        <v>0.36131072147168725</v>
      </c>
      <c r="N33" s="188" t="s">
        <v>482</v>
      </c>
      <c r="O33" s="185">
        <v>1173</v>
      </c>
      <c r="P33" s="207">
        <v>0.50867302688638338</v>
      </c>
      <c r="Q33" s="188" t="s">
        <v>483</v>
      </c>
      <c r="R33" s="185">
        <v>586</v>
      </c>
      <c r="S33" s="207">
        <v>0.60474716202270384</v>
      </c>
      <c r="T33" s="188" t="s">
        <v>484</v>
      </c>
      <c r="U33" s="185">
        <v>498</v>
      </c>
      <c r="V33" s="207">
        <v>0.59712230215827333</v>
      </c>
      <c r="W33" s="188" t="s">
        <v>427</v>
      </c>
      <c r="X33" s="185">
        <v>481</v>
      </c>
      <c r="Y33" s="207">
        <v>0.30043722673329171</v>
      </c>
      <c r="Z33" s="188" t="s">
        <v>486</v>
      </c>
      <c r="AA33" s="185">
        <v>336</v>
      </c>
      <c r="AB33" s="207">
        <v>0.28000000000000003</v>
      </c>
      <c r="AC33" s="188" t="s">
        <v>466</v>
      </c>
      <c r="AD33" s="185">
        <v>335</v>
      </c>
      <c r="AE33" s="207">
        <v>0.11089043363124793</v>
      </c>
      <c r="AF33" s="188" t="s">
        <v>485</v>
      </c>
      <c r="AG33" s="185">
        <v>335</v>
      </c>
      <c r="AH33" s="207">
        <v>0.45702592087312416</v>
      </c>
    </row>
    <row r="34" spans="1:34" x14ac:dyDescent="0.25">
      <c r="A34" s="202" t="s">
        <v>156</v>
      </c>
      <c r="B34" s="203">
        <v>133</v>
      </c>
      <c r="C34" s="203" t="s">
        <v>1339</v>
      </c>
      <c r="D34" s="203" t="s">
        <v>101</v>
      </c>
      <c r="E34" s="188" t="s">
        <v>157</v>
      </c>
      <c r="F34" s="185">
        <v>1397</v>
      </c>
      <c r="G34" s="207">
        <v>0.34098120576031243</v>
      </c>
      <c r="H34" s="188" t="s">
        <v>487</v>
      </c>
      <c r="I34" s="185">
        <v>549</v>
      </c>
      <c r="J34" s="207">
        <v>0.31246442800227658</v>
      </c>
      <c r="K34" s="188" t="s">
        <v>488</v>
      </c>
      <c r="L34" s="185">
        <v>183</v>
      </c>
      <c r="M34" s="207">
        <v>0.15521628498727735</v>
      </c>
      <c r="N34" s="188" t="s">
        <v>184</v>
      </c>
      <c r="O34" s="185">
        <v>97</v>
      </c>
      <c r="P34" s="207">
        <v>4.672672094031504E-3</v>
      </c>
      <c r="Q34" s="188" t="s">
        <v>489</v>
      </c>
      <c r="R34" s="185">
        <v>89</v>
      </c>
      <c r="S34" s="207">
        <v>5.8360655737704915E-2</v>
      </c>
      <c r="T34" s="188" t="s">
        <v>490</v>
      </c>
      <c r="U34" s="185">
        <v>61</v>
      </c>
      <c r="V34" s="207">
        <v>0.2089041095890411</v>
      </c>
      <c r="W34" s="188" t="s">
        <v>491</v>
      </c>
      <c r="X34" s="185">
        <v>60</v>
      </c>
      <c r="Y34" s="207">
        <v>8.1543897798314752E-3</v>
      </c>
      <c r="Z34" s="188" t="s">
        <v>492</v>
      </c>
      <c r="AA34" s="185">
        <v>60</v>
      </c>
      <c r="AB34" s="207">
        <v>0.10135135135135136</v>
      </c>
      <c r="AC34" s="188" t="s">
        <v>455</v>
      </c>
      <c r="AD34" s="185">
        <v>39</v>
      </c>
      <c r="AE34" s="207">
        <v>2.6104417670682729E-2</v>
      </c>
      <c r="AF34" s="188" t="s">
        <v>493</v>
      </c>
      <c r="AG34" s="185">
        <v>28</v>
      </c>
      <c r="AH34" s="207">
        <v>9.6952908587257611E-3</v>
      </c>
    </row>
    <row r="35" spans="1:34" x14ac:dyDescent="0.25">
      <c r="A35" s="202" t="s">
        <v>159</v>
      </c>
      <c r="B35" s="203">
        <v>88</v>
      </c>
      <c r="C35" s="203" t="s">
        <v>129</v>
      </c>
      <c r="D35" s="203" t="s">
        <v>97</v>
      </c>
      <c r="E35" s="188" t="s">
        <v>494</v>
      </c>
      <c r="F35" s="185">
        <v>387</v>
      </c>
      <c r="G35" s="207">
        <v>0.56413994169096215</v>
      </c>
      <c r="H35" s="188" t="s">
        <v>495</v>
      </c>
      <c r="I35" s="185">
        <v>258</v>
      </c>
      <c r="J35" s="207">
        <v>0.54315789473684206</v>
      </c>
      <c r="K35" s="188" t="s">
        <v>160</v>
      </c>
      <c r="L35" s="185">
        <v>199</v>
      </c>
      <c r="M35" s="207">
        <v>0.56534090909090906</v>
      </c>
      <c r="N35" s="188" t="s">
        <v>496</v>
      </c>
      <c r="O35" s="185">
        <v>100</v>
      </c>
      <c r="P35" s="207">
        <v>0.54644808743169404</v>
      </c>
      <c r="Q35" s="188" t="s">
        <v>497</v>
      </c>
      <c r="R35" s="185">
        <v>53</v>
      </c>
      <c r="S35" s="207">
        <v>0.53</v>
      </c>
      <c r="T35" s="189"/>
      <c r="U35" s="187"/>
      <c r="V35" s="213"/>
      <c r="W35" s="189"/>
      <c r="X35" s="187"/>
      <c r="Y35" s="213"/>
      <c r="Z35" s="189"/>
      <c r="AA35" s="187"/>
      <c r="AB35" s="213"/>
      <c r="AC35" s="189"/>
      <c r="AD35" s="187"/>
      <c r="AE35" s="213"/>
      <c r="AF35" s="189"/>
      <c r="AG35" s="187"/>
      <c r="AH35" s="213"/>
    </row>
    <row r="36" spans="1:34" x14ac:dyDescent="0.25">
      <c r="A36" s="202" t="s">
        <v>161</v>
      </c>
      <c r="B36" s="203">
        <v>89</v>
      </c>
      <c r="C36" s="203" t="s">
        <v>129</v>
      </c>
      <c r="D36" s="203" t="s">
        <v>126</v>
      </c>
      <c r="E36" s="188" t="s">
        <v>400</v>
      </c>
      <c r="F36" s="185">
        <v>29</v>
      </c>
      <c r="G36" s="207">
        <v>2.362333007494298E-3</v>
      </c>
      <c r="H36" s="188" t="s">
        <v>124</v>
      </c>
      <c r="I36" s="185">
        <v>25</v>
      </c>
      <c r="J36" s="207">
        <v>1.4692054536906442E-3</v>
      </c>
      <c r="K36" s="188" t="s">
        <v>399</v>
      </c>
      <c r="L36" s="187"/>
      <c r="M36" s="213"/>
      <c r="N36" s="189"/>
      <c r="O36" s="187"/>
      <c r="P36" s="213"/>
      <c r="Q36" s="189"/>
      <c r="R36" s="187"/>
      <c r="S36" s="213"/>
      <c r="T36" s="189"/>
      <c r="U36" s="187"/>
      <c r="V36" s="213"/>
      <c r="W36" s="189"/>
      <c r="X36" s="187"/>
      <c r="Y36" s="213"/>
      <c r="Z36" s="189"/>
      <c r="AA36" s="187"/>
      <c r="AB36" s="213"/>
      <c r="AC36" s="189"/>
      <c r="AD36" s="187"/>
      <c r="AE36" s="213"/>
      <c r="AF36" s="189"/>
      <c r="AG36" s="187"/>
      <c r="AH36" s="213"/>
    </row>
    <row r="37" spans="1:34" x14ac:dyDescent="0.25">
      <c r="A37" s="202" t="s">
        <v>162</v>
      </c>
      <c r="B37" s="203">
        <v>91</v>
      </c>
      <c r="C37" s="203" t="s">
        <v>129</v>
      </c>
      <c r="D37" s="203" t="s">
        <v>123</v>
      </c>
      <c r="E37" s="188" t="s">
        <v>124</v>
      </c>
      <c r="F37" s="185">
        <v>4477</v>
      </c>
      <c r="G37" s="207">
        <v>0.26310531264692055</v>
      </c>
      <c r="H37" s="188" t="s">
        <v>401</v>
      </c>
      <c r="I37" s="185">
        <v>2297</v>
      </c>
      <c r="J37" s="207">
        <v>0.39004924435388011</v>
      </c>
      <c r="K37" s="188" t="s">
        <v>402</v>
      </c>
      <c r="L37" s="185">
        <v>1683</v>
      </c>
      <c r="M37" s="207">
        <v>0.41300613496932514</v>
      </c>
      <c r="N37" s="188" t="s">
        <v>400</v>
      </c>
      <c r="O37" s="185">
        <v>1425</v>
      </c>
      <c r="P37" s="207">
        <v>0.11608015640273704</v>
      </c>
      <c r="Q37" s="188" t="s">
        <v>172</v>
      </c>
      <c r="R37" s="185">
        <v>1272</v>
      </c>
      <c r="S37" s="207">
        <v>0.17907926228354218</v>
      </c>
      <c r="T37" s="188" t="s">
        <v>408</v>
      </c>
      <c r="U37" s="185">
        <v>1219</v>
      </c>
      <c r="V37" s="207">
        <v>0.22424576894775569</v>
      </c>
      <c r="W37" s="188" t="s">
        <v>405</v>
      </c>
      <c r="X37" s="185">
        <v>1211</v>
      </c>
      <c r="Y37" s="207">
        <v>0.26043010752688173</v>
      </c>
      <c r="Z37" s="188" t="s">
        <v>406</v>
      </c>
      <c r="AA37" s="185">
        <v>1210</v>
      </c>
      <c r="AB37" s="207">
        <v>0.23291626564003851</v>
      </c>
      <c r="AC37" s="188" t="s">
        <v>407</v>
      </c>
      <c r="AD37" s="185">
        <v>1159</v>
      </c>
      <c r="AE37" s="207">
        <v>0.18882372108178561</v>
      </c>
      <c r="AF37" s="188" t="s">
        <v>499</v>
      </c>
      <c r="AG37" s="185">
        <v>948</v>
      </c>
      <c r="AH37" s="207">
        <v>0.55568581477139511</v>
      </c>
    </row>
    <row r="38" spans="1:34" x14ac:dyDescent="0.25">
      <c r="A38" s="202" t="s">
        <v>163</v>
      </c>
      <c r="B38" s="203">
        <v>3111</v>
      </c>
      <c r="C38" s="203" t="s">
        <v>1346</v>
      </c>
      <c r="D38" s="203" t="s">
        <v>101</v>
      </c>
      <c r="E38" s="188" t="s">
        <v>407</v>
      </c>
      <c r="F38" s="185">
        <v>1457</v>
      </c>
      <c r="G38" s="207">
        <v>0.23737373737373738</v>
      </c>
      <c r="H38" s="188" t="s">
        <v>501</v>
      </c>
      <c r="I38" s="185">
        <v>1153</v>
      </c>
      <c r="J38" s="207">
        <v>0.41639581076200793</v>
      </c>
      <c r="K38" s="188" t="s">
        <v>500</v>
      </c>
      <c r="L38" s="185">
        <v>1052</v>
      </c>
      <c r="M38" s="207">
        <v>0.31115054717539192</v>
      </c>
      <c r="N38" s="188" t="s">
        <v>502</v>
      </c>
      <c r="O38" s="185">
        <v>789</v>
      </c>
      <c r="P38" s="207">
        <v>0.28371089536138078</v>
      </c>
      <c r="Q38" s="188" t="s">
        <v>408</v>
      </c>
      <c r="R38" s="185">
        <v>672</v>
      </c>
      <c r="S38" s="207">
        <v>0.12362030905077263</v>
      </c>
      <c r="T38" s="188" t="s">
        <v>503</v>
      </c>
      <c r="U38" s="185">
        <v>410</v>
      </c>
      <c r="V38" s="207">
        <v>0.15095729013254786</v>
      </c>
      <c r="W38" s="188" t="s">
        <v>401</v>
      </c>
      <c r="X38" s="185">
        <v>389</v>
      </c>
      <c r="Y38" s="207">
        <v>6.6055357446085927E-2</v>
      </c>
      <c r="Z38" s="188" t="s">
        <v>405</v>
      </c>
      <c r="AA38" s="185">
        <v>334</v>
      </c>
      <c r="AB38" s="207">
        <v>7.1827956989247307E-2</v>
      </c>
      <c r="AC38" s="188" t="s">
        <v>400</v>
      </c>
      <c r="AD38" s="185">
        <v>225</v>
      </c>
      <c r="AE38" s="207">
        <v>1.8328445747800588E-2</v>
      </c>
      <c r="AF38" s="188" t="s">
        <v>473</v>
      </c>
      <c r="AG38" s="185">
        <v>188</v>
      </c>
      <c r="AH38" s="207">
        <v>8.1034482758620685E-2</v>
      </c>
    </row>
    <row r="39" spans="1:34" x14ac:dyDescent="0.25">
      <c r="A39" s="202" t="s">
        <v>164</v>
      </c>
      <c r="B39" s="203">
        <v>6547</v>
      </c>
      <c r="C39" s="203" t="s">
        <v>1349</v>
      </c>
      <c r="D39" s="203" t="s">
        <v>101</v>
      </c>
      <c r="E39" s="188" t="s">
        <v>108</v>
      </c>
      <c r="F39" s="185">
        <v>3664</v>
      </c>
      <c r="G39" s="207">
        <v>0.19559066887311163</v>
      </c>
      <c r="H39" s="188" t="s">
        <v>346</v>
      </c>
      <c r="I39" s="185">
        <v>1210</v>
      </c>
      <c r="J39" s="207">
        <v>0.17097640243040838</v>
      </c>
      <c r="K39" s="188" t="s">
        <v>347</v>
      </c>
      <c r="L39" s="185">
        <v>598</v>
      </c>
      <c r="M39" s="207">
        <v>0.18623481781376519</v>
      </c>
      <c r="N39" s="188" t="s">
        <v>350</v>
      </c>
      <c r="O39" s="185">
        <v>431</v>
      </c>
      <c r="P39" s="207">
        <v>0.18771777003484322</v>
      </c>
      <c r="Q39" s="188" t="s">
        <v>151</v>
      </c>
      <c r="R39" s="185">
        <v>343</v>
      </c>
      <c r="S39" s="207">
        <v>6.5696226776479599E-2</v>
      </c>
      <c r="T39" s="188" t="s">
        <v>348</v>
      </c>
      <c r="U39" s="185">
        <v>318</v>
      </c>
      <c r="V39" s="207">
        <v>0.1581302834410741</v>
      </c>
      <c r="W39" s="188" t="s">
        <v>110</v>
      </c>
      <c r="X39" s="185">
        <v>299</v>
      </c>
      <c r="Y39" s="207">
        <v>6.6048155511376189E-2</v>
      </c>
      <c r="Z39" s="188" t="s">
        <v>349</v>
      </c>
      <c r="AA39" s="185">
        <v>294</v>
      </c>
      <c r="AB39" s="207">
        <v>0.13573407202216067</v>
      </c>
      <c r="AC39" s="188" t="s">
        <v>1386</v>
      </c>
      <c r="AD39" s="185">
        <v>248</v>
      </c>
      <c r="AE39" s="207">
        <v>0.22402890695573621</v>
      </c>
      <c r="AF39" s="188" t="s">
        <v>353</v>
      </c>
      <c r="AG39" s="185">
        <v>204</v>
      </c>
      <c r="AH39" s="207">
        <v>0.18133333333333335</v>
      </c>
    </row>
    <row r="40" spans="1:34" x14ac:dyDescent="0.25">
      <c r="A40" s="202" t="s">
        <v>165</v>
      </c>
      <c r="B40" s="203">
        <v>3110</v>
      </c>
      <c r="C40" s="203" t="s">
        <v>1351</v>
      </c>
      <c r="D40" s="203" t="s">
        <v>101</v>
      </c>
      <c r="E40" s="188" t="s">
        <v>491</v>
      </c>
      <c r="F40" s="185">
        <v>3810</v>
      </c>
      <c r="G40" s="207">
        <v>0.51780375101929876</v>
      </c>
      <c r="H40" s="188" t="s">
        <v>386</v>
      </c>
      <c r="I40" s="185">
        <v>757</v>
      </c>
      <c r="J40" s="207">
        <v>0.25765827093260724</v>
      </c>
      <c r="K40" s="188" t="s">
        <v>504</v>
      </c>
      <c r="L40" s="185">
        <v>741</v>
      </c>
      <c r="M40" s="207">
        <v>0.43898104265402843</v>
      </c>
      <c r="N40" s="188" t="s">
        <v>184</v>
      </c>
      <c r="O40" s="185">
        <v>391</v>
      </c>
      <c r="P40" s="207">
        <v>1.8835204007900189E-2</v>
      </c>
      <c r="Q40" s="188" t="s">
        <v>157</v>
      </c>
      <c r="R40" s="185">
        <v>382</v>
      </c>
      <c r="S40" s="207">
        <v>9.3238955333170614E-2</v>
      </c>
      <c r="T40" s="188" t="s">
        <v>505</v>
      </c>
      <c r="U40" s="185">
        <v>265</v>
      </c>
      <c r="V40" s="207">
        <v>0.24491682070240295</v>
      </c>
      <c r="W40" s="188" t="s">
        <v>506</v>
      </c>
      <c r="X40" s="185">
        <v>170</v>
      </c>
      <c r="Y40" s="207">
        <v>0.13709677419354838</v>
      </c>
      <c r="Z40" s="188" t="s">
        <v>430</v>
      </c>
      <c r="AA40" s="185">
        <v>144</v>
      </c>
      <c r="AB40" s="207">
        <v>0.11437648927720413</v>
      </c>
      <c r="AC40" s="188" t="s">
        <v>492</v>
      </c>
      <c r="AD40" s="185">
        <v>115</v>
      </c>
      <c r="AE40" s="207">
        <v>0.19425675675675674</v>
      </c>
      <c r="AF40" s="188" t="s">
        <v>489</v>
      </c>
      <c r="AG40" s="185">
        <v>112</v>
      </c>
      <c r="AH40" s="207">
        <v>7.3442622950819672E-2</v>
      </c>
    </row>
    <row r="41" spans="1:34" x14ac:dyDescent="0.25">
      <c r="A41" s="202" t="s">
        <v>167</v>
      </c>
      <c r="B41" s="203">
        <v>97</v>
      </c>
      <c r="C41" s="203" t="s">
        <v>1352</v>
      </c>
      <c r="D41" s="203" t="s">
        <v>97</v>
      </c>
      <c r="E41" s="188" t="s">
        <v>168</v>
      </c>
      <c r="F41" s="185">
        <v>2059</v>
      </c>
      <c r="G41" s="207">
        <v>0.6464678178963893</v>
      </c>
      <c r="H41" s="188" t="s">
        <v>507</v>
      </c>
      <c r="I41" s="185">
        <v>1147</v>
      </c>
      <c r="J41" s="207">
        <v>0.4651257096512571</v>
      </c>
      <c r="K41" s="188" t="s">
        <v>508</v>
      </c>
      <c r="L41" s="185">
        <v>840</v>
      </c>
      <c r="M41" s="207">
        <v>0.54937867887508174</v>
      </c>
      <c r="N41" s="188" t="s">
        <v>509</v>
      </c>
      <c r="O41" s="185">
        <v>686</v>
      </c>
      <c r="P41" s="207">
        <v>0.56976744186046513</v>
      </c>
      <c r="Q41" s="188" t="s">
        <v>510</v>
      </c>
      <c r="R41" s="185">
        <v>524</v>
      </c>
      <c r="S41" s="207">
        <v>0.47506799637352676</v>
      </c>
      <c r="T41" s="188" t="s">
        <v>511</v>
      </c>
      <c r="U41" s="185">
        <v>489</v>
      </c>
      <c r="V41" s="207">
        <v>0.41126997476871319</v>
      </c>
      <c r="W41" s="188" t="s">
        <v>512</v>
      </c>
      <c r="X41" s="185">
        <v>424</v>
      </c>
      <c r="Y41" s="207">
        <v>0.63189269746646792</v>
      </c>
      <c r="Z41" s="188" t="s">
        <v>506</v>
      </c>
      <c r="AA41" s="185">
        <v>346</v>
      </c>
      <c r="AB41" s="207">
        <v>0.27903225806451615</v>
      </c>
      <c r="AC41" s="188" t="s">
        <v>514</v>
      </c>
      <c r="AD41" s="185">
        <v>320</v>
      </c>
      <c r="AE41" s="207">
        <v>0.61068702290076338</v>
      </c>
      <c r="AF41" s="188" t="s">
        <v>513</v>
      </c>
      <c r="AG41" s="185">
        <v>310</v>
      </c>
      <c r="AH41" s="207">
        <v>0.51324503311258274</v>
      </c>
    </row>
    <row r="42" spans="1:34" x14ac:dyDescent="0.25">
      <c r="A42" s="202" t="s">
        <v>169</v>
      </c>
      <c r="B42" s="203">
        <v>99</v>
      </c>
      <c r="C42" s="203" t="s">
        <v>1353</v>
      </c>
      <c r="D42" s="203" t="s">
        <v>101</v>
      </c>
      <c r="E42" s="188" t="s">
        <v>170</v>
      </c>
      <c r="F42" s="185">
        <v>3182</v>
      </c>
      <c r="G42" s="207">
        <v>0.45903058280438547</v>
      </c>
      <c r="H42" s="188" t="s">
        <v>515</v>
      </c>
      <c r="I42" s="185">
        <v>701</v>
      </c>
      <c r="J42" s="207">
        <v>0.35765306122448981</v>
      </c>
      <c r="K42" s="188" t="s">
        <v>389</v>
      </c>
      <c r="L42" s="185">
        <v>564</v>
      </c>
      <c r="M42" s="207">
        <v>0.18881821225309675</v>
      </c>
      <c r="N42" s="188" t="s">
        <v>517</v>
      </c>
      <c r="O42" s="185">
        <v>290</v>
      </c>
      <c r="P42" s="207">
        <v>0.37859007832898173</v>
      </c>
      <c r="Q42" s="188" t="s">
        <v>516</v>
      </c>
      <c r="R42" s="185">
        <v>266</v>
      </c>
      <c r="S42" s="207">
        <v>0.22352941176470589</v>
      </c>
      <c r="T42" s="188" t="s">
        <v>520</v>
      </c>
      <c r="U42" s="185">
        <v>128</v>
      </c>
      <c r="V42" s="207">
        <v>7.9207920792079209E-2</v>
      </c>
      <c r="W42" s="188" t="s">
        <v>518</v>
      </c>
      <c r="X42" s="185">
        <v>120</v>
      </c>
      <c r="Y42" s="207">
        <v>0.21699819168173598</v>
      </c>
      <c r="Z42" s="188" t="s">
        <v>521</v>
      </c>
      <c r="AA42" s="185">
        <v>111</v>
      </c>
      <c r="AB42" s="207">
        <v>0.31896551724137934</v>
      </c>
      <c r="AC42" s="188" t="s">
        <v>399</v>
      </c>
      <c r="AD42" s="185">
        <v>99</v>
      </c>
      <c r="AE42" s="207">
        <v>8.2727500626723488E-3</v>
      </c>
      <c r="AF42" s="188" t="s">
        <v>204</v>
      </c>
      <c r="AG42" s="185">
        <v>98</v>
      </c>
      <c r="AH42" s="207">
        <v>2.5000000000000001E-2</v>
      </c>
    </row>
    <row r="43" spans="1:34" x14ac:dyDescent="0.25">
      <c r="A43" s="202" t="s">
        <v>171</v>
      </c>
      <c r="B43" s="203">
        <v>100</v>
      </c>
      <c r="C43" s="203" t="s">
        <v>1322</v>
      </c>
      <c r="D43" s="203" t="s">
        <v>107</v>
      </c>
      <c r="E43" s="188" t="s">
        <v>172</v>
      </c>
      <c r="F43" s="185">
        <v>2303</v>
      </c>
      <c r="G43" s="207">
        <v>0.32422919893002955</v>
      </c>
      <c r="H43" s="188" t="s">
        <v>522</v>
      </c>
      <c r="I43" s="185">
        <v>1508</v>
      </c>
      <c r="J43" s="207">
        <v>0.44379046497939967</v>
      </c>
      <c r="K43" s="188" t="s">
        <v>471</v>
      </c>
      <c r="L43" s="185">
        <v>1231</v>
      </c>
      <c r="M43" s="207">
        <v>0.34194444444444444</v>
      </c>
      <c r="N43" s="188" t="s">
        <v>406</v>
      </c>
      <c r="O43" s="185">
        <v>1003</v>
      </c>
      <c r="P43" s="207">
        <v>0.19307025986525506</v>
      </c>
      <c r="Q43" s="188" t="s">
        <v>523</v>
      </c>
      <c r="R43" s="185">
        <v>958</v>
      </c>
      <c r="S43" s="207">
        <v>0.17523321748673862</v>
      </c>
      <c r="T43" s="188" t="s">
        <v>524</v>
      </c>
      <c r="U43" s="185">
        <v>816</v>
      </c>
      <c r="V43" s="207">
        <v>0.43823845327604727</v>
      </c>
      <c r="W43" s="188" t="s">
        <v>408</v>
      </c>
      <c r="X43" s="185">
        <v>449</v>
      </c>
      <c r="Y43" s="207">
        <v>8.2597498160412064E-2</v>
      </c>
      <c r="Z43" s="188" t="s">
        <v>469</v>
      </c>
      <c r="AA43" s="185">
        <v>223</v>
      </c>
      <c r="AB43" s="207">
        <v>0.10654562828475872</v>
      </c>
      <c r="AC43" s="188" t="s">
        <v>124</v>
      </c>
      <c r="AD43" s="185">
        <v>222</v>
      </c>
      <c r="AE43" s="207">
        <v>1.304654442877292E-2</v>
      </c>
      <c r="AF43" s="188" t="s">
        <v>202</v>
      </c>
      <c r="AG43" s="185">
        <v>162</v>
      </c>
      <c r="AH43" s="207">
        <v>5.232558139534884E-2</v>
      </c>
    </row>
    <row r="44" spans="1:34" x14ac:dyDescent="0.25">
      <c r="A44" s="202" t="s">
        <v>173</v>
      </c>
      <c r="B44" s="203">
        <v>101</v>
      </c>
      <c r="C44" s="203" t="s">
        <v>129</v>
      </c>
      <c r="D44" s="203" t="s">
        <v>97</v>
      </c>
      <c r="E44" s="188" t="s">
        <v>174</v>
      </c>
      <c r="F44" s="185">
        <v>583</v>
      </c>
      <c r="G44" s="207">
        <v>0.56328502415458936</v>
      </c>
      <c r="H44" s="189"/>
      <c r="I44" s="187"/>
      <c r="J44" s="213"/>
      <c r="K44" s="189"/>
      <c r="L44" s="187"/>
      <c r="M44" s="213"/>
      <c r="N44" s="189"/>
      <c r="O44" s="187"/>
      <c r="P44" s="213"/>
      <c r="Q44" s="189"/>
      <c r="R44" s="187"/>
      <c r="S44" s="213"/>
      <c r="T44" s="189"/>
      <c r="U44" s="187"/>
      <c r="V44" s="213"/>
      <c r="W44" s="189"/>
      <c r="X44" s="187"/>
      <c r="Y44" s="213"/>
      <c r="Z44" s="189"/>
      <c r="AA44" s="187"/>
      <c r="AB44" s="213"/>
      <c r="AC44" s="189"/>
      <c r="AD44" s="187"/>
      <c r="AE44" s="213"/>
      <c r="AF44" s="189"/>
      <c r="AG44" s="187"/>
      <c r="AH44" s="213"/>
    </row>
    <row r="45" spans="1:34" x14ac:dyDescent="0.25">
      <c r="A45" s="202" t="s">
        <v>175</v>
      </c>
      <c r="B45" s="203">
        <v>11467</v>
      </c>
      <c r="C45" s="203" t="s">
        <v>1354</v>
      </c>
      <c r="D45" s="203" t="s">
        <v>101</v>
      </c>
      <c r="E45" s="188" t="s">
        <v>176</v>
      </c>
      <c r="F45" s="185">
        <v>309</v>
      </c>
      <c r="G45" s="207">
        <v>0.35722543352601155</v>
      </c>
      <c r="H45" s="188" t="s">
        <v>525</v>
      </c>
      <c r="I45" s="185">
        <v>184</v>
      </c>
      <c r="J45" s="207">
        <v>0.2252141982864137</v>
      </c>
      <c r="K45" s="188" t="s">
        <v>431</v>
      </c>
      <c r="L45" s="185">
        <v>147</v>
      </c>
      <c r="M45" s="207">
        <v>0.19115734720416125</v>
      </c>
      <c r="N45" s="188" t="s">
        <v>526</v>
      </c>
      <c r="O45" s="185">
        <v>138</v>
      </c>
      <c r="P45" s="207">
        <v>0.21068702290076335</v>
      </c>
      <c r="Q45" s="188" t="s">
        <v>460</v>
      </c>
      <c r="R45" s="185">
        <v>136</v>
      </c>
      <c r="S45" s="207">
        <v>0.23287671232876711</v>
      </c>
      <c r="T45" s="188" t="s">
        <v>456</v>
      </c>
      <c r="U45" s="185">
        <v>117</v>
      </c>
      <c r="V45" s="207">
        <v>0.10883720930232559</v>
      </c>
      <c r="W45" s="188" t="s">
        <v>493</v>
      </c>
      <c r="X45" s="185">
        <v>113</v>
      </c>
      <c r="Y45" s="207">
        <v>3.9127423822714683E-2</v>
      </c>
      <c r="Z45" s="188" t="s">
        <v>432</v>
      </c>
      <c r="AA45" s="185">
        <v>71</v>
      </c>
      <c r="AB45" s="207">
        <v>1.5138592750533048E-2</v>
      </c>
      <c r="AC45" s="188" t="s">
        <v>429</v>
      </c>
      <c r="AD45" s="185">
        <v>58</v>
      </c>
      <c r="AE45" s="207">
        <v>1.2741652021089631E-2</v>
      </c>
      <c r="AF45" s="188" t="s">
        <v>428</v>
      </c>
      <c r="AG45" s="185">
        <v>53</v>
      </c>
      <c r="AH45" s="207">
        <v>6.9462647444298822E-2</v>
      </c>
    </row>
    <row r="46" spans="1:34" x14ac:dyDescent="0.25">
      <c r="A46" s="202" t="s">
        <v>178</v>
      </c>
      <c r="B46" s="203">
        <v>103</v>
      </c>
      <c r="C46" s="203" t="s">
        <v>1322</v>
      </c>
      <c r="D46" s="203" t="s">
        <v>126</v>
      </c>
      <c r="E46" s="188" t="s">
        <v>124</v>
      </c>
      <c r="F46" s="185">
        <v>70</v>
      </c>
      <c r="G46" s="207">
        <v>4.1137752703338032E-3</v>
      </c>
      <c r="H46" s="188" t="s">
        <v>184</v>
      </c>
      <c r="I46" s="185">
        <v>64</v>
      </c>
      <c r="J46" s="207">
        <v>3.0830001445156319E-3</v>
      </c>
      <c r="K46" s="188" t="s">
        <v>172</v>
      </c>
      <c r="L46" s="185">
        <v>53</v>
      </c>
      <c r="M46" s="207">
        <v>7.4616359284809235E-3</v>
      </c>
      <c r="N46" s="188" t="s">
        <v>120</v>
      </c>
      <c r="O46" s="185">
        <v>53</v>
      </c>
      <c r="P46" s="207">
        <v>7.0969469737546869E-3</v>
      </c>
      <c r="Q46" s="188" t="s">
        <v>471</v>
      </c>
      <c r="R46" s="185">
        <v>39</v>
      </c>
      <c r="S46" s="207">
        <v>1.0833333333333334E-2</v>
      </c>
      <c r="T46" s="188" t="s">
        <v>408</v>
      </c>
      <c r="U46" s="185">
        <v>39</v>
      </c>
      <c r="V46" s="207">
        <v>7.1743929359823402E-3</v>
      </c>
      <c r="W46" s="188" t="s">
        <v>373</v>
      </c>
      <c r="X46" s="185">
        <v>37</v>
      </c>
      <c r="Y46" s="207">
        <v>3.7464560550830297E-3</v>
      </c>
      <c r="Z46" s="188" t="s">
        <v>523</v>
      </c>
      <c r="AA46" s="185">
        <v>35</v>
      </c>
      <c r="AB46" s="207">
        <v>6.4020486555697821E-3</v>
      </c>
      <c r="AC46" s="188" t="s">
        <v>376</v>
      </c>
      <c r="AD46" s="185">
        <v>34</v>
      </c>
      <c r="AE46" s="207">
        <v>8.0856123662306784E-3</v>
      </c>
      <c r="AF46" s="188" t="s">
        <v>188</v>
      </c>
      <c r="AG46" s="185">
        <v>34</v>
      </c>
      <c r="AH46" s="207">
        <v>2.3370910090734121E-3</v>
      </c>
    </row>
    <row r="47" spans="1:34" x14ac:dyDescent="0.25">
      <c r="A47" s="202" t="s">
        <v>179</v>
      </c>
      <c r="B47" s="203">
        <v>105</v>
      </c>
      <c r="C47" s="203" t="s">
        <v>129</v>
      </c>
      <c r="D47" s="203" t="s">
        <v>97</v>
      </c>
      <c r="E47" s="188" t="s">
        <v>523</v>
      </c>
      <c r="F47" s="185">
        <v>2163</v>
      </c>
      <c r="G47" s="207">
        <v>0.39564660691421255</v>
      </c>
      <c r="H47" s="188" t="s">
        <v>386</v>
      </c>
      <c r="I47" s="185">
        <v>1101</v>
      </c>
      <c r="J47" s="207">
        <v>0.37474472430224642</v>
      </c>
      <c r="K47" s="188" t="s">
        <v>491</v>
      </c>
      <c r="L47" s="185">
        <v>1068</v>
      </c>
      <c r="M47" s="207">
        <v>0.14514813808100027</v>
      </c>
      <c r="N47" s="188" t="s">
        <v>198</v>
      </c>
      <c r="O47" s="185">
        <v>451</v>
      </c>
      <c r="P47" s="207">
        <v>0.12790697674418605</v>
      </c>
      <c r="Q47" s="188" t="s">
        <v>527</v>
      </c>
      <c r="R47" s="185">
        <v>445</v>
      </c>
      <c r="S47" s="207">
        <v>0.48740416210295728</v>
      </c>
      <c r="T47" s="188" t="s">
        <v>528</v>
      </c>
      <c r="U47" s="185">
        <v>442</v>
      </c>
      <c r="V47" s="207">
        <v>0.48200654307524538</v>
      </c>
      <c r="W47" s="188" t="s">
        <v>672</v>
      </c>
      <c r="X47" s="185">
        <v>403</v>
      </c>
      <c r="Y47" s="207">
        <v>0.52067183462532296</v>
      </c>
      <c r="Z47" s="188" t="s">
        <v>666</v>
      </c>
      <c r="AA47" s="185">
        <v>400</v>
      </c>
      <c r="AB47" s="207">
        <v>0.4024144869215292</v>
      </c>
      <c r="AC47" s="188" t="s">
        <v>180</v>
      </c>
      <c r="AD47" s="185">
        <v>380</v>
      </c>
      <c r="AE47" s="207">
        <v>0.36363636363636365</v>
      </c>
      <c r="AF47" s="188" t="s">
        <v>381</v>
      </c>
      <c r="AG47" s="185">
        <v>368</v>
      </c>
      <c r="AH47" s="207">
        <v>0.19721329046087888</v>
      </c>
    </row>
    <row r="48" spans="1:34" x14ac:dyDescent="0.25">
      <c r="A48" s="202" t="s">
        <v>181</v>
      </c>
      <c r="B48" s="203">
        <v>345</v>
      </c>
      <c r="C48" s="203" t="s">
        <v>129</v>
      </c>
      <c r="D48" s="203" t="s">
        <v>101</v>
      </c>
      <c r="E48" s="188" t="s">
        <v>400</v>
      </c>
      <c r="F48" s="185">
        <v>6961</v>
      </c>
      <c r="G48" s="207">
        <v>0.5670413815575106</v>
      </c>
      <c r="H48" s="189"/>
      <c r="I48" s="187" t="s">
        <v>233</v>
      </c>
      <c r="J48" s="213" t="s">
        <v>233</v>
      </c>
      <c r="K48" s="189"/>
      <c r="L48" s="187" t="s">
        <v>233</v>
      </c>
      <c r="M48" s="213" t="s">
        <v>233</v>
      </c>
      <c r="N48" s="189"/>
      <c r="O48" s="187" t="s">
        <v>233</v>
      </c>
      <c r="P48" s="213" t="s">
        <v>233</v>
      </c>
      <c r="Q48" s="189"/>
      <c r="R48" s="187" t="s">
        <v>233</v>
      </c>
      <c r="S48" s="213" t="s">
        <v>233</v>
      </c>
      <c r="T48" s="189"/>
      <c r="U48" s="187" t="s">
        <v>233</v>
      </c>
      <c r="V48" s="213" t="s">
        <v>233</v>
      </c>
      <c r="W48" s="189"/>
      <c r="X48" s="187" t="s">
        <v>233</v>
      </c>
      <c r="Y48" s="213" t="s">
        <v>233</v>
      </c>
      <c r="Z48" s="189"/>
      <c r="AA48" s="187" t="s">
        <v>233</v>
      </c>
      <c r="AB48" s="213" t="s">
        <v>233</v>
      </c>
      <c r="AC48" s="189"/>
      <c r="AD48" s="187" t="s">
        <v>233</v>
      </c>
      <c r="AE48" s="213" t="s">
        <v>233</v>
      </c>
      <c r="AF48" s="189"/>
      <c r="AG48" s="187" t="s">
        <v>233</v>
      </c>
      <c r="AH48" s="213" t="s">
        <v>233</v>
      </c>
    </row>
    <row r="49" spans="1:37" x14ac:dyDescent="0.25">
      <c r="A49" s="202" t="s">
        <v>182</v>
      </c>
      <c r="B49" s="203">
        <v>3112</v>
      </c>
      <c r="C49" s="203" t="s">
        <v>1322</v>
      </c>
      <c r="D49" s="203" t="s">
        <v>101</v>
      </c>
      <c r="E49" s="188" t="s">
        <v>534</v>
      </c>
      <c r="F49" s="185">
        <v>3297</v>
      </c>
      <c r="G49" s="207">
        <v>0.66849148418491489</v>
      </c>
      <c r="H49" s="188" t="s">
        <v>536</v>
      </c>
      <c r="I49" s="185">
        <v>2583</v>
      </c>
      <c r="J49" s="207">
        <v>0.69416823434560604</v>
      </c>
      <c r="K49" s="188" t="s">
        <v>468</v>
      </c>
      <c r="L49" s="185">
        <v>2216</v>
      </c>
      <c r="M49" s="207">
        <v>0.31286178173090501</v>
      </c>
      <c r="N49" s="188" t="s">
        <v>533</v>
      </c>
      <c r="O49" s="185">
        <v>1803</v>
      </c>
      <c r="P49" s="207">
        <v>0.52170138888888884</v>
      </c>
      <c r="Q49" s="188" t="s">
        <v>400</v>
      </c>
      <c r="R49" s="185">
        <v>1319</v>
      </c>
      <c r="S49" s="207">
        <v>0.10744542196155099</v>
      </c>
      <c r="T49" s="188" t="s">
        <v>530</v>
      </c>
      <c r="U49" s="185">
        <v>946</v>
      </c>
      <c r="V49" s="207">
        <v>0.19700124947938358</v>
      </c>
      <c r="W49" s="188" t="s">
        <v>537</v>
      </c>
      <c r="X49" s="185">
        <v>800</v>
      </c>
      <c r="Y49" s="207">
        <v>0.56899004267425324</v>
      </c>
      <c r="Z49" s="188" t="s">
        <v>538</v>
      </c>
      <c r="AA49" s="185">
        <v>460</v>
      </c>
      <c r="AB49" s="207">
        <v>0.61662198391420908</v>
      </c>
      <c r="AC49" s="188" t="s">
        <v>540</v>
      </c>
      <c r="AD49" s="185">
        <v>370</v>
      </c>
      <c r="AE49" s="207">
        <v>0.39236479321314954</v>
      </c>
      <c r="AF49" s="188" t="s">
        <v>539</v>
      </c>
      <c r="AG49" s="185">
        <v>331</v>
      </c>
      <c r="AH49" s="207">
        <v>0.58070175438596494</v>
      </c>
      <c r="AI49" s="188"/>
      <c r="AJ49" s="188"/>
      <c r="AK49" s="188"/>
    </row>
    <row r="50" spans="1:37" s="27" customFormat="1" x14ac:dyDescent="0.25">
      <c r="A50" s="202" t="s">
        <v>183</v>
      </c>
      <c r="B50" s="203">
        <v>127</v>
      </c>
      <c r="C50" s="203" t="s">
        <v>1351</v>
      </c>
      <c r="D50" s="203" t="s">
        <v>107</v>
      </c>
      <c r="E50" s="188" t="s">
        <v>184</v>
      </c>
      <c r="F50" s="185">
        <v>5402</v>
      </c>
      <c r="G50" s="207">
        <v>0.26022448094802253</v>
      </c>
      <c r="H50" s="188" t="s">
        <v>541</v>
      </c>
      <c r="I50" s="185">
        <v>670</v>
      </c>
      <c r="J50" s="207">
        <v>0.36452665941240481</v>
      </c>
      <c r="K50" s="188" t="s">
        <v>493</v>
      </c>
      <c r="L50" s="185">
        <v>469</v>
      </c>
      <c r="M50" s="207">
        <v>0.16239612188365651</v>
      </c>
      <c r="N50" s="188" t="s">
        <v>542</v>
      </c>
      <c r="O50" s="185">
        <v>416</v>
      </c>
      <c r="P50" s="207">
        <v>0.30232558139534882</v>
      </c>
      <c r="Q50" s="188" t="s">
        <v>450</v>
      </c>
      <c r="R50" s="185">
        <v>381</v>
      </c>
      <c r="S50" s="207">
        <v>0.28454070201643017</v>
      </c>
      <c r="T50" s="188" t="s">
        <v>446</v>
      </c>
      <c r="U50" s="185">
        <v>373</v>
      </c>
      <c r="V50" s="207">
        <v>0.16259808195292066</v>
      </c>
      <c r="W50" s="188" t="s">
        <v>453</v>
      </c>
      <c r="X50" s="185">
        <v>340</v>
      </c>
      <c r="Y50" s="207">
        <v>0.28985507246376813</v>
      </c>
      <c r="Z50" s="188" t="s">
        <v>543</v>
      </c>
      <c r="AA50" s="185">
        <v>334</v>
      </c>
      <c r="AB50" s="207">
        <v>0.24613117170228446</v>
      </c>
      <c r="AC50" s="188" t="s">
        <v>429</v>
      </c>
      <c r="AD50" s="185">
        <v>300</v>
      </c>
      <c r="AE50" s="207">
        <v>6.5905096660808432E-2</v>
      </c>
      <c r="AF50" s="188" t="s">
        <v>1490</v>
      </c>
      <c r="AG50" s="185">
        <v>260</v>
      </c>
      <c r="AH50" s="207">
        <v>0.38632986627043092</v>
      </c>
      <c r="AI50" s="188"/>
      <c r="AJ50" s="188"/>
      <c r="AK50" s="188"/>
    </row>
    <row r="51" spans="1:37" s="27" customFormat="1" x14ac:dyDescent="0.25">
      <c r="A51" s="202" t="s">
        <v>185</v>
      </c>
      <c r="B51" s="203">
        <v>6963</v>
      </c>
      <c r="C51" s="203" t="s">
        <v>1357</v>
      </c>
      <c r="D51" s="203" t="s">
        <v>126</v>
      </c>
      <c r="E51" s="189"/>
      <c r="F51" s="187"/>
      <c r="G51" s="213"/>
      <c r="H51" s="189"/>
      <c r="I51" s="187"/>
      <c r="J51" s="213"/>
      <c r="K51" s="189"/>
      <c r="L51" s="187"/>
      <c r="M51" s="213"/>
      <c r="N51" s="189"/>
      <c r="O51" s="187"/>
      <c r="P51" s="213"/>
      <c r="Q51" s="189"/>
      <c r="R51" s="187"/>
      <c r="S51" s="213"/>
      <c r="T51" s="189"/>
      <c r="U51" s="187"/>
      <c r="V51" s="213"/>
      <c r="W51" s="189"/>
      <c r="X51" s="187"/>
      <c r="Y51" s="213"/>
      <c r="Z51" s="189"/>
      <c r="AA51" s="187"/>
      <c r="AB51" s="213"/>
      <c r="AC51" s="189"/>
      <c r="AD51" s="187"/>
      <c r="AE51" s="213"/>
      <c r="AF51" s="189"/>
      <c r="AG51" s="187"/>
      <c r="AH51" s="213"/>
      <c r="AI51" s="188"/>
      <c r="AJ51" s="188"/>
      <c r="AK51" s="188"/>
    </row>
    <row r="52" spans="1:37" s="27" customFormat="1" x14ac:dyDescent="0.25">
      <c r="A52" s="202" t="s">
        <v>186</v>
      </c>
      <c r="B52" s="203">
        <v>11718</v>
      </c>
      <c r="C52" s="203" t="s">
        <v>1357</v>
      </c>
      <c r="D52" s="203" t="s">
        <v>126</v>
      </c>
      <c r="E52" s="189"/>
      <c r="F52" s="187"/>
      <c r="G52" s="213"/>
      <c r="H52" s="189"/>
      <c r="I52" s="187"/>
      <c r="J52" s="213"/>
      <c r="K52" s="189"/>
      <c r="L52" s="187"/>
      <c r="M52" s="213"/>
      <c r="N52" s="189"/>
      <c r="O52" s="187"/>
      <c r="P52" s="213"/>
      <c r="Q52" s="189"/>
      <c r="R52" s="187"/>
      <c r="S52" s="213"/>
      <c r="T52" s="189"/>
      <c r="U52" s="187"/>
      <c r="V52" s="213"/>
      <c r="W52" s="189"/>
      <c r="X52" s="187"/>
      <c r="Y52" s="213"/>
      <c r="Z52" s="189"/>
      <c r="AA52" s="187"/>
      <c r="AB52" s="213"/>
      <c r="AC52" s="189"/>
      <c r="AD52" s="187"/>
      <c r="AE52" s="213"/>
      <c r="AF52" s="189"/>
      <c r="AG52" s="187"/>
      <c r="AH52" s="213"/>
      <c r="AI52" s="188"/>
      <c r="AJ52" s="188"/>
      <c r="AK52" s="188"/>
    </row>
    <row r="53" spans="1:37" s="27" customFormat="1" x14ac:dyDescent="0.25">
      <c r="A53" s="202" t="s">
        <v>187</v>
      </c>
      <c r="B53" s="203">
        <v>25</v>
      </c>
      <c r="C53" s="203" t="s">
        <v>1358</v>
      </c>
      <c r="D53" s="203" t="s">
        <v>101</v>
      </c>
      <c r="E53" s="188" t="s">
        <v>188</v>
      </c>
      <c r="F53" s="185">
        <v>5828</v>
      </c>
      <c r="G53" s="207">
        <v>0.4006048941435249</v>
      </c>
      <c r="H53" s="188" t="s">
        <v>519</v>
      </c>
      <c r="I53" s="185">
        <v>613</v>
      </c>
      <c r="J53" s="207">
        <v>0.23210904960242332</v>
      </c>
      <c r="K53" s="188" t="s">
        <v>544</v>
      </c>
      <c r="L53" s="185">
        <v>492</v>
      </c>
      <c r="M53" s="207">
        <v>0.26753670473083196</v>
      </c>
      <c r="N53" s="188" t="s">
        <v>545</v>
      </c>
      <c r="O53" s="185">
        <v>467</v>
      </c>
      <c r="P53" s="207">
        <v>0.29575680810639643</v>
      </c>
      <c r="Q53" s="188" t="s">
        <v>170</v>
      </c>
      <c r="R53" s="185">
        <v>413</v>
      </c>
      <c r="S53" s="207">
        <v>5.9578765147143685E-2</v>
      </c>
      <c r="T53" s="188" t="s">
        <v>546</v>
      </c>
      <c r="U53" s="185">
        <v>324</v>
      </c>
      <c r="V53" s="207">
        <v>0.16488549618320611</v>
      </c>
      <c r="W53" s="188" t="s">
        <v>547</v>
      </c>
      <c r="X53" s="185">
        <v>293</v>
      </c>
      <c r="Y53" s="207">
        <v>8.2768361581920899E-2</v>
      </c>
      <c r="Z53" s="188" t="s">
        <v>548</v>
      </c>
      <c r="AA53" s="185">
        <v>256</v>
      </c>
      <c r="AB53" s="207">
        <v>0.1067111296373489</v>
      </c>
      <c r="AC53" s="188" t="s">
        <v>549</v>
      </c>
      <c r="AD53" s="185">
        <v>227</v>
      </c>
      <c r="AE53" s="207">
        <v>0.24781659388646288</v>
      </c>
      <c r="AF53" s="188" t="s">
        <v>676</v>
      </c>
      <c r="AG53" s="185">
        <v>205</v>
      </c>
      <c r="AH53" s="207">
        <v>0.16970198675496689</v>
      </c>
      <c r="AI53" s="188"/>
      <c r="AJ53" s="188"/>
      <c r="AK53" s="188"/>
    </row>
    <row r="54" spans="1:37" s="27" customFormat="1" x14ac:dyDescent="0.25">
      <c r="A54" s="202" t="s">
        <v>189</v>
      </c>
      <c r="B54" s="203">
        <v>122</v>
      </c>
      <c r="C54" s="203" t="s">
        <v>1360</v>
      </c>
      <c r="D54" s="203" t="s">
        <v>97</v>
      </c>
      <c r="E54" s="188" t="s">
        <v>373</v>
      </c>
      <c r="F54" s="185">
        <v>2914</v>
      </c>
      <c r="G54" s="207">
        <v>0.29505872823005264</v>
      </c>
      <c r="H54" s="188" t="s">
        <v>376</v>
      </c>
      <c r="I54" s="185">
        <v>2185</v>
      </c>
      <c r="J54" s="207">
        <v>0.51961950059453033</v>
      </c>
      <c r="K54" s="188" t="s">
        <v>190</v>
      </c>
      <c r="L54" s="185">
        <v>1664</v>
      </c>
      <c r="M54" s="207">
        <v>0.70448772226926337</v>
      </c>
      <c r="N54" s="188" t="s">
        <v>550</v>
      </c>
      <c r="O54" s="185">
        <v>1591</v>
      </c>
      <c r="P54" s="207">
        <v>0.63386454183266927</v>
      </c>
      <c r="Q54" s="188" t="s">
        <v>548</v>
      </c>
      <c r="R54" s="185">
        <v>1560</v>
      </c>
      <c r="S54" s="207">
        <v>0.65027094622759485</v>
      </c>
      <c r="T54" s="188" t="s">
        <v>391</v>
      </c>
      <c r="U54" s="185">
        <v>1396</v>
      </c>
      <c r="V54" s="207">
        <v>0.54382547721075181</v>
      </c>
      <c r="W54" s="188" t="s">
        <v>551</v>
      </c>
      <c r="X54" s="185">
        <v>1394</v>
      </c>
      <c r="Y54" s="207">
        <v>0.66412577417818008</v>
      </c>
      <c r="Z54" s="188" t="s">
        <v>553</v>
      </c>
      <c r="AA54" s="185">
        <v>1195</v>
      </c>
      <c r="AB54" s="207">
        <v>0.66610925306577484</v>
      </c>
      <c r="AC54" s="188" t="s">
        <v>552</v>
      </c>
      <c r="AD54" s="185">
        <v>1113</v>
      </c>
      <c r="AE54" s="207">
        <v>0.62598425196850394</v>
      </c>
      <c r="AF54" s="188" t="s">
        <v>392</v>
      </c>
      <c r="AG54" s="185">
        <v>1096</v>
      </c>
      <c r="AH54" s="207">
        <v>0.5566277298120873</v>
      </c>
      <c r="AI54" s="188"/>
      <c r="AJ54" s="188"/>
      <c r="AK54" s="188"/>
    </row>
    <row r="55" spans="1:37" s="27" customFormat="1" x14ac:dyDescent="0.25">
      <c r="A55" s="202" t="s">
        <v>191</v>
      </c>
      <c r="B55" s="203">
        <v>3113</v>
      </c>
      <c r="C55" s="203" t="s">
        <v>1363</v>
      </c>
      <c r="D55" s="203" t="s">
        <v>101</v>
      </c>
      <c r="E55" s="188" t="s">
        <v>399</v>
      </c>
      <c r="F55" s="185">
        <v>9711</v>
      </c>
      <c r="G55" s="207">
        <v>0.81148157432940582</v>
      </c>
      <c r="H55" s="188" t="s">
        <v>200</v>
      </c>
      <c r="I55" s="185">
        <v>6011</v>
      </c>
      <c r="J55" s="207">
        <v>0.4769120913995557</v>
      </c>
      <c r="K55" s="188" t="s">
        <v>555</v>
      </c>
      <c r="L55" s="185">
        <v>1423</v>
      </c>
      <c r="M55" s="207">
        <v>0.78575372722252901</v>
      </c>
      <c r="N55" s="188" t="s">
        <v>554</v>
      </c>
      <c r="O55" s="185">
        <v>1326</v>
      </c>
      <c r="P55" s="207">
        <v>0.69863013698630139</v>
      </c>
      <c r="Q55" s="188" t="s">
        <v>556</v>
      </c>
      <c r="R55" s="185">
        <v>1096</v>
      </c>
      <c r="S55" s="207">
        <v>0.56032719836400813</v>
      </c>
      <c r="T55" s="188" t="s">
        <v>558</v>
      </c>
      <c r="U55" s="185">
        <v>1063</v>
      </c>
      <c r="V55" s="207">
        <v>0.59887323943661974</v>
      </c>
      <c r="W55" s="188" t="s">
        <v>557</v>
      </c>
      <c r="X55" s="185">
        <v>935</v>
      </c>
      <c r="Y55" s="207">
        <v>0.68347953216374269</v>
      </c>
      <c r="Z55" s="188" t="s">
        <v>559</v>
      </c>
      <c r="AA55" s="185">
        <v>904</v>
      </c>
      <c r="AB55" s="207">
        <v>0.59591298615688859</v>
      </c>
      <c r="AC55" s="188" t="s">
        <v>560</v>
      </c>
      <c r="AD55" s="185">
        <v>877</v>
      </c>
      <c r="AE55" s="207">
        <v>0.69492868462757529</v>
      </c>
      <c r="AF55" s="188" t="s">
        <v>1491</v>
      </c>
      <c r="AG55" s="185">
        <v>781</v>
      </c>
      <c r="AH55" s="207">
        <v>0.76643768400392542</v>
      </c>
      <c r="AI55" s="188"/>
      <c r="AJ55" s="188"/>
      <c r="AK55" s="188"/>
    </row>
    <row r="56" spans="1:37" s="27" customFormat="1" x14ac:dyDescent="0.25">
      <c r="A56" s="202" t="s">
        <v>192</v>
      </c>
      <c r="B56" s="203">
        <v>42</v>
      </c>
      <c r="C56" s="203" t="s">
        <v>1353</v>
      </c>
      <c r="D56" s="203" t="s">
        <v>107</v>
      </c>
      <c r="E56" s="188" t="s">
        <v>378</v>
      </c>
      <c r="F56" s="185">
        <v>722</v>
      </c>
      <c r="G56" s="207">
        <v>0.11894563426688633</v>
      </c>
      <c r="H56" s="188" t="s">
        <v>373</v>
      </c>
      <c r="I56" s="185">
        <v>546</v>
      </c>
      <c r="J56" s="207">
        <v>5.5285540704738761E-2</v>
      </c>
      <c r="K56" s="188" t="s">
        <v>193</v>
      </c>
      <c r="L56" s="185">
        <v>463</v>
      </c>
      <c r="M56" s="207">
        <v>5.2016627345242109E-2</v>
      </c>
      <c r="N56" s="188" t="s">
        <v>379</v>
      </c>
      <c r="O56" s="185">
        <v>262</v>
      </c>
      <c r="P56" s="207">
        <v>8.8753387533875336E-2</v>
      </c>
      <c r="Q56" s="188" t="s">
        <v>188</v>
      </c>
      <c r="R56" s="185">
        <v>121</v>
      </c>
      <c r="S56" s="207">
        <v>8.3172944734671433E-3</v>
      </c>
      <c r="T56" s="188" t="s">
        <v>170</v>
      </c>
      <c r="U56" s="185">
        <v>100</v>
      </c>
      <c r="V56" s="207">
        <v>1.4425851125216388E-2</v>
      </c>
      <c r="W56" s="188" t="s">
        <v>377</v>
      </c>
      <c r="X56" s="185">
        <v>97</v>
      </c>
      <c r="Y56" s="207">
        <v>2.4878173890741217E-2</v>
      </c>
      <c r="Z56" s="188" t="s">
        <v>124</v>
      </c>
      <c r="AA56" s="185">
        <v>94</v>
      </c>
      <c r="AB56" s="207">
        <v>5.5242125058768219E-3</v>
      </c>
      <c r="AC56" s="188" t="s">
        <v>200</v>
      </c>
      <c r="AD56" s="185">
        <v>64</v>
      </c>
      <c r="AE56" s="207">
        <v>5.0777530942557915E-3</v>
      </c>
      <c r="AF56" s="188" t="s">
        <v>115</v>
      </c>
      <c r="AG56" s="185">
        <v>49</v>
      </c>
      <c r="AH56" s="207">
        <v>2.1576398062527521E-2</v>
      </c>
      <c r="AI56" s="188"/>
      <c r="AJ56" s="188"/>
      <c r="AK56" s="188"/>
    </row>
    <row r="57" spans="1:37" s="27" customFormat="1" x14ac:dyDescent="0.25">
      <c r="A57" s="202" t="s">
        <v>194</v>
      </c>
      <c r="B57" s="203">
        <v>8701</v>
      </c>
      <c r="C57" s="203" t="s">
        <v>1353</v>
      </c>
      <c r="D57" s="203" t="s">
        <v>101</v>
      </c>
      <c r="E57" s="188" t="s">
        <v>188</v>
      </c>
      <c r="F57" s="185">
        <v>3596</v>
      </c>
      <c r="G57" s="207">
        <v>0.24718174319494088</v>
      </c>
      <c r="H57" s="188" t="s">
        <v>547</v>
      </c>
      <c r="I57" s="185">
        <v>1427</v>
      </c>
      <c r="J57" s="207">
        <v>0.40310734463276837</v>
      </c>
      <c r="K57" s="188" t="s">
        <v>170</v>
      </c>
      <c r="L57" s="185">
        <v>767</v>
      </c>
      <c r="M57" s="207">
        <v>0.1106462781304097</v>
      </c>
      <c r="N57" s="188" t="s">
        <v>519</v>
      </c>
      <c r="O57" s="185">
        <v>605</v>
      </c>
      <c r="P57" s="207">
        <v>0.2290798939795532</v>
      </c>
      <c r="Q57" s="188" t="s">
        <v>561</v>
      </c>
      <c r="R57" s="185">
        <v>556</v>
      </c>
      <c r="S57" s="207">
        <v>0.43573667711598746</v>
      </c>
      <c r="T57" s="188" t="s">
        <v>374</v>
      </c>
      <c r="U57" s="185">
        <v>466</v>
      </c>
      <c r="V57" s="207">
        <v>0.12416733280042633</v>
      </c>
      <c r="W57" s="188" t="s">
        <v>375</v>
      </c>
      <c r="X57" s="185">
        <v>459</v>
      </c>
      <c r="Y57" s="207">
        <v>0.17626728110599077</v>
      </c>
      <c r="Z57" s="188" t="s">
        <v>562</v>
      </c>
      <c r="AA57" s="185">
        <v>416</v>
      </c>
      <c r="AB57" s="207">
        <v>0.39884947267497606</v>
      </c>
      <c r="AC57" s="188" t="s">
        <v>515</v>
      </c>
      <c r="AD57" s="185">
        <v>380</v>
      </c>
      <c r="AE57" s="207">
        <v>0.19387755102040816</v>
      </c>
      <c r="AF57" s="188" t="s">
        <v>389</v>
      </c>
      <c r="AG57" s="185">
        <v>348</v>
      </c>
      <c r="AH57" s="207">
        <v>0.11650485436893204</v>
      </c>
      <c r="AI57" s="188"/>
      <c r="AJ57" s="188"/>
      <c r="AK57" s="188"/>
    </row>
    <row r="58" spans="1:37" s="27" customFormat="1" x14ac:dyDescent="0.25">
      <c r="A58" s="202" t="s">
        <v>195</v>
      </c>
      <c r="B58" s="203">
        <v>75</v>
      </c>
      <c r="C58" s="203" t="s">
        <v>1353</v>
      </c>
      <c r="D58" s="203" t="s">
        <v>101</v>
      </c>
      <c r="E58" s="188" t="s">
        <v>329</v>
      </c>
      <c r="F58" s="185">
        <v>3532</v>
      </c>
      <c r="G58" s="207">
        <v>0.44260651629072684</v>
      </c>
      <c r="H58" s="188" t="s">
        <v>154</v>
      </c>
      <c r="I58" s="185">
        <v>2255</v>
      </c>
      <c r="J58" s="207">
        <v>0.23938428874734607</v>
      </c>
      <c r="K58" s="188" t="s">
        <v>196</v>
      </c>
      <c r="L58" s="185">
        <v>2246</v>
      </c>
      <c r="M58" s="207">
        <v>0.39815635525616028</v>
      </c>
      <c r="N58" s="188" t="s">
        <v>477</v>
      </c>
      <c r="O58" s="185">
        <v>944</v>
      </c>
      <c r="P58" s="207">
        <v>0.443400657585721</v>
      </c>
      <c r="Q58" s="188" t="s">
        <v>478</v>
      </c>
      <c r="R58" s="185">
        <v>479</v>
      </c>
      <c r="S58" s="207">
        <v>4.1310909874946095E-2</v>
      </c>
      <c r="T58" s="188" t="s">
        <v>476</v>
      </c>
      <c r="U58" s="185">
        <v>343</v>
      </c>
      <c r="V58" s="207">
        <v>0.12111581920903955</v>
      </c>
      <c r="W58" s="188" t="s">
        <v>475</v>
      </c>
      <c r="X58" s="185">
        <v>331</v>
      </c>
      <c r="Y58" s="207">
        <v>0.12750385208012327</v>
      </c>
      <c r="Z58" s="188" t="s">
        <v>334</v>
      </c>
      <c r="AA58" s="185">
        <v>196</v>
      </c>
      <c r="AB58" s="207">
        <v>0.29210134128166915</v>
      </c>
      <c r="AC58" s="188" t="s">
        <v>479</v>
      </c>
      <c r="AD58" s="185">
        <v>183</v>
      </c>
      <c r="AE58" s="207">
        <v>0.42459396751740142</v>
      </c>
      <c r="AF58" s="188" t="s">
        <v>480</v>
      </c>
      <c r="AG58" s="185">
        <v>151</v>
      </c>
      <c r="AH58" s="207">
        <v>0.32897603485838778</v>
      </c>
      <c r="AI58" s="188"/>
      <c r="AJ58" s="188"/>
      <c r="AK58" s="188"/>
    </row>
    <row r="59" spans="1:37" s="27" customFormat="1" x14ac:dyDescent="0.25">
      <c r="A59" s="202" t="s">
        <v>197</v>
      </c>
      <c r="B59" s="203">
        <v>41</v>
      </c>
      <c r="C59" s="203" t="s">
        <v>1353</v>
      </c>
      <c r="D59" s="203" t="s">
        <v>101</v>
      </c>
      <c r="E59" s="189"/>
      <c r="F59" s="187" t="s">
        <v>233</v>
      </c>
      <c r="G59" s="213" t="s">
        <v>233</v>
      </c>
      <c r="H59" s="189"/>
      <c r="I59" s="187" t="s">
        <v>233</v>
      </c>
      <c r="J59" s="213" t="s">
        <v>233</v>
      </c>
      <c r="K59" s="189"/>
      <c r="L59" s="187" t="s">
        <v>233</v>
      </c>
      <c r="M59" s="213" t="s">
        <v>233</v>
      </c>
      <c r="N59" s="189"/>
      <c r="O59" s="187" t="s">
        <v>233</v>
      </c>
      <c r="P59" s="213" t="s">
        <v>233</v>
      </c>
      <c r="Q59" s="189"/>
      <c r="R59" s="187" t="s">
        <v>233</v>
      </c>
      <c r="S59" s="213" t="s">
        <v>233</v>
      </c>
      <c r="T59" s="189"/>
      <c r="U59" s="187" t="s">
        <v>233</v>
      </c>
      <c r="V59" s="213" t="s">
        <v>233</v>
      </c>
      <c r="W59" s="189"/>
      <c r="X59" s="187" t="s">
        <v>233</v>
      </c>
      <c r="Y59" s="213" t="s">
        <v>233</v>
      </c>
      <c r="Z59" s="189"/>
      <c r="AA59" s="187" t="s">
        <v>233</v>
      </c>
      <c r="AB59" s="213" t="s">
        <v>233</v>
      </c>
      <c r="AC59" s="189"/>
      <c r="AD59" s="187" t="s">
        <v>233</v>
      </c>
      <c r="AE59" s="213" t="s">
        <v>233</v>
      </c>
      <c r="AF59" s="189"/>
      <c r="AG59" s="187" t="s">
        <v>233</v>
      </c>
      <c r="AH59" s="213" t="s">
        <v>233</v>
      </c>
      <c r="AI59" s="188"/>
      <c r="AJ59" s="188"/>
      <c r="AK59" s="188"/>
    </row>
    <row r="60" spans="1:37" s="27" customFormat="1" x14ac:dyDescent="0.25">
      <c r="A60" s="202" t="s">
        <v>199</v>
      </c>
      <c r="B60" s="203">
        <v>114</v>
      </c>
      <c r="C60" s="203" t="s">
        <v>1353</v>
      </c>
      <c r="D60" s="203" t="s">
        <v>101</v>
      </c>
      <c r="E60" s="188" t="s">
        <v>200</v>
      </c>
      <c r="F60" s="185">
        <v>4868</v>
      </c>
      <c r="G60" s="207">
        <v>0.38622659473183119</v>
      </c>
      <c r="H60" s="188" t="s">
        <v>399</v>
      </c>
      <c r="I60" s="185">
        <v>767</v>
      </c>
      <c r="J60" s="207">
        <v>6.4092922202724154E-2</v>
      </c>
      <c r="K60" s="188" t="s">
        <v>556</v>
      </c>
      <c r="L60" s="185">
        <v>544</v>
      </c>
      <c r="M60" s="207">
        <v>0.27811860940695299</v>
      </c>
      <c r="N60" s="188" t="s">
        <v>563</v>
      </c>
      <c r="O60" s="185">
        <v>493</v>
      </c>
      <c r="P60" s="207">
        <v>0.40676567656765678</v>
      </c>
      <c r="Q60" s="188" t="s">
        <v>558</v>
      </c>
      <c r="R60" s="185">
        <v>468</v>
      </c>
      <c r="S60" s="207">
        <v>0.26366197183098594</v>
      </c>
      <c r="T60" s="188" t="s">
        <v>559</v>
      </c>
      <c r="U60" s="185">
        <v>400</v>
      </c>
      <c r="V60" s="207">
        <v>0.26367831245880025</v>
      </c>
      <c r="W60" s="188" t="s">
        <v>554</v>
      </c>
      <c r="X60" s="185">
        <v>326</v>
      </c>
      <c r="Y60" s="207">
        <v>0.17175974710221287</v>
      </c>
      <c r="Z60" s="188" t="s">
        <v>560</v>
      </c>
      <c r="AA60" s="185">
        <v>176</v>
      </c>
      <c r="AB60" s="207">
        <v>0.13946117274167988</v>
      </c>
      <c r="AC60" s="188" t="s">
        <v>555</v>
      </c>
      <c r="AD60" s="185">
        <v>114</v>
      </c>
      <c r="AE60" s="207">
        <v>6.2948647156267259E-2</v>
      </c>
      <c r="AF60" s="188" t="s">
        <v>170</v>
      </c>
      <c r="AG60" s="185">
        <v>102</v>
      </c>
      <c r="AH60" s="207">
        <v>1.4714368147720716E-2</v>
      </c>
      <c r="AI60" s="188"/>
      <c r="AJ60" s="188"/>
      <c r="AK60" s="188"/>
    </row>
    <row r="61" spans="1:37" s="27" customFormat="1" x14ac:dyDescent="0.25">
      <c r="A61" s="202" t="s">
        <v>201</v>
      </c>
      <c r="B61" s="203">
        <v>126</v>
      </c>
      <c r="C61" s="203" t="s">
        <v>1353</v>
      </c>
      <c r="D61" s="203" t="s">
        <v>107</v>
      </c>
      <c r="E61" s="188" t="s">
        <v>202</v>
      </c>
      <c r="F61" s="185">
        <v>1296</v>
      </c>
      <c r="G61" s="207">
        <v>0.41860465116279072</v>
      </c>
      <c r="H61" s="188" t="s">
        <v>188</v>
      </c>
      <c r="I61" s="185">
        <v>574</v>
      </c>
      <c r="J61" s="207">
        <v>3.9455595270827606E-2</v>
      </c>
      <c r="K61" s="188" t="s">
        <v>170</v>
      </c>
      <c r="L61" s="185">
        <v>534</v>
      </c>
      <c r="M61" s="207">
        <v>7.7034045008655516E-2</v>
      </c>
      <c r="N61" s="188" t="s">
        <v>200</v>
      </c>
      <c r="O61" s="185">
        <v>378</v>
      </c>
      <c r="P61" s="207">
        <v>2.9990479212948271E-2</v>
      </c>
      <c r="Q61" s="188" t="s">
        <v>523</v>
      </c>
      <c r="R61" s="185">
        <v>361</v>
      </c>
      <c r="S61" s="207">
        <v>6.6032558990305468E-2</v>
      </c>
      <c r="T61" s="188" t="s">
        <v>564</v>
      </c>
      <c r="U61" s="185">
        <v>322</v>
      </c>
      <c r="V61" s="207">
        <v>0.32657200811359027</v>
      </c>
      <c r="W61" s="188" t="s">
        <v>329</v>
      </c>
      <c r="X61" s="185">
        <v>322</v>
      </c>
      <c r="Y61" s="207">
        <v>4.0350877192982457E-2</v>
      </c>
      <c r="Z61" s="188" t="s">
        <v>522</v>
      </c>
      <c r="AA61" s="185">
        <v>288</v>
      </c>
      <c r="AB61" s="207">
        <v>8.4755738669805764E-2</v>
      </c>
      <c r="AC61" s="188" t="s">
        <v>154</v>
      </c>
      <c r="AD61" s="185">
        <v>283</v>
      </c>
      <c r="AE61" s="207">
        <v>3.0042462845010616E-2</v>
      </c>
      <c r="AF61" s="188" t="s">
        <v>196</v>
      </c>
      <c r="AG61" s="185">
        <v>252</v>
      </c>
      <c r="AH61" s="207">
        <v>4.4672930331501506E-2</v>
      </c>
      <c r="AI61" s="188"/>
      <c r="AJ61" s="188"/>
      <c r="AK61" s="188"/>
    </row>
    <row r="62" spans="1:37" s="27" customFormat="1" x14ac:dyDescent="0.25">
      <c r="A62" s="202" t="s">
        <v>203</v>
      </c>
      <c r="B62" s="203">
        <v>129</v>
      </c>
      <c r="C62" s="203" t="s">
        <v>1364</v>
      </c>
      <c r="D62" s="203" t="s">
        <v>101</v>
      </c>
      <c r="E62" s="188" t="s">
        <v>204</v>
      </c>
      <c r="F62" s="185">
        <v>2469</v>
      </c>
      <c r="G62" s="207">
        <v>0.62984693877551023</v>
      </c>
      <c r="H62" s="188" t="s">
        <v>565</v>
      </c>
      <c r="I62" s="185">
        <v>1025</v>
      </c>
      <c r="J62" s="207">
        <v>0.52456499488229269</v>
      </c>
      <c r="K62" s="188" t="s">
        <v>520</v>
      </c>
      <c r="L62" s="185">
        <v>530</v>
      </c>
      <c r="M62" s="207">
        <v>0.32797029702970298</v>
      </c>
      <c r="N62" s="188" t="s">
        <v>566</v>
      </c>
      <c r="O62" s="185">
        <v>508</v>
      </c>
      <c r="P62" s="207">
        <v>0.26680672268907563</v>
      </c>
      <c r="Q62" s="188" t="s">
        <v>568</v>
      </c>
      <c r="R62" s="185">
        <v>333</v>
      </c>
      <c r="S62" s="207">
        <v>0.42098609355246525</v>
      </c>
      <c r="T62" s="188" t="s">
        <v>569</v>
      </c>
      <c r="U62" s="185">
        <v>322</v>
      </c>
      <c r="V62" s="207">
        <v>0.20188087774294672</v>
      </c>
      <c r="W62" s="188" t="s">
        <v>567</v>
      </c>
      <c r="X62" s="185">
        <v>322</v>
      </c>
      <c r="Y62" s="207">
        <v>0.26833333333333331</v>
      </c>
      <c r="Z62" s="188" t="s">
        <v>570</v>
      </c>
      <c r="AA62" s="185">
        <v>266</v>
      </c>
      <c r="AB62" s="207">
        <v>0.40860215053763443</v>
      </c>
      <c r="AC62" s="188" t="s">
        <v>571</v>
      </c>
      <c r="AD62" s="185">
        <v>215</v>
      </c>
      <c r="AE62" s="207">
        <v>0.48098434004474272</v>
      </c>
      <c r="AF62" s="188" t="s">
        <v>572</v>
      </c>
      <c r="AG62" s="185">
        <v>142</v>
      </c>
      <c r="AH62" s="207">
        <v>0.33177570093457942</v>
      </c>
      <c r="AI62" s="188"/>
      <c r="AJ62" s="188"/>
      <c r="AK62" s="188"/>
    </row>
    <row r="63" spans="1:37" s="27" customFormat="1" x14ac:dyDescent="0.25">
      <c r="A63" s="202" t="s">
        <v>205</v>
      </c>
      <c r="B63" s="203">
        <v>104</v>
      </c>
      <c r="C63" s="203" t="s">
        <v>1346</v>
      </c>
      <c r="D63" s="203" t="s">
        <v>123</v>
      </c>
      <c r="E63" s="188" t="s">
        <v>124</v>
      </c>
      <c r="F63" s="185">
        <v>2232</v>
      </c>
      <c r="G63" s="207">
        <v>0.1311706629055007</v>
      </c>
      <c r="H63" s="188" t="s">
        <v>478</v>
      </c>
      <c r="I63" s="185">
        <v>767</v>
      </c>
      <c r="J63" s="207">
        <v>6.6149202242345842E-2</v>
      </c>
      <c r="K63" s="188" t="s">
        <v>373</v>
      </c>
      <c r="L63" s="185">
        <v>723</v>
      </c>
      <c r="M63" s="207">
        <v>7.3207776427703528E-2</v>
      </c>
      <c r="N63" s="188" t="s">
        <v>193</v>
      </c>
      <c r="O63" s="185">
        <v>547</v>
      </c>
      <c r="P63" s="207">
        <v>6.1453769239411302E-2</v>
      </c>
      <c r="Q63" s="188" t="s">
        <v>188</v>
      </c>
      <c r="R63" s="185">
        <v>468</v>
      </c>
      <c r="S63" s="207">
        <v>3.2169370360186966E-2</v>
      </c>
      <c r="T63" s="188" t="s">
        <v>407</v>
      </c>
      <c r="U63" s="185">
        <v>456</v>
      </c>
      <c r="V63" s="207">
        <v>7.4291300097751714E-2</v>
      </c>
      <c r="W63" s="188" t="s">
        <v>154</v>
      </c>
      <c r="X63" s="185">
        <v>352</v>
      </c>
      <c r="Y63" s="207">
        <v>3.7367303609341825E-2</v>
      </c>
      <c r="Z63" s="188" t="s">
        <v>491</v>
      </c>
      <c r="AA63" s="185">
        <v>324</v>
      </c>
      <c r="AB63" s="207">
        <v>4.4033704811089973E-2</v>
      </c>
      <c r="AC63" s="188" t="s">
        <v>378</v>
      </c>
      <c r="AD63" s="185">
        <v>292</v>
      </c>
      <c r="AE63" s="207">
        <v>4.8105436573311365E-2</v>
      </c>
      <c r="AF63" s="188" t="s">
        <v>481</v>
      </c>
      <c r="AG63" s="185">
        <v>233</v>
      </c>
      <c r="AH63" s="207">
        <v>7.0499243570347953E-2</v>
      </c>
      <c r="AI63" s="188"/>
      <c r="AJ63" s="188"/>
      <c r="AK63" s="188"/>
    </row>
    <row r="64" spans="1:37" x14ac:dyDescent="0.25">
      <c r="A64" s="202" t="s">
        <v>206</v>
      </c>
      <c r="B64" s="203">
        <v>3115</v>
      </c>
      <c r="C64" s="203" t="s">
        <v>1339</v>
      </c>
      <c r="D64" s="203" t="s">
        <v>123</v>
      </c>
      <c r="E64" s="188" t="s">
        <v>184</v>
      </c>
      <c r="F64" s="185">
        <v>13309</v>
      </c>
      <c r="G64" s="207">
        <v>0.64111951442747728</v>
      </c>
      <c r="H64" s="188" t="s">
        <v>493</v>
      </c>
      <c r="I64" s="185">
        <v>1746</v>
      </c>
      <c r="J64" s="207">
        <v>0.60457063711911352</v>
      </c>
      <c r="K64" s="188" t="s">
        <v>157</v>
      </c>
      <c r="L64" s="185">
        <v>1121</v>
      </c>
      <c r="M64" s="207">
        <v>0.27361484012692217</v>
      </c>
      <c r="N64" s="188" t="s">
        <v>541</v>
      </c>
      <c r="O64" s="185">
        <v>1001</v>
      </c>
      <c r="P64" s="207">
        <v>0.544613710554951</v>
      </c>
      <c r="Q64" s="188" t="s">
        <v>432</v>
      </c>
      <c r="R64" s="185">
        <v>970</v>
      </c>
      <c r="S64" s="207">
        <v>0.2068230277185501</v>
      </c>
      <c r="T64" s="188" t="s">
        <v>429</v>
      </c>
      <c r="U64" s="185">
        <v>939</v>
      </c>
      <c r="V64" s="207">
        <v>0.2062829525483304</v>
      </c>
      <c r="W64" s="188" t="s">
        <v>446</v>
      </c>
      <c r="X64" s="185">
        <v>909</v>
      </c>
      <c r="Y64" s="207">
        <v>0.39625108979947687</v>
      </c>
      <c r="Z64" s="188" t="s">
        <v>543</v>
      </c>
      <c r="AA64" s="185">
        <v>821</v>
      </c>
      <c r="AB64" s="207">
        <v>0.60501105379513631</v>
      </c>
      <c r="AC64" s="188" t="s">
        <v>542</v>
      </c>
      <c r="AD64" s="185">
        <v>760</v>
      </c>
      <c r="AE64" s="207">
        <v>0.55232558139534882</v>
      </c>
      <c r="AF64" s="188" t="s">
        <v>489</v>
      </c>
      <c r="AG64" s="185">
        <v>723</v>
      </c>
      <c r="AH64" s="207">
        <v>0.47409836065573768</v>
      </c>
      <c r="AI64" s="188"/>
      <c r="AJ64" s="188"/>
      <c r="AK64" s="188"/>
    </row>
    <row r="65" spans="1:52" s="27" customFormat="1" x14ac:dyDescent="0.25">
      <c r="A65" s="202" t="s">
        <v>207</v>
      </c>
      <c r="B65" s="203">
        <v>138</v>
      </c>
      <c r="C65" s="203" t="s">
        <v>1322</v>
      </c>
      <c r="D65" s="203" t="s">
        <v>97</v>
      </c>
      <c r="E65" s="188" t="s">
        <v>409</v>
      </c>
      <c r="F65" s="185">
        <v>2046</v>
      </c>
      <c r="G65" s="207">
        <v>0.40141259564449677</v>
      </c>
      <c r="H65" s="188" t="s">
        <v>408</v>
      </c>
      <c r="I65" s="185">
        <v>1087</v>
      </c>
      <c r="J65" s="207">
        <v>0.19996320824135394</v>
      </c>
      <c r="K65" s="188" t="s">
        <v>503</v>
      </c>
      <c r="L65" s="185">
        <v>1039</v>
      </c>
      <c r="M65" s="207">
        <v>0.38254786450662737</v>
      </c>
      <c r="N65" s="188" t="s">
        <v>473</v>
      </c>
      <c r="O65" s="185">
        <v>911</v>
      </c>
      <c r="P65" s="207">
        <v>0.39267241379310347</v>
      </c>
      <c r="Q65" s="188" t="s">
        <v>470</v>
      </c>
      <c r="R65" s="185">
        <v>897</v>
      </c>
      <c r="S65" s="207">
        <v>0.37406171809841532</v>
      </c>
      <c r="T65" s="188" t="s">
        <v>208</v>
      </c>
      <c r="U65" s="185">
        <v>797</v>
      </c>
      <c r="V65" s="207">
        <v>0.45464917284654877</v>
      </c>
      <c r="W65" s="188" t="s">
        <v>502</v>
      </c>
      <c r="X65" s="185">
        <v>642</v>
      </c>
      <c r="Y65" s="207">
        <v>0.23085221143473569</v>
      </c>
      <c r="Z65" s="188" t="s">
        <v>472</v>
      </c>
      <c r="AA65" s="185">
        <v>621</v>
      </c>
      <c r="AB65" s="207">
        <v>0.17849956884162116</v>
      </c>
      <c r="AC65" s="188" t="s">
        <v>573</v>
      </c>
      <c r="AD65" s="185">
        <v>569</v>
      </c>
      <c r="AE65" s="207">
        <v>0.41351744186046513</v>
      </c>
      <c r="AF65" s="188" t="s">
        <v>467</v>
      </c>
      <c r="AG65" s="185">
        <v>533</v>
      </c>
      <c r="AH65" s="207">
        <v>0.21440064360418343</v>
      </c>
      <c r="AI65" s="188"/>
      <c r="AJ65" s="188"/>
      <c r="AK65" s="188"/>
      <c r="AL65" s="214"/>
      <c r="AM65" s="214"/>
      <c r="AN65" s="214"/>
      <c r="AO65" s="214"/>
      <c r="AP65" s="214"/>
      <c r="AQ65" s="214"/>
      <c r="AR65" s="214"/>
      <c r="AS65" s="214"/>
      <c r="AT65" s="214"/>
      <c r="AU65" s="214"/>
      <c r="AV65" s="214"/>
      <c r="AW65" s="214"/>
      <c r="AX65" s="214"/>
      <c r="AY65" s="214"/>
      <c r="AZ65" s="214"/>
    </row>
    <row r="66" spans="1:52" s="27" customFormat="1" x14ac:dyDescent="0.25">
      <c r="A66" s="198"/>
      <c r="B66" s="198"/>
      <c r="C66" s="188"/>
      <c r="D66" s="198"/>
      <c r="E66" s="188"/>
      <c r="F66" s="185"/>
      <c r="G66" s="207"/>
      <c r="H66" s="188"/>
      <c r="I66" s="185"/>
      <c r="J66" s="207"/>
      <c r="K66" s="188"/>
      <c r="L66" s="185"/>
      <c r="M66" s="207"/>
      <c r="N66" s="188"/>
      <c r="O66" s="185"/>
      <c r="P66" s="207"/>
      <c r="Q66" s="188"/>
      <c r="R66" s="185"/>
      <c r="S66" s="207"/>
      <c r="T66" s="188"/>
      <c r="U66" s="185"/>
      <c r="V66" s="207"/>
      <c r="W66" s="188"/>
      <c r="X66" s="185"/>
      <c r="Y66" s="207"/>
      <c r="Z66" s="188"/>
      <c r="AA66" s="185"/>
      <c r="AB66" s="207"/>
      <c r="AC66" s="188"/>
      <c r="AD66" s="185"/>
      <c r="AE66" s="207"/>
      <c r="AF66" s="188"/>
      <c r="AG66" s="185"/>
      <c r="AH66" s="207"/>
      <c r="AI66" s="188"/>
      <c r="AJ66" s="188"/>
      <c r="AK66" s="188"/>
      <c r="AL66" s="214"/>
      <c r="AM66" s="214"/>
      <c r="AN66" s="214"/>
      <c r="AO66" s="214"/>
      <c r="AP66" s="214"/>
      <c r="AQ66" s="214"/>
      <c r="AR66" s="214"/>
      <c r="AS66" s="214"/>
      <c r="AT66" s="214"/>
      <c r="AU66" s="214"/>
      <c r="AV66" s="214"/>
      <c r="AW66" s="214"/>
      <c r="AX66" s="214"/>
      <c r="AY66" s="214"/>
      <c r="AZ66" s="214"/>
    </row>
    <row r="67" spans="1:52" s="27" customFormat="1" x14ac:dyDescent="0.25">
      <c r="A67" s="198"/>
      <c r="B67" s="198"/>
      <c r="C67" s="188"/>
      <c r="D67" s="198"/>
      <c r="E67" s="188"/>
      <c r="F67" s="185"/>
      <c r="G67" s="207"/>
      <c r="H67" s="188"/>
      <c r="I67" s="185"/>
      <c r="J67" s="207"/>
      <c r="K67" s="188"/>
      <c r="L67" s="185"/>
      <c r="M67" s="207"/>
      <c r="N67" s="188"/>
      <c r="O67" s="185"/>
      <c r="P67" s="207"/>
      <c r="Q67" s="188"/>
      <c r="R67" s="185"/>
      <c r="S67" s="207"/>
      <c r="T67" s="188"/>
      <c r="U67" s="185"/>
      <c r="V67" s="207"/>
      <c r="W67" s="188"/>
      <c r="X67" s="185"/>
      <c r="Y67" s="207"/>
      <c r="Z67" s="188"/>
      <c r="AA67" s="185"/>
      <c r="AB67" s="207"/>
      <c r="AC67" s="188"/>
      <c r="AD67" s="185"/>
      <c r="AE67" s="207"/>
      <c r="AF67" s="188"/>
      <c r="AG67" s="185"/>
      <c r="AH67" s="207"/>
      <c r="AI67" s="188"/>
      <c r="AJ67" s="188"/>
      <c r="AK67" s="188"/>
      <c r="AL67" s="214"/>
      <c r="AM67" s="214"/>
      <c r="AN67" s="214"/>
      <c r="AO67" s="214"/>
      <c r="AP67" s="214"/>
      <c r="AQ67" s="214"/>
      <c r="AR67" s="214"/>
      <c r="AS67" s="214"/>
      <c r="AT67" s="214"/>
      <c r="AU67" s="214"/>
      <c r="AV67" s="214"/>
      <c r="AW67" s="214"/>
      <c r="AX67" s="214"/>
      <c r="AY67" s="214"/>
      <c r="AZ67" s="214"/>
    </row>
    <row r="68" spans="1:52" x14ac:dyDescent="0.25">
      <c r="A68" s="206" t="s">
        <v>1493</v>
      </c>
      <c r="B68" s="193"/>
      <c r="C68" s="188"/>
      <c r="D68" s="193"/>
      <c r="E68" s="188"/>
      <c r="F68" s="185"/>
      <c r="G68" s="207"/>
      <c r="H68" s="188"/>
      <c r="I68" s="185"/>
      <c r="J68" s="204"/>
      <c r="K68" s="188"/>
      <c r="L68" s="185"/>
      <c r="M68" s="204"/>
      <c r="N68" s="188"/>
      <c r="O68" s="185"/>
      <c r="P68" s="204"/>
      <c r="Q68" s="188"/>
      <c r="R68" s="185"/>
      <c r="S68" s="204"/>
      <c r="T68" s="188"/>
      <c r="U68" s="185"/>
      <c r="V68" s="204"/>
      <c r="W68" s="188"/>
      <c r="X68" s="185"/>
      <c r="Y68" s="204"/>
      <c r="Z68" s="188"/>
      <c r="AA68" s="185"/>
      <c r="AB68" s="204"/>
      <c r="AC68" s="188"/>
      <c r="AD68" s="185"/>
      <c r="AE68" s="204"/>
      <c r="AF68" s="188"/>
      <c r="AG68" s="185"/>
      <c r="AH68" s="204"/>
      <c r="AI68" s="188"/>
      <c r="AJ68" s="188"/>
      <c r="AK68" s="196"/>
      <c r="AL68" s="188"/>
      <c r="AM68" s="188"/>
      <c r="AN68" s="196"/>
      <c r="AO68" s="188"/>
      <c r="AP68" s="188"/>
      <c r="AQ68" s="196"/>
      <c r="AR68" s="188"/>
      <c r="AS68" s="188"/>
      <c r="AT68" s="196"/>
      <c r="AU68" s="188"/>
      <c r="AV68" s="188"/>
      <c r="AW68" s="196"/>
      <c r="AX68" s="188"/>
      <c r="AY68" s="195"/>
      <c r="AZ68" s="197"/>
    </row>
    <row r="69" spans="1:52" x14ac:dyDescent="0.25">
      <c r="A69" s="198"/>
      <c r="B69" s="193"/>
      <c r="C69" s="188"/>
      <c r="D69" s="193"/>
      <c r="E69" s="188"/>
      <c r="F69" s="185"/>
      <c r="G69" s="207"/>
      <c r="H69" s="188"/>
      <c r="I69" s="185"/>
      <c r="J69" s="207"/>
      <c r="K69" s="188"/>
      <c r="L69" s="185"/>
      <c r="M69" s="207"/>
      <c r="N69" s="188"/>
      <c r="O69" s="185"/>
      <c r="P69" s="207"/>
      <c r="Q69" s="188"/>
      <c r="R69" s="185"/>
      <c r="S69" s="207"/>
      <c r="T69" s="188"/>
      <c r="U69" s="185"/>
      <c r="V69" s="207"/>
      <c r="W69" s="188"/>
      <c r="X69" s="185"/>
      <c r="Y69" s="207"/>
      <c r="Z69" s="188"/>
      <c r="AA69" s="185"/>
      <c r="AB69" s="207"/>
      <c r="AC69" s="188"/>
      <c r="AD69" s="185"/>
      <c r="AE69" s="207"/>
      <c r="AF69" s="188"/>
      <c r="AG69" s="185"/>
      <c r="AH69" s="207"/>
      <c r="AI69" s="188"/>
      <c r="AJ69" s="188"/>
      <c r="AK69" s="188"/>
      <c r="AL69" s="188"/>
      <c r="AM69" s="188"/>
      <c r="AN69" s="188"/>
      <c r="AO69" s="188"/>
      <c r="AP69" s="188"/>
      <c r="AQ69" s="188"/>
      <c r="AR69" s="188"/>
      <c r="AS69" s="188"/>
      <c r="AT69" s="188"/>
      <c r="AU69" s="188"/>
      <c r="AV69" s="188"/>
      <c r="AW69" s="188"/>
      <c r="AX69" s="188"/>
      <c r="AY69" s="188"/>
      <c r="AZ69" s="188"/>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F4367-0CE3-42C9-A59E-B5544A9941F0}">
  <sheetPr>
    <tabColor theme="6" tint="0.39997558519241921"/>
  </sheetPr>
  <dimension ref="A1:BL160"/>
  <sheetViews>
    <sheetView workbookViewId="0">
      <pane xSplit="1" topLeftCell="H1" activePane="topRight" state="frozen"/>
      <selection pane="topRight" activeCell="AL63" sqref="AL63"/>
    </sheetView>
  </sheetViews>
  <sheetFormatPr defaultColWidth="9.44140625" defaultRowHeight="13.8" x14ac:dyDescent="0.25"/>
  <cols>
    <col min="1" max="1" width="48.44140625" style="2" bestFit="1" customWidth="1"/>
    <col min="2" max="2" width="6.21875" style="4" bestFit="1" customWidth="1"/>
    <col min="3" max="3" width="36.44140625" style="3" customWidth="1"/>
    <col min="4" max="4" width="32.44140625" style="47" bestFit="1" customWidth="1"/>
    <col min="5" max="5" width="28" style="47" bestFit="1" customWidth="1"/>
    <col min="6" max="6" width="25.44140625" style="3" bestFit="1" customWidth="1"/>
    <col min="7" max="7" width="27.44140625" style="161" bestFit="1" customWidth="1"/>
    <col min="8" max="8" width="29.44140625" style="44" bestFit="1" customWidth="1"/>
    <col min="9" max="9" width="28" style="31" bestFit="1" customWidth="1"/>
    <col min="10" max="10" width="25.44140625" style="3" bestFit="1" customWidth="1"/>
    <col min="11" max="11" width="27.44140625" style="161" bestFit="1" customWidth="1"/>
    <col min="12" max="12" width="29.44140625" style="44" bestFit="1" customWidth="1"/>
    <col min="13" max="13" width="28" style="31" bestFit="1" customWidth="1"/>
    <col min="14" max="14" width="25.44140625" style="3" bestFit="1" customWidth="1"/>
    <col min="15" max="15" width="27.44140625" style="161" bestFit="1" customWidth="1"/>
    <col min="16" max="16" width="29.44140625" style="44" bestFit="1" customWidth="1"/>
    <col min="17" max="17" width="28" style="3" bestFit="1" customWidth="1"/>
    <col min="18" max="18" width="25.44140625" style="3" bestFit="1" customWidth="1"/>
    <col min="19" max="19" width="27.44140625" style="161" bestFit="1" customWidth="1"/>
    <col min="20" max="20" width="29.44140625" style="44" bestFit="1" customWidth="1"/>
    <col min="21" max="21" width="28" style="3" bestFit="1" customWidth="1"/>
    <col min="22" max="22" width="25.44140625" style="31" bestFit="1" customWidth="1"/>
    <col min="23" max="23" width="27.44140625" style="161" bestFit="1" customWidth="1"/>
    <col min="24" max="24" width="29.44140625" style="44" bestFit="1" customWidth="1"/>
    <col min="25" max="25" width="28" style="31" bestFit="1" customWidth="1"/>
    <col min="26" max="26" width="25.44140625" style="3" bestFit="1" customWidth="1"/>
    <col min="27" max="27" width="27.44140625" style="161" bestFit="1" customWidth="1"/>
    <col min="28" max="28" width="29.44140625" style="44" bestFit="1" customWidth="1"/>
    <col min="29" max="29" width="28" style="3" bestFit="1" customWidth="1"/>
    <col min="30" max="30" width="25.44140625" style="3" bestFit="1" customWidth="1"/>
    <col min="31" max="31" width="27.44140625" style="161" bestFit="1" customWidth="1"/>
    <col min="32" max="32" width="29.44140625" style="44" bestFit="1" customWidth="1"/>
    <col min="33" max="33" width="28" style="3" bestFit="1" customWidth="1"/>
    <col min="34" max="34" width="25.44140625" style="31" bestFit="1" customWidth="1"/>
    <col min="35" max="35" width="27.44140625" style="161" bestFit="1" customWidth="1"/>
    <col min="36" max="36" width="29.44140625" style="44" bestFit="1" customWidth="1"/>
    <col min="37" max="37" width="28" style="31" bestFit="1" customWidth="1"/>
    <col min="38" max="38" width="25.44140625" style="52" bestFit="1" customWidth="1"/>
    <col min="39" max="39" width="27.44140625" style="183" bestFit="1" customWidth="1"/>
    <col min="40" max="40" width="29.44140625" style="73" bestFit="1" customWidth="1"/>
    <col min="41" max="41" width="29" style="52" bestFit="1" customWidth="1"/>
    <col min="42" max="42" width="26.44140625" style="52" bestFit="1" customWidth="1"/>
    <col min="43" max="43" width="28.44140625" style="183" bestFit="1" customWidth="1"/>
    <col min="44" max="44" width="30.44140625" style="73" bestFit="1" customWidth="1"/>
    <col min="45" max="45" width="29" style="52" bestFit="1" customWidth="1"/>
    <col min="46" max="46" width="26.44140625" style="53" bestFit="1" customWidth="1"/>
    <col min="47" max="47" width="28.44140625" style="183" bestFit="1" customWidth="1"/>
    <col min="48" max="48" width="30.44140625" style="73" bestFit="1" customWidth="1"/>
    <col min="49" max="49" width="29" style="53" bestFit="1" customWidth="1"/>
    <col min="50" max="50" width="26.44140625" style="52" bestFit="1" customWidth="1"/>
    <col min="51" max="51" width="28.44140625" style="183" bestFit="1" customWidth="1"/>
    <col min="52" max="52" width="30.44140625" style="73" bestFit="1" customWidth="1"/>
    <col min="53" max="53" width="29" style="3" bestFit="1" customWidth="1"/>
    <col min="54" max="54" width="26.44140625" style="43" bestFit="1" customWidth="1"/>
    <col min="55" max="55" width="28.44140625" style="161" bestFit="1" customWidth="1"/>
    <col min="56" max="56" width="30.44140625" style="44" bestFit="1" customWidth="1"/>
    <col min="57" max="57" width="29" style="3" bestFit="1" customWidth="1"/>
    <col min="58" max="58" width="26.44140625" style="3" bestFit="1" customWidth="1"/>
    <col min="59" max="59" width="28.44140625" style="161" bestFit="1" customWidth="1"/>
    <col min="60" max="60" width="30.44140625" style="44" bestFit="1" customWidth="1"/>
    <col min="61" max="61" width="29" style="3" bestFit="1" customWidth="1"/>
    <col min="62" max="62" width="26.44140625" style="3" bestFit="1" customWidth="1"/>
    <col min="63" max="63" width="28.44140625" style="161" bestFit="1" customWidth="1"/>
    <col min="64" max="64" width="30.44140625" style="44" bestFit="1" customWidth="1"/>
    <col min="65" max="16378" width="9.44140625" style="3"/>
    <col min="16379" max="16382" width="9.44140625" style="3" bestFit="1"/>
    <col min="16383" max="16384" width="9.44140625" style="3"/>
  </cols>
  <sheetData>
    <row r="1" spans="1:64" x14ac:dyDescent="0.25">
      <c r="A1" s="1" t="s">
        <v>85</v>
      </c>
      <c r="E1" s="85"/>
      <c r="F1" s="31"/>
      <c r="H1" s="3"/>
      <c r="I1" s="85"/>
      <c r="J1" s="31"/>
      <c r="L1" s="3"/>
      <c r="M1" s="85"/>
      <c r="P1" s="31"/>
      <c r="Q1" s="85"/>
      <c r="T1" s="3"/>
      <c r="U1" s="85"/>
      <c r="X1" s="3"/>
      <c r="Y1" s="85"/>
      <c r="AB1" s="31"/>
      <c r="AC1" s="85"/>
      <c r="AF1" s="3"/>
      <c r="AG1" s="85"/>
      <c r="AJ1" s="3"/>
      <c r="AK1" s="85"/>
      <c r="AL1" s="3"/>
      <c r="AM1" s="161"/>
      <c r="AN1" s="31"/>
      <c r="AO1" s="85"/>
      <c r="AP1" s="3"/>
      <c r="AQ1" s="161"/>
      <c r="AR1" s="3"/>
      <c r="AS1" s="85"/>
      <c r="AT1" s="31"/>
      <c r="AU1" s="161"/>
      <c r="AV1" s="3"/>
      <c r="AW1" s="85"/>
      <c r="AX1" s="3"/>
      <c r="AY1" s="161"/>
      <c r="AZ1" s="85"/>
      <c r="BA1" s="85"/>
      <c r="BB1" s="3"/>
      <c r="BD1" s="3"/>
      <c r="BE1" s="85"/>
      <c r="BH1" s="3"/>
      <c r="BI1" s="85"/>
      <c r="BL1" s="3"/>
    </row>
    <row r="2" spans="1:64" x14ac:dyDescent="0.25">
      <c r="A2" s="217" t="s">
        <v>574</v>
      </c>
      <c r="B2" s="219"/>
      <c r="C2" s="220"/>
      <c r="D2" s="221"/>
      <c r="H2" s="85"/>
      <c r="L2" s="85"/>
      <c r="P2" s="85"/>
      <c r="T2" s="85"/>
      <c r="X2" s="85"/>
      <c r="AB2" s="85"/>
      <c r="AF2" s="85"/>
      <c r="AJ2" s="85"/>
      <c r="AL2" s="3"/>
      <c r="AM2" s="161"/>
      <c r="AN2" s="85"/>
      <c r="AO2" s="3"/>
      <c r="AP2" s="3"/>
      <c r="AQ2" s="161"/>
      <c r="AR2" s="85"/>
      <c r="AS2" s="3"/>
      <c r="AT2" s="31"/>
      <c r="AU2" s="161"/>
      <c r="AV2" s="85"/>
      <c r="AW2" s="31"/>
      <c r="AX2" s="3"/>
      <c r="AY2" s="161"/>
      <c r="AZ2" s="85"/>
      <c r="BC2" s="55"/>
      <c r="BD2" s="85"/>
      <c r="BH2" s="85"/>
      <c r="BL2" s="85"/>
    </row>
    <row r="3" spans="1:64" x14ac:dyDescent="0.25">
      <c r="A3" s="1"/>
      <c r="H3" s="85"/>
      <c r="L3" s="85"/>
      <c r="P3" s="85"/>
      <c r="T3" s="85"/>
      <c r="X3" s="85"/>
      <c r="AB3" s="85"/>
      <c r="AF3" s="85"/>
      <c r="AJ3" s="85"/>
      <c r="AL3" s="3"/>
      <c r="AM3" s="161"/>
      <c r="AN3" s="85"/>
      <c r="AO3" s="3"/>
      <c r="AP3" s="3"/>
      <c r="AQ3" s="161"/>
      <c r="AR3" s="85"/>
      <c r="AS3" s="3"/>
      <c r="AT3" s="31"/>
      <c r="AU3" s="161"/>
      <c r="AV3" s="85"/>
      <c r="AW3" s="31"/>
      <c r="AX3" s="3"/>
      <c r="AY3" s="161"/>
      <c r="AZ3" s="85"/>
      <c r="BC3" s="55"/>
      <c r="BD3" s="85"/>
      <c r="BH3" s="85"/>
      <c r="BL3" s="85"/>
    </row>
    <row r="4" spans="1:64" x14ac:dyDescent="0.25">
      <c r="A4" s="217" t="s">
        <v>226</v>
      </c>
      <c r="B4" s="218" t="s">
        <v>88</v>
      </c>
      <c r="C4" s="238" t="s">
        <v>12</v>
      </c>
      <c r="D4" s="239" t="s">
        <v>7</v>
      </c>
      <c r="E4" s="222" t="s">
        <v>575</v>
      </c>
      <c r="F4" s="222" t="s">
        <v>576</v>
      </c>
      <c r="G4" s="215" t="s">
        <v>577</v>
      </c>
      <c r="H4" s="223" t="s">
        <v>578</v>
      </c>
      <c r="I4" s="222" t="s">
        <v>579</v>
      </c>
      <c r="J4" s="222" t="s">
        <v>580</v>
      </c>
      <c r="K4" s="215" t="s">
        <v>581</v>
      </c>
      <c r="L4" s="223" t="s">
        <v>582</v>
      </c>
      <c r="M4" s="222" t="s">
        <v>583</v>
      </c>
      <c r="N4" s="222" t="s">
        <v>584</v>
      </c>
      <c r="O4" s="215" t="s">
        <v>585</v>
      </c>
      <c r="P4" s="223" t="s">
        <v>586</v>
      </c>
      <c r="Q4" s="222" t="s">
        <v>587</v>
      </c>
      <c r="R4" s="222" t="s">
        <v>588</v>
      </c>
      <c r="S4" s="215" t="s">
        <v>589</v>
      </c>
      <c r="T4" s="223" t="s">
        <v>590</v>
      </c>
      <c r="U4" s="222" t="s">
        <v>591</v>
      </c>
      <c r="V4" s="222" t="s">
        <v>592</v>
      </c>
      <c r="W4" s="215" t="s">
        <v>593</v>
      </c>
      <c r="X4" s="223" t="s">
        <v>594</v>
      </c>
      <c r="Y4" s="222" t="s">
        <v>595</v>
      </c>
      <c r="Z4" s="222" t="s">
        <v>596</v>
      </c>
      <c r="AA4" s="215" t="s">
        <v>597</v>
      </c>
      <c r="AB4" s="223" t="s">
        <v>598</v>
      </c>
      <c r="AC4" s="222" t="s">
        <v>599</v>
      </c>
      <c r="AD4" s="222" t="s">
        <v>600</v>
      </c>
      <c r="AE4" s="215" t="s">
        <v>601</v>
      </c>
      <c r="AF4" s="223" t="s">
        <v>602</v>
      </c>
      <c r="AG4" s="222" t="s">
        <v>603</v>
      </c>
      <c r="AH4" s="222" t="s">
        <v>604</v>
      </c>
      <c r="AI4" s="215" t="s">
        <v>605</v>
      </c>
      <c r="AJ4" s="223" t="s">
        <v>606</v>
      </c>
      <c r="AK4" s="222" t="s">
        <v>607</v>
      </c>
      <c r="AL4" s="222" t="s">
        <v>608</v>
      </c>
      <c r="AM4" s="215" t="s">
        <v>609</v>
      </c>
      <c r="AN4" s="223" t="s">
        <v>610</v>
      </c>
      <c r="AO4" s="222" t="s">
        <v>611</v>
      </c>
      <c r="AP4" s="222" t="s">
        <v>612</v>
      </c>
      <c r="AQ4" s="215" t="s">
        <v>613</v>
      </c>
      <c r="AR4" s="223" t="s">
        <v>614</v>
      </c>
      <c r="AS4" s="222" t="s">
        <v>615</v>
      </c>
      <c r="AT4" s="222" t="s">
        <v>616</v>
      </c>
      <c r="AU4" s="215" t="s">
        <v>617</v>
      </c>
      <c r="AV4" s="223" t="s">
        <v>618</v>
      </c>
      <c r="AW4" s="222" t="s">
        <v>619</v>
      </c>
      <c r="AX4" s="222" t="s">
        <v>620</v>
      </c>
      <c r="AY4" s="215" t="s">
        <v>621</v>
      </c>
      <c r="AZ4" s="223" t="s">
        <v>622</v>
      </c>
      <c r="BA4" s="222" t="s">
        <v>623</v>
      </c>
      <c r="BB4" s="222" t="s">
        <v>624</v>
      </c>
      <c r="BC4" s="215" t="s">
        <v>625</v>
      </c>
      <c r="BD4" s="223" t="s">
        <v>626</v>
      </c>
      <c r="BE4" s="222" t="s">
        <v>627</v>
      </c>
      <c r="BF4" s="222" t="s">
        <v>628</v>
      </c>
      <c r="BG4" s="215" t="s">
        <v>629</v>
      </c>
      <c r="BH4" s="223" t="s">
        <v>630</v>
      </c>
      <c r="BI4" s="222" t="s">
        <v>631</v>
      </c>
      <c r="BJ4" s="222" t="s">
        <v>632</v>
      </c>
      <c r="BK4" s="215" t="s">
        <v>633</v>
      </c>
      <c r="BL4" s="223" t="s">
        <v>634</v>
      </c>
    </row>
    <row r="5" spans="1:64" x14ac:dyDescent="0.25">
      <c r="A5" s="2" t="s">
        <v>96</v>
      </c>
      <c r="B5" s="2">
        <v>1</v>
      </c>
      <c r="C5" s="2" t="s">
        <v>1322</v>
      </c>
      <c r="D5" s="2" t="s">
        <v>97</v>
      </c>
      <c r="E5" s="166" t="s">
        <v>98</v>
      </c>
      <c r="F5" s="136">
        <v>1950</v>
      </c>
      <c r="G5" s="216">
        <v>967</v>
      </c>
      <c r="H5" s="227">
        <v>0.59765142150803463</v>
      </c>
      <c r="I5" s="166" t="s">
        <v>1374</v>
      </c>
      <c r="J5" s="136">
        <v>1913</v>
      </c>
      <c r="K5" s="216">
        <v>920</v>
      </c>
      <c r="L5" s="227">
        <v>0.56650246305418717</v>
      </c>
      <c r="M5" s="166" t="s">
        <v>330</v>
      </c>
      <c r="N5" s="136">
        <v>1952</v>
      </c>
      <c r="O5" s="216">
        <v>582</v>
      </c>
      <c r="P5" s="227">
        <v>0.58199999999999996</v>
      </c>
      <c r="Q5" s="166" t="s">
        <v>329</v>
      </c>
      <c r="R5" s="136">
        <v>1830</v>
      </c>
      <c r="S5" s="216">
        <v>378</v>
      </c>
      <c r="T5" s="227">
        <v>9.3889716840536513E-2</v>
      </c>
      <c r="U5" s="166" t="s">
        <v>331</v>
      </c>
      <c r="V5" s="136">
        <v>1860</v>
      </c>
      <c r="W5" s="216">
        <v>294</v>
      </c>
      <c r="X5" s="227">
        <v>0.45794392523364486</v>
      </c>
      <c r="Y5" s="166" t="s">
        <v>334</v>
      </c>
      <c r="Z5" s="136">
        <v>1834</v>
      </c>
      <c r="AA5" s="216">
        <v>181</v>
      </c>
      <c r="AB5" s="227">
        <v>0.26974664679582711</v>
      </c>
      <c r="AC5" s="166" t="s">
        <v>336</v>
      </c>
      <c r="AD5" s="136">
        <v>3874</v>
      </c>
      <c r="AE5" s="216">
        <v>169</v>
      </c>
      <c r="AF5" s="227">
        <v>0.46685082872928174</v>
      </c>
      <c r="AG5" s="166" t="s">
        <v>332</v>
      </c>
      <c r="AH5" s="136">
        <v>1833</v>
      </c>
      <c r="AI5" s="216">
        <v>162</v>
      </c>
      <c r="AJ5" s="227">
        <v>0.23823529411764705</v>
      </c>
      <c r="AK5" s="166" t="s">
        <v>329</v>
      </c>
      <c r="AL5" s="136">
        <v>1832</v>
      </c>
      <c r="AM5" s="216">
        <v>160</v>
      </c>
      <c r="AN5" s="227">
        <v>6.2256809338521402E-2</v>
      </c>
      <c r="AO5" s="166" t="s">
        <v>333</v>
      </c>
      <c r="AP5" s="136">
        <v>1969</v>
      </c>
      <c r="AQ5" s="216">
        <v>146</v>
      </c>
      <c r="AR5" s="227">
        <v>0.25259515570934254</v>
      </c>
      <c r="AS5" s="166" t="s">
        <v>635</v>
      </c>
      <c r="AT5" s="136">
        <v>1985</v>
      </c>
      <c r="AU5" s="216">
        <v>144</v>
      </c>
      <c r="AV5" s="227">
        <v>0.48160535117056857</v>
      </c>
      <c r="AW5" s="166" t="s">
        <v>335</v>
      </c>
      <c r="AX5" s="136">
        <v>1951</v>
      </c>
      <c r="AY5" s="216">
        <v>136</v>
      </c>
      <c r="AZ5" s="227">
        <v>0.53125</v>
      </c>
      <c r="BA5" s="166" t="s">
        <v>636</v>
      </c>
      <c r="BB5" s="136">
        <v>1922</v>
      </c>
      <c r="BC5" s="216">
        <v>111</v>
      </c>
      <c r="BD5" s="227">
        <v>0.41263940520446096</v>
      </c>
      <c r="BE5" s="166" t="s">
        <v>329</v>
      </c>
      <c r="BF5" s="136">
        <v>1835</v>
      </c>
      <c r="BG5" s="216">
        <v>110</v>
      </c>
      <c r="BH5" s="227">
        <v>8.2768999247554556E-2</v>
      </c>
      <c r="BI5" s="166" t="s">
        <v>1375</v>
      </c>
      <c r="BJ5" s="136">
        <v>3858</v>
      </c>
      <c r="BK5" s="216">
        <v>70</v>
      </c>
      <c r="BL5" s="227">
        <v>0.30303030303030304</v>
      </c>
    </row>
    <row r="6" spans="1:64" x14ac:dyDescent="0.25">
      <c r="A6" s="2" t="s">
        <v>100</v>
      </c>
      <c r="B6" s="2">
        <v>2</v>
      </c>
      <c r="C6" s="2" t="s">
        <v>1324</v>
      </c>
      <c r="D6" s="2" t="s">
        <v>101</v>
      </c>
      <c r="E6" s="2" t="s">
        <v>102</v>
      </c>
      <c r="F6" s="136">
        <v>1331</v>
      </c>
      <c r="G6" s="216">
        <v>223</v>
      </c>
      <c r="H6" s="227">
        <v>0.16336996336996337</v>
      </c>
      <c r="I6" s="166" t="s">
        <v>337</v>
      </c>
      <c r="J6" s="136">
        <v>1364</v>
      </c>
      <c r="K6" s="216">
        <v>119</v>
      </c>
      <c r="L6" s="227">
        <v>0.14200477326968974</v>
      </c>
      <c r="M6" s="166" t="s">
        <v>149</v>
      </c>
      <c r="N6" s="136">
        <v>1440</v>
      </c>
      <c r="O6" s="216">
        <v>42</v>
      </c>
      <c r="P6" s="227">
        <v>1.883408071748879E-2</v>
      </c>
      <c r="Q6" s="166" t="s">
        <v>338</v>
      </c>
      <c r="R6" s="136">
        <v>1475</v>
      </c>
      <c r="S6" s="216">
        <v>30</v>
      </c>
      <c r="T6" s="227">
        <v>3.0211480362537766E-2</v>
      </c>
      <c r="U6" s="231"/>
      <c r="V6" s="232"/>
      <c r="W6" s="241"/>
      <c r="X6" s="242"/>
      <c r="Y6" s="231"/>
      <c r="Z6" s="232"/>
      <c r="AA6" s="241"/>
      <c r="AB6" s="242"/>
      <c r="AC6" s="231"/>
      <c r="AD6" s="232"/>
      <c r="AE6" s="241"/>
      <c r="AF6" s="242"/>
      <c r="AG6" s="231"/>
      <c r="AH6" s="232"/>
      <c r="AI6" s="241"/>
      <c r="AJ6" s="242"/>
      <c r="AK6" s="231"/>
      <c r="AL6" s="232"/>
      <c r="AM6" s="241"/>
      <c r="AN6" s="242"/>
      <c r="AO6" s="231"/>
      <c r="AP6" s="232"/>
      <c r="AQ6" s="241"/>
      <c r="AR6" s="242"/>
      <c r="AS6" s="231"/>
      <c r="AT6" s="232"/>
      <c r="AU6" s="241"/>
      <c r="AV6" s="242"/>
      <c r="AW6" s="231"/>
      <c r="AX6" s="232"/>
      <c r="AY6" s="241"/>
      <c r="AZ6" s="242"/>
      <c r="BA6" s="231"/>
      <c r="BB6" s="232"/>
      <c r="BC6" s="243"/>
      <c r="BD6" s="244"/>
      <c r="BE6" s="245"/>
      <c r="BF6" s="232"/>
      <c r="BG6" s="243"/>
      <c r="BH6" s="244"/>
      <c r="BI6" s="245"/>
      <c r="BJ6" s="245"/>
      <c r="BK6" s="243"/>
      <c r="BL6" s="246"/>
    </row>
    <row r="7" spans="1:64" x14ac:dyDescent="0.25">
      <c r="A7" s="2" t="s">
        <v>104</v>
      </c>
      <c r="B7" s="2">
        <v>5</v>
      </c>
      <c r="C7" s="2" t="s">
        <v>1327</v>
      </c>
      <c r="D7" s="2" t="s">
        <v>101</v>
      </c>
      <c r="E7" s="2" t="s">
        <v>105</v>
      </c>
      <c r="F7" s="136">
        <v>1301</v>
      </c>
      <c r="G7" s="216">
        <v>1569</v>
      </c>
      <c r="H7" s="227">
        <v>0.66709183673469385</v>
      </c>
      <c r="I7" s="166" t="s">
        <v>339</v>
      </c>
      <c r="J7" s="136">
        <v>1376</v>
      </c>
      <c r="K7" s="216">
        <v>451</v>
      </c>
      <c r="L7" s="227">
        <v>0.6229281767955801</v>
      </c>
      <c r="M7" s="166" t="s">
        <v>340</v>
      </c>
      <c r="N7" s="136">
        <v>1370</v>
      </c>
      <c r="O7" s="216">
        <v>217</v>
      </c>
      <c r="P7" s="227">
        <v>0.53580246913580243</v>
      </c>
      <c r="Q7" s="166" t="s">
        <v>343</v>
      </c>
      <c r="R7" s="136">
        <v>1337</v>
      </c>
      <c r="S7" s="216">
        <v>174</v>
      </c>
      <c r="T7" s="227">
        <v>0.59793814432989689</v>
      </c>
      <c r="U7" s="166" t="s">
        <v>341</v>
      </c>
      <c r="V7" s="136">
        <v>1360</v>
      </c>
      <c r="W7" s="216">
        <v>132</v>
      </c>
      <c r="X7" s="227">
        <v>0.57894736842105265</v>
      </c>
      <c r="Y7" s="166" t="s">
        <v>337</v>
      </c>
      <c r="Z7" s="136">
        <v>1364</v>
      </c>
      <c r="AA7" s="216">
        <v>121</v>
      </c>
      <c r="AB7" s="227">
        <v>0.14439140811455847</v>
      </c>
      <c r="AC7" s="166" t="s">
        <v>345</v>
      </c>
      <c r="AD7" s="136">
        <v>1344</v>
      </c>
      <c r="AE7" s="216">
        <v>118</v>
      </c>
      <c r="AF7" s="227">
        <v>0.56190476190476191</v>
      </c>
      <c r="AG7" s="166" t="s">
        <v>344</v>
      </c>
      <c r="AH7" s="136">
        <v>1373</v>
      </c>
      <c r="AI7" s="216">
        <v>114</v>
      </c>
      <c r="AJ7" s="227">
        <v>0.3392857142857143</v>
      </c>
      <c r="AK7" s="166" t="s">
        <v>342</v>
      </c>
      <c r="AL7" s="136">
        <v>1351</v>
      </c>
      <c r="AM7" s="216">
        <v>105</v>
      </c>
      <c r="AN7" s="227">
        <v>0.52238805970149249</v>
      </c>
      <c r="AO7" s="166" t="s">
        <v>638</v>
      </c>
      <c r="AP7" s="136">
        <v>1340</v>
      </c>
      <c r="AQ7" s="216">
        <v>104</v>
      </c>
      <c r="AR7" s="227">
        <v>0.51485148514851486</v>
      </c>
      <c r="AS7" s="166" t="s">
        <v>637</v>
      </c>
      <c r="AT7" s="136">
        <v>1339</v>
      </c>
      <c r="AU7" s="216">
        <v>92</v>
      </c>
      <c r="AV7" s="227">
        <v>0.5679012345679012</v>
      </c>
      <c r="AW7" s="166" t="s">
        <v>639</v>
      </c>
      <c r="AX7" s="136">
        <v>1354</v>
      </c>
      <c r="AY7" s="216">
        <v>92</v>
      </c>
      <c r="AZ7" s="227">
        <v>0.60927152317880795</v>
      </c>
      <c r="BA7" s="166" t="s">
        <v>102</v>
      </c>
      <c r="BB7" s="136">
        <v>1331</v>
      </c>
      <c r="BC7" s="216">
        <v>76</v>
      </c>
      <c r="BD7" s="227">
        <v>5.5677655677655681E-2</v>
      </c>
      <c r="BE7" s="166" t="s">
        <v>1376</v>
      </c>
      <c r="BF7" s="136">
        <v>1341</v>
      </c>
      <c r="BG7" s="216">
        <v>55</v>
      </c>
      <c r="BH7" s="227">
        <v>0.39568345323741005</v>
      </c>
      <c r="BI7" s="166" t="s">
        <v>1377</v>
      </c>
      <c r="BJ7" s="136">
        <v>1349</v>
      </c>
      <c r="BK7" s="216">
        <v>55</v>
      </c>
      <c r="BL7" s="170">
        <v>0.57291666666666663</v>
      </c>
    </row>
    <row r="8" spans="1:64" x14ac:dyDescent="0.25">
      <c r="A8" s="50" t="s">
        <v>106</v>
      </c>
      <c r="B8" s="51">
        <v>4</v>
      </c>
      <c r="C8" s="2" t="s">
        <v>1327</v>
      </c>
      <c r="D8" s="2" t="s">
        <v>107</v>
      </c>
      <c r="E8" s="2" t="s">
        <v>108</v>
      </c>
      <c r="F8" s="136">
        <v>1109</v>
      </c>
      <c r="G8" s="216">
        <v>2670</v>
      </c>
      <c r="H8" s="227">
        <v>0.70653612066684313</v>
      </c>
      <c r="I8" s="166" t="s">
        <v>108</v>
      </c>
      <c r="J8" s="136">
        <v>1108</v>
      </c>
      <c r="K8" s="216">
        <v>2462</v>
      </c>
      <c r="L8" s="227">
        <v>0.71673944687045121</v>
      </c>
      <c r="M8" s="166" t="s">
        <v>110</v>
      </c>
      <c r="N8" s="136">
        <v>1085</v>
      </c>
      <c r="O8" s="216">
        <v>2199</v>
      </c>
      <c r="P8" s="227">
        <v>0.49095780308104486</v>
      </c>
      <c r="Q8" s="166" t="s">
        <v>108</v>
      </c>
      <c r="R8" s="136">
        <v>1104</v>
      </c>
      <c r="S8" s="216">
        <v>2190</v>
      </c>
      <c r="T8" s="227">
        <v>0.68501720362840157</v>
      </c>
      <c r="U8" s="166" t="s">
        <v>346</v>
      </c>
      <c r="V8" s="136">
        <v>1020</v>
      </c>
      <c r="W8" s="216">
        <v>2115</v>
      </c>
      <c r="X8" s="227">
        <v>0.56460224239188472</v>
      </c>
      <c r="Y8" s="166" t="s">
        <v>347</v>
      </c>
      <c r="Z8" s="136">
        <v>1089</v>
      </c>
      <c r="AA8" s="216">
        <v>2083</v>
      </c>
      <c r="AB8" s="227">
        <v>0.65461973601508483</v>
      </c>
      <c r="AC8" s="166" t="s">
        <v>151</v>
      </c>
      <c r="AD8" s="136">
        <v>1040</v>
      </c>
      <c r="AE8" s="216">
        <v>1918</v>
      </c>
      <c r="AF8" s="227">
        <v>0.37184955409073284</v>
      </c>
      <c r="AG8" s="166" t="s">
        <v>346</v>
      </c>
      <c r="AH8" s="136">
        <v>1013</v>
      </c>
      <c r="AI8" s="216">
        <v>1790</v>
      </c>
      <c r="AJ8" s="227">
        <v>0.5958721704394141</v>
      </c>
      <c r="AK8" s="166" t="s">
        <v>350</v>
      </c>
      <c r="AL8" s="136">
        <v>1001</v>
      </c>
      <c r="AM8" s="216">
        <v>1545</v>
      </c>
      <c r="AN8" s="227">
        <v>0.67320261437908502</v>
      </c>
      <c r="AO8" s="166" t="s">
        <v>348</v>
      </c>
      <c r="AP8" s="136">
        <v>1028</v>
      </c>
      <c r="AQ8" s="216">
        <v>1483</v>
      </c>
      <c r="AR8" s="227">
        <v>0.7374440576827449</v>
      </c>
      <c r="AS8" s="166" t="s">
        <v>108</v>
      </c>
      <c r="AT8" s="136">
        <v>1105</v>
      </c>
      <c r="AU8" s="216">
        <v>1387</v>
      </c>
      <c r="AV8" s="227">
        <v>0.70873786407766992</v>
      </c>
      <c r="AW8" s="166" t="s">
        <v>349</v>
      </c>
      <c r="AX8" s="136">
        <v>1056</v>
      </c>
      <c r="AY8" s="216">
        <v>1380</v>
      </c>
      <c r="AZ8" s="227">
        <v>0.63711911357340723</v>
      </c>
      <c r="BA8" s="166" t="s">
        <v>108</v>
      </c>
      <c r="BB8" s="136">
        <v>1118</v>
      </c>
      <c r="BC8" s="216">
        <v>1109</v>
      </c>
      <c r="BD8" s="227">
        <v>0.71594577146546157</v>
      </c>
      <c r="BE8" s="166" t="s">
        <v>108</v>
      </c>
      <c r="BF8" s="136">
        <v>1119</v>
      </c>
      <c r="BG8" s="216">
        <v>1085</v>
      </c>
      <c r="BH8" s="227">
        <v>0.71381578947368418</v>
      </c>
      <c r="BI8" s="166" t="s">
        <v>1378</v>
      </c>
      <c r="BJ8" s="136">
        <v>1106</v>
      </c>
      <c r="BK8" s="216">
        <v>978</v>
      </c>
      <c r="BL8" s="227">
        <v>0.78934624697336564</v>
      </c>
    </row>
    <row r="9" spans="1:64" ht="14.4" x14ac:dyDescent="0.3">
      <c r="A9" s="50" t="s">
        <v>109</v>
      </c>
      <c r="B9" s="51">
        <v>106</v>
      </c>
      <c r="C9" s="2" t="s">
        <v>1327</v>
      </c>
      <c r="D9" s="2" t="s">
        <v>101</v>
      </c>
      <c r="E9" s="2" t="s">
        <v>110</v>
      </c>
      <c r="F9" s="136">
        <v>1085</v>
      </c>
      <c r="G9" s="216">
        <v>1559</v>
      </c>
      <c r="H9" s="227">
        <v>0.34806876534940834</v>
      </c>
      <c r="I9" s="166" t="s">
        <v>352</v>
      </c>
      <c r="J9" s="136">
        <v>1077</v>
      </c>
      <c r="K9" s="216">
        <v>334</v>
      </c>
      <c r="L9" s="227">
        <v>0.34186284544524054</v>
      </c>
      <c r="M9" s="166" t="s">
        <v>347</v>
      </c>
      <c r="N9" s="136">
        <v>1089</v>
      </c>
      <c r="O9" s="216">
        <v>160</v>
      </c>
      <c r="P9" s="227">
        <v>5.02828409805154E-2</v>
      </c>
      <c r="Q9" s="166" t="s">
        <v>350</v>
      </c>
      <c r="R9" s="136">
        <v>1001</v>
      </c>
      <c r="S9" s="216">
        <v>153</v>
      </c>
      <c r="T9" s="227">
        <v>6.6666666666666666E-2</v>
      </c>
      <c r="U9" s="166" t="s">
        <v>353</v>
      </c>
      <c r="V9" s="136">
        <v>1030</v>
      </c>
      <c r="W9" s="216">
        <v>145</v>
      </c>
      <c r="X9" s="227">
        <v>0.12888888888888889</v>
      </c>
      <c r="Y9" s="166" t="s">
        <v>355</v>
      </c>
      <c r="Z9" s="136">
        <v>1071</v>
      </c>
      <c r="AA9" s="216">
        <v>61</v>
      </c>
      <c r="AB9" s="227">
        <v>0.32972972972972975</v>
      </c>
      <c r="AC9" s="166" t="s">
        <v>356</v>
      </c>
      <c r="AD9" s="136">
        <v>1034</v>
      </c>
      <c r="AE9" s="216">
        <v>50</v>
      </c>
      <c r="AF9" s="227">
        <v>0.33783783783783783</v>
      </c>
      <c r="AG9" s="166" t="s">
        <v>354</v>
      </c>
      <c r="AH9" s="136">
        <v>1050</v>
      </c>
      <c r="AI9" s="216">
        <v>48</v>
      </c>
      <c r="AJ9" s="227">
        <v>0.20689655172413793</v>
      </c>
      <c r="AK9" s="166" t="s">
        <v>151</v>
      </c>
      <c r="AL9" s="136">
        <v>1040</v>
      </c>
      <c r="AM9" s="216">
        <v>47</v>
      </c>
      <c r="AN9" s="227">
        <v>9.1120589375727028E-3</v>
      </c>
      <c r="AO9" s="166" t="s">
        <v>1379</v>
      </c>
      <c r="AP9" s="136">
        <v>1011</v>
      </c>
      <c r="AQ9" s="216">
        <v>44</v>
      </c>
      <c r="AR9" s="227">
        <v>0.33082706766917291</v>
      </c>
      <c r="AS9" s="166" t="s">
        <v>1380</v>
      </c>
      <c r="AT9" s="136">
        <v>1008</v>
      </c>
      <c r="AU9" s="216">
        <v>41</v>
      </c>
      <c r="AV9" s="227">
        <v>0.26973684210526316</v>
      </c>
      <c r="AW9" s="166" t="s">
        <v>108</v>
      </c>
      <c r="AX9" s="136">
        <v>1108</v>
      </c>
      <c r="AY9" s="216">
        <v>39</v>
      </c>
      <c r="AZ9" s="227">
        <v>1.1353711790393014E-2</v>
      </c>
      <c r="BA9" s="166" t="s">
        <v>346</v>
      </c>
      <c r="BB9" s="136">
        <v>1020</v>
      </c>
      <c r="BC9" s="216">
        <v>38</v>
      </c>
      <c r="BD9" s="227">
        <v>1.014415376401495E-2</v>
      </c>
      <c r="BE9" t="s">
        <v>108</v>
      </c>
      <c r="BF9" s="136">
        <v>1105</v>
      </c>
      <c r="BG9" s="247">
        <v>32</v>
      </c>
      <c r="BH9" s="248">
        <v>1.6351558507920288E-2</v>
      </c>
      <c r="BI9" s="166" t="s">
        <v>108</v>
      </c>
      <c r="BJ9" s="136">
        <v>1109</v>
      </c>
      <c r="BK9" s="216">
        <v>32</v>
      </c>
      <c r="BL9" s="227">
        <v>8.4678486372056095E-3</v>
      </c>
    </row>
    <row r="10" spans="1:64" x14ac:dyDescent="0.25">
      <c r="A10" s="50" t="s">
        <v>111</v>
      </c>
      <c r="B10" s="51">
        <v>14495</v>
      </c>
      <c r="C10" s="2" t="s">
        <v>1327</v>
      </c>
      <c r="D10" s="2" t="s">
        <v>101</v>
      </c>
      <c r="E10" s="2" t="s">
        <v>357</v>
      </c>
      <c r="F10" s="136">
        <v>1082</v>
      </c>
      <c r="G10" s="216">
        <v>510</v>
      </c>
      <c r="H10" s="227">
        <v>0.4102976669348351</v>
      </c>
      <c r="I10" s="166" t="s">
        <v>358</v>
      </c>
      <c r="J10" s="136">
        <v>1069</v>
      </c>
      <c r="K10" s="216">
        <v>400</v>
      </c>
      <c r="L10" s="227">
        <v>0.43525571273122959</v>
      </c>
      <c r="M10" s="166" t="s">
        <v>359</v>
      </c>
      <c r="N10" s="136">
        <v>1007</v>
      </c>
      <c r="O10" s="216">
        <v>345</v>
      </c>
      <c r="P10" s="227">
        <v>0.25784753363228702</v>
      </c>
      <c r="Q10" s="166" t="s">
        <v>349</v>
      </c>
      <c r="R10" s="136">
        <v>1056</v>
      </c>
      <c r="S10" s="216">
        <v>319</v>
      </c>
      <c r="T10" s="227">
        <v>0.14727608494921515</v>
      </c>
      <c r="U10" s="166" t="s">
        <v>361</v>
      </c>
      <c r="V10" s="136">
        <v>1095</v>
      </c>
      <c r="W10" s="216">
        <v>315</v>
      </c>
      <c r="X10" s="227">
        <v>0.21754143646408841</v>
      </c>
      <c r="Y10" s="166" t="s">
        <v>360</v>
      </c>
      <c r="Z10" s="136">
        <v>1057</v>
      </c>
      <c r="AA10" s="216">
        <v>275</v>
      </c>
      <c r="AB10" s="227">
        <v>0.35076530612244899</v>
      </c>
      <c r="AC10" s="166" t="s">
        <v>364</v>
      </c>
      <c r="AD10" s="136">
        <v>1083</v>
      </c>
      <c r="AE10" s="216">
        <v>114</v>
      </c>
      <c r="AF10" s="227">
        <v>0.33628318584070799</v>
      </c>
      <c r="AG10" s="166" t="s">
        <v>362</v>
      </c>
      <c r="AH10" s="136">
        <v>1585</v>
      </c>
      <c r="AI10" s="216">
        <v>90</v>
      </c>
      <c r="AJ10" s="227">
        <v>0.19607843137254902</v>
      </c>
      <c r="AK10" s="166" t="s">
        <v>640</v>
      </c>
      <c r="AL10" s="136">
        <v>1036</v>
      </c>
      <c r="AM10" s="216">
        <v>77</v>
      </c>
      <c r="AN10" s="227">
        <v>0.15682281059063136</v>
      </c>
      <c r="AO10" s="166" t="s">
        <v>641</v>
      </c>
      <c r="AP10" s="136">
        <v>1010</v>
      </c>
      <c r="AQ10" s="216">
        <v>76</v>
      </c>
      <c r="AR10" s="227">
        <v>0.19487179487179487</v>
      </c>
      <c r="AS10" s="166" t="s">
        <v>363</v>
      </c>
      <c r="AT10" s="136">
        <v>1080</v>
      </c>
      <c r="AU10" s="216">
        <v>68</v>
      </c>
      <c r="AV10" s="227">
        <v>0.26459143968871596</v>
      </c>
      <c r="AW10" s="166" t="s">
        <v>348</v>
      </c>
      <c r="AX10" s="136">
        <v>1028</v>
      </c>
      <c r="AY10" s="216">
        <v>57</v>
      </c>
      <c r="AZ10" s="227">
        <v>2.8344107409249131E-2</v>
      </c>
      <c r="BA10" s="166" t="s">
        <v>346</v>
      </c>
      <c r="BB10" s="136">
        <v>1020</v>
      </c>
      <c r="BC10" s="216">
        <v>55</v>
      </c>
      <c r="BD10" s="227">
        <v>1.4682327816337427E-2</v>
      </c>
      <c r="BE10" s="166" t="s">
        <v>642</v>
      </c>
      <c r="BF10" s="136">
        <v>1031</v>
      </c>
      <c r="BG10" s="216">
        <v>50</v>
      </c>
      <c r="BH10" s="227">
        <v>0.34482758620689657</v>
      </c>
      <c r="BI10" s="166" t="s">
        <v>108</v>
      </c>
      <c r="BJ10" s="136">
        <v>1119</v>
      </c>
      <c r="BK10" s="216">
        <v>50</v>
      </c>
      <c r="BL10" s="227">
        <v>3.2894736842105261E-2</v>
      </c>
    </row>
    <row r="11" spans="1:64" x14ac:dyDescent="0.25">
      <c r="A11" s="50" t="s">
        <v>112</v>
      </c>
      <c r="B11" s="51">
        <v>6309</v>
      </c>
      <c r="C11" s="240" t="s">
        <v>1331</v>
      </c>
      <c r="D11" s="240" t="s">
        <v>101</v>
      </c>
      <c r="E11" s="2" t="s">
        <v>113</v>
      </c>
      <c r="F11" s="136">
        <v>1201</v>
      </c>
      <c r="G11" s="160">
        <v>5083</v>
      </c>
      <c r="H11" s="170">
        <v>0.85228034875922198</v>
      </c>
      <c r="I11" s="166" t="s">
        <v>365</v>
      </c>
      <c r="J11" s="136">
        <v>1247</v>
      </c>
      <c r="K11" s="160">
        <v>1565</v>
      </c>
      <c r="L11" s="170">
        <v>0.84321120689655171</v>
      </c>
      <c r="M11" s="166" t="s">
        <v>366</v>
      </c>
      <c r="N11" s="136">
        <v>1220</v>
      </c>
      <c r="O11" s="160">
        <v>748</v>
      </c>
      <c r="P11" s="170">
        <v>0.83111111111111113</v>
      </c>
      <c r="Q11" s="166" t="s">
        <v>367</v>
      </c>
      <c r="R11" s="136">
        <v>1226</v>
      </c>
      <c r="S11" s="160">
        <v>487</v>
      </c>
      <c r="T11" s="170">
        <v>0.79445350734094622</v>
      </c>
      <c r="U11" s="166" t="s">
        <v>369</v>
      </c>
      <c r="V11" s="136">
        <v>1238</v>
      </c>
      <c r="W11" s="160">
        <v>467</v>
      </c>
      <c r="X11" s="170">
        <v>0.70650529500756432</v>
      </c>
      <c r="Y11" s="166" t="s">
        <v>368</v>
      </c>
      <c r="Z11" s="136">
        <v>1240</v>
      </c>
      <c r="AA11" s="160">
        <v>446</v>
      </c>
      <c r="AB11" s="170">
        <v>0.79218472468916523</v>
      </c>
      <c r="AC11" s="166" t="s">
        <v>370</v>
      </c>
      <c r="AD11" s="136">
        <v>1267</v>
      </c>
      <c r="AE11" s="160">
        <v>352</v>
      </c>
      <c r="AF11" s="170">
        <v>0.82242990654205606</v>
      </c>
      <c r="AG11" s="166" t="s">
        <v>142</v>
      </c>
      <c r="AH11" s="136">
        <v>1230</v>
      </c>
      <c r="AI11" s="160">
        <v>325</v>
      </c>
      <c r="AJ11" s="170">
        <v>0.47445255474452552</v>
      </c>
      <c r="AK11" s="166" t="s">
        <v>371</v>
      </c>
      <c r="AL11" s="136">
        <v>1225</v>
      </c>
      <c r="AM11" s="160">
        <v>223</v>
      </c>
      <c r="AN11" s="170">
        <v>0.76896551724137929</v>
      </c>
      <c r="AO11" s="166" t="s">
        <v>372</v>
      </c>
      <c r="AP11" s="136">
        <v>1237</v>
      </c>
      <c r="AQ11" s="160">
        <v>213</v>
      </c>
      <c r="AR11" s="170">
        <v>0.79477611940298509</v>
      </c>
      <c r="AS11" s="166" t="s">
        <v>643</v>
      </c>
      <c r="AT11" s="136">
        <v>1235</v>
      </c>
      <c r="AU11" s="160">
        <v>167</v>
      </c>
      <c r="AV11" s="170">
        <v>0.68163265306122445</v>
      </c>
      <c r="AW11" s="166" t="s">
        <v>644</v>
      </c>
      <c r="AX11" s="136">
        <v>1223</v>
      </c>
      <c r="AY11" s="160">
        <v>97</v>
      </c>
      <c r="AZ11" s="170">
        <v>0.56395348837209303</v>
      </c>
      <c r="BA11" s="166" t="s">
        <v>438</v>
      </c>
      <c r="BB11" s="136">
        <v>1262</v>
      </c>
      <c r="BC11" s="160">
        <v>86</v>
      </c>
      <c r="BD11" s="170">
        <v>0.62773722627737227</v>
      </c>
      <c r="BE11" s="166" t="s">
        <v>113</v>
      </c>
      <c r="BF11" s="136">
        <v>1202</v>
      </c>
      <c r="BG11" s="160">
        <v>68</v>
      </c>
      <c r="BH11" s="170">
        <v>0.90666666666666662</v>
      </c>
      <c r="BI11" s="166" t="s">
        <v>1381</v>
      </c>
      <c r="BJ11" s="136">
        <v>1266</v>
      </c>
      <c r="BK11" s="216">
        <v>60</v>
      </c>
      <c r="BL11" s="170">
        <v>0.64516129032258063</v>
      </c>
    </row>
    <row r="12" spans="1:64" x14ac:dyDescent="0.25">
      <c r="A12" s="50" t="s">
        <v>114</v>
      </c>
      <c r="B12" s="51">
        <v>98</v>
      </c>
      <c r="C12" s="51" t="s">
        <v>1322</v>
      </c>
      <c r="D12" s="51" t="s">
        <v>97</v>
      </c>
      <c r="E12" s="2" t="s">
        <v>115</v>
      </c>
      <c r="F12" s="136">
        <v>2186</v>
      </c>
      <c r="G12" s="160">
        <v>680</v>
      </c>
      <c r="H12" s="170">
        <v>0.29955947136563876</v>
      </c>
      <c r="I12" s="166" t="s">
        <v>373</v>
      </c>
      <c r="J12" s="136">
        <v>2169</v>
      </c>
      <c r="K12" s="160">
        <v>672</v>
      </c>
      <c r="L12" s="170">
        <v>0.10059880239520957</v>
      </c>
      <c r="M12" s="166" t="s">
        <v>374</v>
      </c>
      <c r="N12" s="136">
        <v>2368</v>
      </c>
      <c r="O12" s="160">
        <v>624</v>
      </c>
      <c r="P12" s="170">
        <v>0.16626698641087131</v>
      </c>
      <c r="Q12" s="166" t="s">
        <v>375</v>
      </c>
      <c r="R12" s="136">
        <v>2021</v>
      </c>
      <c r="S12" s="160">
        <v>412</v>
      </c>
      <c r="T12" s="170">
        <v>0.15833973866256726</v>
      </c>
      <c r="U12" s="166" t="s">
        <v>376</v>
      </c>
      <c r="V12" s="136">
        <v>2184</v>
      </c>
      <c r="W12" s="160">
        <v>301</v>
      </c>
      <c r="X12" s="170">
        <v>7.178631051752922E-2</v>
      </c>
      <c r="Y12" s="166" t="s">
        <v>373</v>
      </c>
      <c r="Z12" s="136">
        <v>2171</v>
      </c>
      <c r="AA12" s="160">
        <v>225</v>
      </c>
      <c r="AB12" s="170">
        <v>0.14071294559099437</v>
      </c>
      <c r="AC12" s="166" t="s">
        <v>378</v>
      </c>
      <c r="AD12" s="136">
        <v>2124</v>
      </c>
      <c r="AE12" s="160">
        <v>210</v>
      </c>
      <c r="AF12" s="170">
        <v>3.4607778510217534E-2</v>
      </c>
      <c r="AG12" s="166" t="s">
        <v>377</v>
      </c>
      <c r="AH12" s="136">
        <v>2136</v>
      </c>
      <c r="AI12" s="160">
        <v>202</v>
      </c>
      <c r="AJ12" s="170">
        <v>5.1834744675391328E-2</v>
      </c>
      <c r="AK12" s="166" t="s">
        <v>373</v>
      </c>
      <c r="AL12" s="136">
        <v>2170</v>
      </c>
      <c r="AM12" s="160">
        <v>180</v>
      </c>
      <c r="AN12" s="170">
        <v>0.11435832274459974</v>
      </c>
      <c r="AO12" s="166" t="s">
        <v>379</v>
      </c>
      <c r="AP12" s="136">
        <v>2126</v>
      </c>
      <c r="AQ12" s="160">
        <v>82</v>
      </c>
      <c r="AR12" s="170">
        <v>2.7777777777777776E-2</v>
      </c>
      <c r="AS12" s="166" t="s">
        <v>547</v>
      </c>
      <c r="AT12" s="136">
        <v>2072</v>
      </c>
      <c r="AU12" s="160">
        <v>80</v>
      </c>
      <c r="AV12" s="170">
        <v>2.2598870056497175E-2</v>
      </c>
      <c r="AW12" s="166" t="s">
        <v>193</v>
      </c>
      <c r="AX12" s="136">
        <v>2122</v>
      </c>
      <c r="AY12" s="160">
        <v>80</v>
      </c>
      <c r="AZ12" s="170">
        <v>3.3030553261767133E-2</v>
      </c>
      <c r="BA12" s="166" t="s">
        <v>645</v>
      </c>
      <c r="BB12" s="136">
        <v>2343</v>
      </c>
      <c r="BC12" s="160">
        <v>64</v>
      </c>
      <c r="BD12" s="170">
        <v>4.5519203413940258E-2</v>
      </c>
      <c r="BE12" s="166" t="s">
        <v>551</v>
      </c>
      <c r="BF12" s="136">
        <v>2188</v>
      </c>
      <c r="BG12" s="160">
        <v>57</v>
      </c>
      <c r="BH12" s="170">
        <v>2.7155788470700333E-2</v>
      </c>
      <c r="BI12" s="166" t="s">
        <v>188</v>
      </c>
      <c r="BJ12" s="136">
        <v>2301</v>
      </c>
      <c r="BK12" s="216">
        <v>53</v>
      </c>
      <c r="BL12" s="170">
        <v>5.3513731825525039E-3</v>
      </c>
    </row>
    <row r="13" spans="1:64" x14ac:dyDescent="0.25">
      <c r="A13" s="50" t="s">
        <v>117</v>
      </c>
      <c r="B13" s="51">
        <v>53</v>
      </c>
      <c r="C13" s="51" t="s">
        <v>1322</v>
      </c>
      <c r="D13" s="51" t="s">
        <v>97</v>
      </c>
      <c r="E13" s="2" t="s">
        <v>198</v>
      </c>
      <c r="F13" s="136">
        <v>2062</v>
      </c>
      <c r="G13" s="160">
        <v>808</v>
      </c>
      <c r="H13" s="170">
        <v>0.22915484968803176</v>
      </c>
      <c r="I13" s="166" t="s">
        <v>380</v>
      </c>
      <c r="J13" s="136">
        <v>2026</v>
      </c>
      <c r="K13" s="160">
        <v>523</v>
      </c>
      <c r="L13" s="170">
        <v>0.18153418951752864</v>
      </c>
      <c r="M13" s="166" t="s">
        <v>118</v>
      </c>
      <c r="N13" s="136">
        <v>2492</v>
      </c>
      <c r="O13" s="160">
        <v>443</v>
      </c>
      <c r="P13" s="170">
        <v>0.27914303717706362</v>
      </c>
      <c r="Q13" s="166" t="s">
        <v>381</v>
      </c>
      <c r="R13" s="136">
        <v>2081</v>
      </c>
      <c r="S13" s="160">
        <v>311</v>
      </c>
      <c r="T13" s="170">
        <v>0.16666666666666666</v>
      </c>
      <c r="U13" s="166" t="s">
        <v>382</v>
      </c>
      <c r="V13" s="136">
        <v>2090</v>
      </c>
      <c r="W13" s="160">
        <v>274</v>
      </c>
      <c r="X13" s="170">
        <v>0.196980589503954</v>
      </c>
      <c r="Y13" s="166" t="s">
        <v>383</v>
      </c>
      <c r="Z13" s="136">
        <v>2494</v>
      </c>
      <c r="AA13" s="160">
        <v>157</v>
      </c>
      <c r="AB13" s="170">
        <v>0.20179948586118251</v>
      </c>
      <c r="AC13" s="166" t="s">
        <v>384</v>
      </c>
      <c r="AD13" s="136">
        <v>2052</v>
      </c>
      <c r="AE13" s="160">
        <v>107</v>
      </c>
      <c r="AF13" s="170">
        <v>0.12985436893203883</v>
      </c>
      <c r="AG13" s="166" t="s">
        <v>385</v>
      </c>
      <c r="AH13" s="136">
        <v>2067</v>
      </c>
      <c r="AI13" s="160">
        <v>97</v>
      </c>
      <c r="AJ13" s="170">
        <v>7.2118959107806691E-2</v>
      </c>
      <c r="AK13" s="166" t="s">
        <v>386</v>
      </c>
      <c r="AL13" s="136">
        <v>1760</v>
      </c>
      <c r="AM13" s="160">
        <v>77</v>
      </c>
      <c r="AN13" s="170">
        <v>2.6208304969366915E-2</v>
      </c>
      <c r="AO13" s="166" t="s">
        <v>403</v>
      </c>
      <c r="AP13" s="136">
        <v>2132</v>
      </c>
      <c r="AQ13" s="160">
        <v>73</v>
      </c>
      <c r="AR13" s="170">
        <v>2.5914093006744764E-2</v>
      </c>
      <c r="AS13" s="166" t="s">
        <v>375</v>
      </c>
      <c r="AT13" s="136">
        <v>2021</v>
      </c>
      <c r="AU13" s="160">
        <v>68</v>
      </c>
      <c r="AV13" s="170">
        <v>2.6133743274404306E-2</v>
      </c>
      <c r="AW13" s="166" t="s">
        <v>1382</v>
      </c>
      <c r="AX13" s="136">
        <v>2030</v>
      </c>
      <c r="AY13" s="160">
        <v>54</v>
      </c>
      <c r="AZ13" s="170">
        <v>0.17821782178217821</v>
      </c>
      <c r="BA13" s="166" t="s">
        <v>667</v>
      </c>
      <c r="BB13" s="136">
        <v>2054</v>
      </c>
      <c r="BC13" s="160">
        <v>50</v>
      </c>
      <c r="BD13" s="170">
        <v>6.5789473684210523E-2</v>
      </c>
      <c r="BE13" s="166" t="s">
        <v>646</v>
      </c>
      <c r="BF13" s="136">
        <v>2482</v>
      </c>
      <c r="BG13" s="160">
        <v>45</v>
      </c>
      <c r="BH13" s="170">
        <v>6.2937062937062943E-2</v>
      </c>
      <c r="BI13" s="166" t="s">
        <v>569</v>
      </c>
      <c r="BJ13" s="136">
        <v>2035</v>
      </c>
      <c r="BK13" s="216">
        <v>39</v>
      </c>
      <c r="BL13" s="170">
        <v>2.4451410658307211E-2</v>
      </c>
    </row>
    <row r="14" spans="1:64" x14ac:dyDescent="0.25">
      <c r="A14" s="50" t="s">
        <v>119</v>
      </c>
      <c r="B14" s="51">
        <v>79</v>
      </c>
      <c r="C14" s="51" t="s">
        <v>1322</v>
      </c>
      <c r="D14" s="51" t="s">
        <v>101</v>
      </c>
      <c r="E14" s="2" t="s">
        <v>120</v>
      </c>
      <c r="F14" s="136">
        <v>2360</v>
      </c>
      <c r="G14" s="160">
        <v>4715</v>
      </c>
      <c r="H14" s="170">
        <v>0.63767919935082495</v>
      </c>
      <c r="I14" s="166" t="s">
        <v>387</v>
      </c>
      <c r="J14" s="136">
        <v>2330</v>
      </c>
      <c r="K14" s="160">
        <v>836</v>
      </c>
      <c r="L14" s="170">
        <v>0.55548172757475078</v>
      </c>
      <c r="M14" s="166" t="s">
        <v>388</v>
      </c>
      <c r="N14" s="136">
        <v>2364</v>
      </c>
      <c r="O14" s="160">
        <v>734</v>
      </c>
      <c r="P14" s="170">
        <v>0.50550964187327818</v>
      </c>
      <c r="Q14" s="166" t="s">
        <v>389</v>
      </c>
      <c r="R14" s="136">
        <v>2346</v>
      </c>
      <c r="S14" s="160">
        <v>655</v>
      </c>
      <c r="T14" s="170">
        <v>0.22743055555555555</v>
      </c>
      <c r="U14" s="166" t="s">
        <v>390</v>
      </c>
      <c r="V14" s="136">
        <v>2332</v>
      </c>
      <c r="W14" s="160">
        <v>492</v>
      </c>
      <c r="X14" s="170">
        <v>0.36826347305389223</v>
      </c>
      <c r="Y14" s="166" t="s">
        <v>391</v>
      </c>
      <c r="Z14" s="136">
        <v>2050</v>
      </c>
      <c r="AA14" s="160">
        <v>381</v>
      </c>
      <c r="AB14" s="170">
        <v>0.14842228282041292</v>
      </c>
      <c r="AC14" s="166" t="s">
        <v>392</v>
      </c>
      <c r="AD14" s="136">
        <v>2359</v>
      </c>
      <c r="AE14" s="160">
        <v>339</v>
      </c>
      <c r="AF14" s="170">
        <v>0.17216861350939563</v>
      </c>
      <c r="AG14" s="166" t="s">
        <v>393</v>
      </c>
      <c r="AH14" s="136">
        <v>2532</v>
      </c>
      <c r="AI14" s="160">
        <v>269</v>
      </c>
      <c r="AJ14" s="170">
        <v>0.17036098796706775</v>
      </c>
      <c r="AK14" s="166" t="s">
        <v>442</v>
      </c>
      <c r="AL14" s="136">
        <v>2563</v>
      </c>
      <c r="AM14" s="160">
        <v>207</v>
      </c>
      <c r="AN14" s="170">
        <v>0.19884726224783861</v>
      </c>
      <c r="AO14" s="166" t="s">
        <v>394</v>
      </c>
      <c r="AP14" s="136">
        <v>2338</v>
      </c>
      <c r="AQ14" s="160">
        <v>187</v>
      </c>
      <c r="AR14" s="170">
        <v>0.21177802944507362</v>
      </c>
      <c r="AS14" s="166" t="s">
        <v>395</v>
      </c>
      <c r="AT14" s="136">
        <v>2562</v>
      </c>
      <c r="AU14" s="160">
        <v>180</v>
      </c>
      <c r="AV14" s="170">
        <v>0.5357142857142857</v>
      </c>
      <c r="AW14" s="166" t="s">
        <v>647</v>
      </c>
      <c r="AX14" s="136">
        <v>2367</v>
      </c>
      <c r="AY14" s="160">
        <v>153</v>
      </c>
      <c r="AZ14" s="170">
        <v>0.46646341463414637</v>
      </c>
      <c r="BA14" s="166" t="s">
        <v>557</v>
      </c>
      <c r="BB14" s="136">
        <v>2571</v>
      </c>
      <c r="BC14" s="160">
        <v>103</v>
      </c>
      <c r="BD14" s="170">
        <v>7.5292397660818716E-2</v>
      </c>
      <c r="BE14" s="166" t="s">
        <v>415</v>
      </c>
      <c r="BF14" s="136">
        <v>2649</v>
      </c>
      <c r="BG14" s="160">
        <v>100</v>
      </c>
      <c r="BH14" s="170">
        <v>5.0150451354062188E-2</v>
      </c>
      <c r="BI14" s="166" t="s">
        <v>516</v>
      </c>
      <c r="BJ14" s="136">
        <v>2347</v>
      </c>
      <c r="BK14" s="216">
        <v>97</v>
      </c>
      <c r="BL14" s="170">
        <v>8.234295415959253E-2</v>
      </c>
    </row>
    <row r="15" spans="1:64" x14ac:dyDescent="0.25">
      <c r="A15" s="50" t="s">
        <v>122</v>
      </c>
      <c r="B15" s="51">
        <v>8702</v>
      </c>
      <c r="C15" s="51" t="s">
        <v>1322</v>
      </c>
      <c r="D15" s="51" t="s">
        <v>123</v>
      </c>
      <c r="E15" s="2" t="s">
        <v>373</v>
      </c>
      <c r="F15" s="136">
        <v>2169</v>
      </c>
      <c r="G15" s="160">
        <v>794</v>
      </c>
      <c r="H15" s="170">
        <v>0.1188622754491018</v>
      </c>
      <c r="I15" s="166" t="s">
        <v>378</v>
      </c>
      <c r="J15" s="136">
        <v>2124</v>
      </c>
      <c r="K15" s="160">
        <v>729</v>
      </c>
      <c r="L15" s="170">
        <v>0.12013843111404086</v>
      </c>
      <c r="M15" s="166" t="s">
        <v>397</v>
      </c>
      <c r="N15" s="136">
        <v>2130</v>
      </c>
      <c r="O15" s="160">
        <v>726</v>
      </c>
      <c r="P15" s="170">
        <v>0.21147684241188464</v>
      </c>
      <c r="Q15" s="166" t="s">
        <v>396</v>
      </c>
      <c r="R15" s="136">
        <v>2446</v>
      </c>
      <c r="S15" s="160">
        <v>666</v>
      </c>
      <c r="T15" s="170">
        <v>0.36958934517203107</v>
      </c>
      <c r="U15" s="166" t="s">
        <v>120</v>
      </c>
      <c r="V15" s="136">
        <v>2360</v>
      </c>
      <c r="W15" s="160">
        <v>663</v>
      </c>
      <c r="X15" s="170">
        <v>8.9667297809034346E-2</v>
      </c>
      <c r="Y15" s="166" t="s">
        <v>398</v>
      </c>
      <c r="Z15" s="136">
        <v>2119</v>
      </c>
      <c r="AA15" s="160">
        <v>626</v>
      </c>
      <c r="AB15" s="170">
        <v>0.16679989341859847</v>
      </c>
      <c r="AC15" s="166" t="s">
        <v>377</v>
      </c>
      <c r="AD15" s="136">
        <v>2136</v>
      </c>
      <c r="AE15" s="160">
        <v>538</v>
      </c>
      <c r="AF15" s="170">
        <v>0.1380549140364383</v>
      </c>
      <c r="AG15" s="166" t="s">
        <v>401</v>
      </c>
      <c r="AH15" s="136">
        <v>2151</v>
      </c>
      <c r="AI15" s="160">
        <v>523</v>
      </c>
      <c r="AJ15" s="170">
        <v>8.8824728260869568E-2</v>
      </c>
      <c r="AK15" s="166" t="s">
        <v>407</v>
      </c>
      <c r="AL15" s="136">
        <v>2148</v>
      </c>
      <c r="AM15" s="160">
        <v>501</v>
      </c>
      <c r="AN15" s="170">
        <v>8.1649282920469357E-2</v>
      </c>
      <c r="AO15" s="166" t="s">
        <v>193</v>
      </c>
      <c r="AP15" s="136">
        <v>2121</v>
      </c>
      <c r="AQ15" s="160">
        <v>486</v>
      </c>
      <c r="AR15" s="170">
        <v>0.14336283185840709</v>
      </c>
      <c r="AS15" s="166" t="s">
        <v>404</v>
      </c>
      <c r="AT15" s="136">
        <v>2131</v>
      </c>
      <c r="AU15" s="160">
        <v>479</v>
      </c>
      <c r="AV15" s="170">
        <v>0.15029808597427047</v>
      </c>
      <c r="AW15" s="166" t="s">
        <v>188</v>
      </c>
      <c r="AX15" s="136">
        <v>2301</v>
      </c>
      <c r="AY15" s="160">
        <v>468</v>
      </c>
      <c r="AZ15" s="170">
        <v>4.7253634894991924E-2</v>
      </c>
      <c r="BA15" s="166" t="s">
        <v>380</v>
      </c>
      <c r="BB15" s="136">
        <v>2026</v>
      </c>
      <c r="BC15" s="160">
        <v>457</v>
      </c>
      <c r="BD15" s="170">
        <v>0.15862547726483861</v>
      </c>
      <c r="BE15" s="166" t="s">
        <v>374</v>
      </c>
      <c r="BF15" s="136">
        <v>2368</v>
      </c>
      <c r="BG15" s="160">
        <v>456</v>
      </c>
      <c r="BH15" s="170">
        <v>0.12150279776179057</v>
      </c>
      <c r="BI15" s="166" t="s">
        <v>115</v>
      </c>
      <c r="BJ15" s="136">
        <v>2186</v>
      </c>
      <c r="BK15" s="216">
        <v>452</v>
      </c>
      <c r="BL15" s="170">
        <v>0.19911894273127753</v>
      </c>
    </row>
    <row r="16" spans="1:64" ht="14.4" x14ac:dyDescent="0.3">
      <c r="A16" s="50" t="s">
        <v>125</v>
      </c>
      <c r="B16" s="51">
        <v>46</v>
      </c>
      <c r="C16" s="51" t="s">
        <v>1333</v>
      </c>
      <c r="D16" s="51" t="s">
        <v>126</v>
      </c>
      <c r="E16" s="2" t="s">
        <v>378</v>
      </c>
      <c r="F16" s="136">
        <v>2124</v>
      </c>
      <c r="G16" s="160">
        <v>183</v>
      </c>
      <c r="H16" s="170">
        <v>3.0158206987475279E-2</v>
      </c>
      <c r="I16" s="166" t="s">
        <v>188</v>
      </c>
      <c r="J16" s="136">
        <v>2301</v>
      </c>
      <c r="K16" s="160">
        <v>142</v>
      </c>
      <c r="L16" s="170">
        <v>1.4337641357027463E-2</v>
      </c>
      <c r="M16" s="166" t="s">
        <v>377</v>
      </c>
      <c r="N16" s="136">
        <v>2136</v>
      </c>
      <c r="O16" s="160">
        <v>130</v>
      </c>
      <c r="P16" s="170">
        <v>3.335899409802412E-2</v>
      </c>
      <c r="Q16" s="166" t="s">
        <v>193</v>
      </c>
      <c r="R16" s="136">
        <v>2121</v>
      </c>
      <c r="S16" s="160">
        <v>123</v>
      </c>
      <c r="T16" s="170">
        <v>3.6283185840707964E-2</v>
      </c>
      <c r="U16" s="166" t="s">
        <v>397</v>
      </c>
      <c r="V16" s="136">
        <v>2130</v>
      </c>
      <c r="W16" s="160">
        <v>112</v>
      </c>
      <c r="X16" s="170">
        <v>3.2624526653073117E-2</v>
      </c>
      <c r="Y16" s="166" t="s">
        <v>398</v>
      </c>
      <c r="Z16" s="136">
        <v>2119</v>
      </c>
      <c r="AA16" s="160">
        <v>110</v>
      </c>
      <c r="AB16" s="170">
        <v>2.930988542499334E-2</v>
      </c>
      <c r="AC16" s="166" t="s">
        <v>120</v>
      </c>
      <c r="AD16" s="136">
        <v>2360</v>
      </c>
      <c r="AE16" s="160">
        <v>108</v>
      </c>
      <c r="AF16" s="170">
        <v>1.4606437652150393E-2</v>
      </c>
      <c r="AG16" s="166" t="s">
        <v>193</v>
      </c>
      <c r="AH16" s="136">
        <v>2125</v>
      </c>
      <c r="AI16" s="160">
        <v>105</v>
      </c>
      <c r="AJ16" s="170">
        <v>3.3991583036581417E-2</v>
      </c>
      <c r="AK16" s="166" t="s">
        <v>491</v>
      </c>
      <c r="AL16" s="136">
        <v>1702</v>
      </c>
      <c r="AM16" s="160">
        <v>103</v>
      </c>
      <c r="AN16" s="170">
        <v>2.6108998732572879E-2</v>
      </c>
      <c r="AO16" s="166" t="s">
        <v>404</v>
      </c>
      <c r="AP16" s="136">
        <v>2131</v>
      </c>
      <c r="AQ16" s="160">
        <v>100</v>
      </c>
      <c r="AR16" s="170">
        <v>3.1377470975839344E-2</v>
      </c>
      <c r="AS16" s="166" t="s">
        <v>407</v>
      </c>
      <c r="AT16" s="136">
        <v>2148</v>
      </c>
      <c r="AU16" s="160">
        <v>97</v>
      </c>
      <c r="AV16" s="170">
        <v>1.5808344198174708E-2</v>
      </c>
      <c r="AW16" s="166" t="s">
        <v>154</v>
      </c>
      <c r="AX16" s="136">
        <v>1841</v>
      </c>
      <c r="AY16" s="160">
        <v>96</v>
      </c>
      <c r="AZ16" s="170">
        <v>1.6818500350385426E-2</v>
      </c>
      <c r="BA16" s="166" t="s">
        <v>405</v>
      </c>
      <c r="BB16" s="136">
        <v>2149</v>
      </c>
      <c r="BC16" s="160">
        <v>94</v>
      </c>
      <c r="BD16" s="170">
        <v>2.0219402021940201E-2</v>
      </c>
      <c r="BE16" s="166" t="s">
        <v>188</v>
      </c>
      <c r="BF16" s="136">
        <v>2302</v>
      </c>
      <c r="BG16" s="160">
        <v>89</v>
      </c>
      <c r="BH16" s="170">
        <v>1.9487628640245239E-2</v>
      </c>
      <c r="BI16" s="166" t="s">
        <v>379</v>
      </c>
      <c r="BJ16" s="136">
        <v>2126</v>
      </c>
      <c r="BK16" s="216">
        <v>87</v>
      </c>
      <c r="BL16" s="171">
        <v>2.9471544715447155E-2</v>
      </c>
    </row>
    <row r="17" spans="1:64" x14ac:dyDescent="0.25">
      <c r="A17" s="50" t="s">
        <v>127</v>
      </c>
      <c r="B17" s="51">
        <v>3107</v>
      </c>
      <c r="C17" s="51" t="s">
        <v>1334</v>
      </c>
      <c r="D17" s="51" t="s">
        <v>123</v>
      </c>
      <c r="E17" s="2" t="s">
        <v>378</v>
      </c>
      <c r="F17" s="136">
        <v>2124</v>
      </c>
      <c r="G17" s="160">
        <v>1803</v>
      </c>
      <c r="H17" s="170">
        <v>0.29713249835201055</v>
      </c>
      <c r="I17" s="166" t="s">
        <v>124</v>
      </c>
      <c r="J17" s="136">
        <v>2118</v>
      </c>
      <c r="K17" s="160">
        <v>1504</v>
      </c>
      <c r="L17" s="170">
        <v>0.4435269831907992</v>
      </c>
      <c r="M17" s="166" t="s">
        <v>398</v>
      </c>
      <c r="N17" s="136">
        <v>2119</v>
      </c>
      <c r="O17" s="160">
        <v>1438</v>
      </c>
      <c r="P17" s="170">
        <v>0.38316013855582198</v>
      </c>
      <c r="Q17" s="166" t="s">
        <v>193</v>
      </c>
      <c r="R17" s="136">
        <v>2121</v>
      </c>
      <c r="S17" s="160">
        <v>1387</v>
      </c>
      <c r="T17" s="170">
        <v>0.40914454277286133</v>
      </c>
      <c r="U17" s="166" t="s">
        <v>193</v>
      </c>
      <c r="V17" s="136">
        <v>2125</v>
      </c>
      <c r="W17" s="160">
        <v>1215</v>
      </c>
      <c r="X17" s="170">
        <v>0.39333117513758498</v>
      </c>
      <c r="Y17" s="166" t="s">
        <v>124</v>
      </c>
      <c r="Z17" s="136">
        <v>2128</v>
      </c>
      <c r="AA17" s="160">
        <v>982</v>
      </c>
      <c r="AB17" s="170">
        <v>0.28430804863925885</v>
      </c>
      <c r="AC17" s="166" t="s">
        <v>379</v>
      </c>
      <c r="AD17" s="136">
        <v>2126</v>
      </c>
      <c r="AE17" s="160">
        <v>938</v>
      </c>
      <c r="AF17" s="170">
        <v>0.31775067750677505</v>
      </c>
      <c r="AG17" s="166" t="s">
        <v>124</v>
      </c>
      <c r="AH17" s="136">
        <v>2127</v>
      </c>
      <c r="AI17" s="160">
        <v>707</v>
      </c>
      <c r="AJ17" s="170">
        <v>0.24121460252473559</v>
      </c>
      <c r="AK17" s="166" t="s">
        <v>401</v>
      </c>
      <c r="AL17" s="136">
        <v>2151</v>
      </c>
      <c r="AM17" s="160">
        <v>691</v>
      </c>
      <c r="AN17" s="170">
        <v>0.11735733695652174</v>
      </c>
      <c r="AO17" s="166" t="s">
        <v>402</v>
      </c>
      <c r="AP17" s="136">
        <v>2150</v>
      </c>
      <c r="AQ17" s="160">
        <v>689</v>
      </c>
      <c r="AR17" s="170">
        <v>0.16907975460122698</v>
      </c>
      <c r="AS17" s="166" t="s">
        <v>193</v>
      </c>
      <c r="AT17" s="136">
        <v>2122</v>
      </c>
      <c r="AU17" s="160">
        <v>672</v>
      </c>
      <c r="AV17" s="170">
        <v>0.2774566473988439</v>
      </c>
      <c r="AW17" s="166" t="s">
        <v>377</v>
      </c>
      <c r="AX17" s="136">
        <v>2136</v>
      </c>
      <c r="AY17" s="160">
        <v>651</v>
      </c>
      <c r="AZ17" s="170">
        <v>0.16705157813702848</v>
      </c>
      <c r="BA17" s="166" t="s">
        <v>188</v>
      </c>
      <c r="BB17" s="136">
        <v>2301</v>
      </c>
      <c r="BC17" s="160">
        <v>561</v>
      </c>
      <c r="BD17" s="170">
        <v>5.6643780290791597E-2</v>
      </c>
      <c r="BE17" s="166" t="s">
        <v>373</v>
      </c>
      <c r="BF17" s="136">
        <v>2169</v>
      </c>
      <c r="BG17" s="160">
        <v>467</v>
      </c>
      <c r="BH17" s="170">
        <v>6.9910179640718564E-2</v>
      </c>
      <c r="BI17" s="166" t="s">
        <v>405</v>
      </c>
      <c r="BJ17" s="136">
        <v>2149</v>
      </c>
      <c r="BK17" s="216">
        <v>394</v>
      </c>
      <c r="BL17" s="170">
        <v>8.4749408474940849E-2</v>
      </c>
    </row>
    <row r="18" spans="1:64" ht="14.4" x14ac:dyDescent="0.3">
      <c r="A18" s="50" t="s">
        <v>128</v>
      </c>
      <c r="B18" s="51">
        <v>59</v>
      </c>
      <c r="C18" s="51" t="s">
        <v>129</v>
      </c>
      <c r="D18" s="51" t="s">
        <v>97</v>
      </c>
      <c r="E18" s="2" t="s">
        <v>403</v>
      </c>
      <c r="F18" s="136">
        <v>2132</v>
      </c>
      <c r="G18" s="160">
        <v>765</v>
      </c>
      <c r="H18" s="170">
        <v>0.27156549520766771</v>
      </c>
      <c r="I18" s="166" t="s">
        <v>404</v>
      </c>
      <c r="J18" s="136">
        <v>2131</v>
      </c>
      <c r="K18" s="160">
        <v>720</v>
      </c>
      <c r="L18" s="170">
        <v>0.22591779102604331</v>
      </c>
      <c r="M18" s="166" t="s">
        <v>377</v>
      </c>
      <c r="N18" s="136">
        <v>2136</v>
      </c>
      <c r="O18" s="160">
        <v>699</v>
      </c>
      <c r="P18" s="170">
        <v>0.17936874518860663</v>
      </c>
      <c r="Q18" s="166" t="s">
        <v>380</v>
      </c>
      <c r="R18" s="136">
        <v>2026</v>
      </c>
      <c r="S18" s="160">
        <v>457</v>
      </c>
      <c r="T18" s="170">
        <v>0.15862547726483861</v>
      </c>
      <c r="U18" s="166" t="s">
        <v>397</v>
      </c>
      <c r="V18" s="136">
        <v>2130</v>
      </c>
      <c r="W18" s="160">
        <v>451</v>
      </c>
      <c r="X18" s="170">
        <v>0.13137197786192834</v>
      </c>
      <c r="Y18" s="166" t="s">
        <v>198</v>
      </c>
      <c r="Z18" s="136">
        <v>2062</v>
      </c>
      <c r="AA18" s="160">
        <v>216</v>
      </c>
      <c r="AB18" s="170">
        <v>6.1259217243335225E-2</v>
      </c>
      <c r="AC18" s="166" t="s">
        <v>379</v>
      </c>
      <c r="AD18" s="136">
        <v>2126</v>
      </c>
      <c r="AE18" s="160">
        <v>208</v>
      </c>
      <c r="AF18" s="170">
        <v>7.0460704607046065E-2</v>
      </c>
      <c r="AG18" s="166" t="s">
        <v>378</v>
      </c>
      <c r="AH18" s="136">
        <v>2124</v>
      </c>
      <c r="AI18" s="160">
        <v>165</v>
      </c>
      <c r="AJ18" s="170">
        <v>2.7191825972313777E-2</v>
      </c>
      <c r="AK18" s="166" t="s">
        <v>398</v>
      </c>
      <c r="AL18" s="136">
        <v>2119</v>
      </c>
      <c r="AM18" s="160">
        <v>145</v>
      </c>
      <c r="AN18" s="170">
        <v>3.8635758060218489E-2</v>
      </c>
      <c r="AO18" s="166" t="s">
        <v>648</v>
      </c>
      <c r="AP18" s="136">
        <v>2467</v>
      </c>
      <c r="AQ18" s="160">
        <v>106</v>
      </c>
      <c r="AR18" s="170">
        <v>9.0598290598290596E-2</v>
      </c>
      <c r="AS18" s="166" t="s">
        <v>193</v>
      </c>
      <c r="AT18" s="136">
        <v>2121</v>
      </c>
      <c r="AU18" s="160">
        <v>104</v>
      </c>
      <c r="AV18" s="170">
        <v>3.0678466076696165E-2</v>
      </c>
      <c r="AW18" s="166" t="s">
        <v>381</v>
      </c>
      <c r="AX18" s="136">
        <v>2081</v>
      </c>
      <c r="AY18" s="178">
        <v>93</v>
      </c>
      <c r="AZ18" s="172">
        <v>4.9839228295819937E-2</v>
      </c>
      <c r="BA18" s="166" t="s">
        <v>375</v>
      </c>
      <c r="BB18" s="136">
        <v>2021</v>
      </c>
      <c r="BC18" s="160">
        <v>92</v>
      </c>
      <c r="BD18" s="170">
        <v>3.5357417371252885E-2</v>
      </c>
      <c r="BE18" t="s">
        <v>382</v>
      </c>
      <c r="BF18" s="136">
        <v>2090</v>
      </c>
      <c r="BG18" s="182">
        <v>83</v>
      </c>
      <c r="BH18" s="171">
        <v>5.9669302659956867E-2</v>
      </c>
      <c r="BI18" s="166" t="s">
        <v>569</v>
      </c>
      <c r="BJ18" s="136">
        <v>2035</v>
      </c>
      <c r="BK18" s="216">
        <v>77</v>
      </c>
      <c r="BL18" s="171">
        <v>4.8275862068965517E-2</v>
      </c>
    </row>
    <row r="19" spans="1:64" x14ac:dyDescent="0.25">
      <c r="A19" s="50" t="s">
        <v>130</v>
      </c>
      <c r="B19" s="51">
        <v>22</v>
      </c>
      <c r="C19" s="51" t="s">
        <v>129</v>
      </c>
      <c r="D19" s="51" t="s">
        <v>123</v>
      </c>
      <c r="E19" s="2" t="s">
        <v>397</v>
      </c>
      <c r="F19" s="136">
        <v>2130</v>
      </c>
      <c r="G19" s="160">
        <v>1179</v>
      </c>
      <c r="H19" s="170">
        <v>0.34343140110690357</v>
      </c>
      <c r="I19" s="166" t="s">
        <v>378</v>
      </c>
      <c r="J19" s="136">
        <v>2124</v>
      </c>
      <c r="K19" s="160">
        <v>1011</v>
      </c>
      <c r="L19" s="170">
        <v>0.16661173368490442</v>
      </c>
      <c r="M19" s="166" t="s">
        <v>404</v>
      </c>
      <c r="N19" s="136">
        <v>2131</v>
      </c>
      <c r="O19" s="160">
        <v>943</v>
      </c>
      <c r="P19" s="170">
        <v>0.29588955130216504</v>
      </c>
      <c r="Q19" s="166" t="s">
        <v>377</v>
      </c>
      <c r="R19" s="136">
        <v>2136</v>
      </c>
      <c r="S19" s="160">
        <v>931</v>
      </c>
      <c r="T19" s="170">
        <v>0.23890171927123427</v>
      </c>
      <c r="U19" s="166" t="s">
        <v>398</v>
      </c>
      <c r="V19" s="136">
        <v>2119</v>
      </c>
      <c r="W19" s="160">
        <v>824</v>
      </c>
      <c r="X19" s="170">
        <v>0.21955768718358645</v>
      </c>
      <c r="Y19" s="166" t="s">
        <v>403</v>
      </c>
      <c r="Z19" s="136">
        <v>2132</v>
      </c>
      <c r="AA19" s="160">
        <v>814</v>
      </c>
      <c r="AB19" s="170">
        <v>0.28895988640397585</v>
      </c>
      <c r="AC19" s="166" t="s">
        <v>193</v>
      </c>
      <c r="AD19" s="136">
        <v>2121</v>
      </c>
      <c r="AE19" s="160">
        <v>678</v>
      </c>
      <c r="AF19" s="170">
        <v>0.2</v>
      </c>
      <c r="AG19" s="166" t="s">
        <v>380</v>
      </c>
      <c r="AH19" s="136">
        <v>2026</v>
      </c>
      <c r="AI19" s="160">
        <v>579</v>
      </c>
      <c r="AJ19" s="170">
        <v>0.20097188476223535</v>
      </c>
      <c r="AK19" s="166" t="s">
        <v>396</v>
      </c>
      <c r="AL19" s="136">
        <v>2446</v>
      </c>
      <c r="AM19" s="160">
        <v>549</v>
      </c>
      <c r="AN19" s="170">
        <v>0.30466148723640402</v>
      </c>
      <c r="AO19" s="166" t="s">
        <v>193</v>
      </c>
      <c r="AP19" s="136">
        <v>2125</v>
      </c>
      <c r="AQ19" s="160">
        <v>520</v>
      </c>
      <c r="AR19" s="170">
        <v>0.16833926837164132</v>
      </c>
      <c r="AS19" s="166" t="s">
        <v>198</v>
      </c>
      <c r="AT19" s="136">
        <v>2062</v>
      </c>
      <c r="AU19" s="160">
        <v>492</v>
      </c>
      <c r="AV19" s="170">
        <v>0.13953488372093023</v>
      </c>
      <c r="AW19" s="166" t="s">
        <v>379</v>
      </c>
      <c r="AX19" s="136">
        <v>2126</v>
      </c>
      <c r="AY19" s="160">
        <v>487</v>
      </c>
      <c r="AZ19" s="170">
        <v>0.16497289972899729</v>
      </c>
      <c r="BA19" s="166" t="s">
        <v>124</v>
      </c>
      <c r="BB19" s="136">
        <v>2118</v>
      </c>
      <c r="BC19" s="160">
        <v>482</v>
      </c>
      <c r="BD19" s="170">
        <v>0.14214096136832793</v>
      </c>
      <c r="BE19" s="166" t="s">
        <v>373</v>
      </c>
      <c r="BF19" s="136">
        <v>2169</v>
      </c>
      <c r="BG19" s="160">
        <v>468</v>
      </c>
      <c r="BH19" s="170">
        <v>7.0059880239520964E-2</v>
      </c>
      <c r="BI19" s="166" t="s">
        <v>396</v>
      </c>
      <c r="BJ19" s="136">
        <v>2445</v>
      </c>
      <c r="BK19" s="216">
        <v>398</v>
      </c>
      <c r="BL19" s="170">
        <v>0.31191222570532917</v>
      </c>
    </row>
    <row r="20" spans="1:64" x14ac:dyDescent="0.25">
      <c r="A20" s="50" t="s">
        <v>131</v>
      </c>
      <c r="B20" s="51">
        <v>3108</v>
      </c>
      <c r="C20" s="51" t="s">
        <v>131</v>
      </c>
      <c r="D20" s="51" t="s">
        <v>107</v>
      </c>
      <c r="E20" s="2" t="s">
        <v>405</v>
      </c>
      <c r="F20" s="136">
        <v>2149</v>
      </c>
      <c r="G20" s="160">
        <v>1430</v>
      </c>
      <c r="H20" s="170">
        <v>0.30759303075930305</v>
      </c>
      <c r="I20" s="166" t="s">
        <v>407</v>
      </c>
      <c r="J20" s="136">
        <v>2148</v>
      </c>
      <c r="K20" s="160">
        <v>986</v>
      </c>
      <c r="L20" s="170">
        <v>0.16069100391134289</v>
      </c>
      <c r="M20" s="166" t="s">
        <v>401</v>
      </c>
      <c r="N20" s="136">
        <v>2151</v>
      </c>
      <c r="O20" s="160">
        <v>907</v>
      </c>
      <c r="P20" s="170">
        <v>0.15404211956521738</v>
      </c>
      <c r="Q20" s="166" t="s">
        <v>402</v>
      </c>
      <c r="R20" s="136">
        <v>2150</v>
      </c>
      <c r="S20" s="160">
        <v>734</v>
      </c>
      <c r="T20" s="170">
        <v>0.18012269938650308</v>
      </c>
      <c r="U20" s="166" t="s">
        <v>406</v>
      </c>
      <c r="V20" s="136">
        <v>2145</v>
      </c>
      <c r="W20" s="160">
        <v>615</v>
      </c>
      <c r="X20" s="170">
        <v>0.29695799130854661</v>
      </c>
      <c r="Y20" s="166" t="s">
        <v>172</v>
      </c>
      <c r="Z20" s="136">
        <v>2139</v>
      </c>
      <c r="AA20" s="160">
        <v>528</v>
      </c>
      <c r="AB20" s="170">
        <v>0.21773195876288659</v>
      </c>
      <c r="AC20" s="166" t="s">
        <v>406</v>
      </c>
      <c r="AD20" s="136">
        <v>2143</v>
      </c>
      <c r="AE20" s="160">
        <v>403</v>
      </c>
      <c r="AF20" s="170">
        <v>0.24002382370458605</v>
      </c>
      <c r="AG20" s="166" t="s">
        <v>408</v>
      </c>
      <c r="AH20" s="136">
        <v>2155</v>
      </c>
      <c r="AI20" s="160">
        <v>396</v>
      </c>
      <c r="AJ20" s="170">
        <v>7.3130193905817181E-2</v>
      </c>
      <c r="AK20" s="166" t="s">
        <v>406</v>
      </c>
      <c r="AL20" s="136">
        <v>2144</v>
      </c>
      <c r="AM20" s="160">
        <v>236</v>
      </c>
      <c r="AN20" s="170">
        <v>0.16332179930795848</v>
      </c>
      <c r="AO20" s="166" t="s">
        <v>172</v>
      </c>
      <c r="AP20" s="136">
        <v>2138</v>
      </c>
      <c r="AQ20" s="160">
        <v>215</v>
      </c>
      <c r="AR20" s="170">
        <v>0.10707171314741036</v>
      </c>
      <c r="AS20" s="166" t="s">
        <v>172</v>
      </c>
      <c r="AT20" s="136">
        <v>2140</v>
      </c>
      <c r="AU20" s="160">
        <v>195</v>
      </c>
      <c r="AV20" s="170">
        <v>0.12256442489000628</v>
      </c>
      <c r="AW20" s="166" t="s">
        <v>172</v>
      </c>
      <c r="AX20" s="136">
        <v>2141</v>
      </c>
      <c r="AY20" s="160">
        <v>172</v>
      </c>
      <c r="AZ20" s="170">
        <v>0.20574162679425836</v>
      </c>
      <c r="BA20" s="166" t="s">
        <v>409</v>
      </c>
      <c r="BB20" s="136">
        <v>1801</v>
      </c>
      <c r="BC20" s="160">
        <v>121</v>
      </c>
      <c r="BD20" s="170">
        <v>2.3837667454688731E-2</v>
      </c>
      <c r="BE20" s="166" t="s">
        <v>500</v>
      </c>
      <c r="BF20" s="136">
        <v>1906</v>
      </c>
      <c r="BG20" s="160">
        <v>102</v>
      </c>
      <c r="BH20" s="170">
        <v>3.0168589174800354E-2</v>
      </c>
      <c r="BI20" s="166" t="s">
        <v>400</v>
      </c>
      <c r="BJ20" s="136">
        <v>1902</v>
      </c>
      <c r="BK20" s="216">
        <v>86</v>
      </c>
      <c r="BL20" s="170">
        <v>1.3877682749717605E-2</v>
      </c>
    </row>
    <row r="21" spans="1:64" x14ac:dyDescent="0.25">
      <c r="A21" s="50" t="s">
        <v>133</v>
      </c>
      <c r="B21" s="51">
        <v>39</v>
      </c>
      <c r="C21" s="51" t="s">
        <v>1336</v>
      </c>
      <c r="D21" s="51" t="s">
        <v>101</v>
      </c>
      <c r="E21" s="2" t="s">
        <v>134</v>
      </c>
      <c r="F21" s="136">
        <v>2601</v>
      </c>
      <c r="G21" s="160">
        <v>1897</v>
      </c>
      <c r="H21" s="170">
        <v>0.81207191780821919</v>
      </c>
      <c r="I21" s="166" t="s">
        <v>410</v>
      </c>
      <c r="J21" s="136">
        <v>2664</v>
      </c>
      <c r="K21" s="160">
        <v>1187</v>
      </c>
      <c r="L21" s="170">
        <v>0.82202216066481992</v>
      </c>
      <c r="M21" s="166" t="s">
        <v>411</v>
      </c>
      <c r="N21" s="136">
        <v>2673</v>
      </c>
      <c r="O21" s="160">
        <v>936</v>
      </c>
      <c r="P21" s="170">
        <v>0.80343347639484974</v>
      </c>
      <c r="Q21" s="166" t="s">
        <v>413</v>
      </c>
      <c r="R21" s="136">
        <v>2632</v>
      </c>
      <c r="S21" s="160">
        <v>909</v>
      </c>
      <c r="T21" s="170">
        <v>0.75813177648040031</v>
      </c>
      <c r="U21" s="166" t="s">
        <v>414</v>
      </c>
      <c r="V21" s="136">
        <v>2645</v>
      </c>
      <c r="W21" s="160">
        <v>882</v>
      </c>
      <c r="X21" s="170">
        <v>0.78749999999999998</v>
      </c>
      <c r="Y21" s="166" t="s">
        <v>412</v>
      </c>
      <c r="Z21" s="136">
        <v>2631</v>
      </c>
      <c r="AA21" s="160">
        <v>796</v>
      </c>
      <c r="AB21" s="170">
        <v>0.75809523809523804</v>
      </c>
      <c r="AC21" s="166" t="s">
        <v>416</v>
      </c>
      <c r="AD21" s="136">
        <v>2660</v>
      </c>
      <c r="AE21" s="160">
        <v>637</v>
      </c>
      <c r="AF21" s="170">
        <v>0.74242424242424243</v>
      </c>
      <c r="AG21" s="166" t="s">
        <v>415</v>
      </c>
      <c r="AH21" s="136">
        <v>2649</v>
      </c>
      <c r="AI21" s="160">
        <v>628</v>
      </c>
      <c r="AJ21" s="170">
        <v>0.31494483450351052</v>
      </c>
      <c r="AK21" s="166" t="s">
        <v>417</v>
      </c>
      <c r="AL21" s="136">
        <v>2675</v>
      </c>
      <c r="AM21" s="160">
        <v>614</v>
      </c>
      <c r="AN21" s="170">
        <v>0.80156657963446476</v>
      </c>
      <c r="AO21" s="166" t="s">
        <v>418</v>
      </c>
      <c r="AP21" s="136">
        <v>2648</v>
      </c>
      <c r="AQ21" s="160">
        <v>505</v>
      </c>
      <c r="AR21" s="170">
        <v>0.69944598337950137</v>
      </c>
      <c r="AS21" s="166" t="s">
        <v>439</v>
      </c>
      <c r="AT21" s="136">
        <v>2536</v>
      </c>
      <c r="AU21" s="160">
        <v>500</v>
      </c>
      <c r="AV21" s="170">
        <v>0.20938023450586266</v>
      </c>
      <c r="AW21" s="166" t="s">
        <v>649</v>
      </c>
      <c r="AX21" s="136">
        <v>2653</v>
      </c>
      <c r="AY21" s="160">
        <v>480</v>
      </c>
      <c r="AZ21" s="170">
        <v>0.77669902912621358</v>
      </c>
      <c r="BA21" s="166" t="s">
        <v>442</v>
      </c>
      <c r="BB21" s="136">
        <v>2563</v>
      </c>
      <c r="BC21" s="160">
        <v>478</v>
      </c>
      <c r="BD21" s="170">
        <v>0.45917387127761766</v>
      </c>
      <c r="BE21" s="166" t="s">
        <v>1383</v>
      </c>
      <c r="BF21" s="136">
        <v>2633</v>
      </c>
      <c r="BG21" s="160">
        <v>370</v>
      </c>
      <c r="BH21" s="170">
        <v>0.78556263269639071</v>
      </c>
      <c r="BI21" s="166" t="s">
        <v>650</v>
      </c>
      <c r="BJ21" s="136">
        <v>2642</v>
      </c>
      <c r="BK21" s="216">
        <v>330</v>
      </c>
      <c r="BL21" s="170">
        <v>0.75342465753424659</v>
      </c>
    </row>
    <row r="22" spans="1:64" x14ac:dyDescent="0.25">
      <c r="A22" s="50" t="s">
        <v>136</v>
      </c>
      <c r="B22" s="51">
        <v>50</v>
      </c>
      <c r="C22" s="51" t="s">
        <v>129</v>
      </c>
      <c r="D22" s="51" t="s">
        <v>101</v>
      </c>
      <c r="E22" s="2" t="s">
        <v>137</v>
      </c>
      <c r="F22" s="136">
        <v>1060</v>
      </c>
      <c r="G22" s="160">
        <v>810</v>
      </c>
      <c r="H22" s="170">
        <v>0.63330727130570763</v>
      </c>
      <c r="I22" s="166" t="s">
        <v>420</v>
      </c>
      <c r="J22" s="136">
        <v>1027</v>
      </c>
      <c r="K22" s="160">
        <v>806</v>
      </c>
      <c r="L22" s="170">
        <v>0.4632183908045977</v>
      </c>
      <c r="M22" s="166" t="s">
        <v>419</v>
      </c>
      <c r="N22" s="136">
        <v>1002</v>
      </c>
      <c r="O22" s="160">
        <v>775</v>
      </c>
      <c r="P22" s="170">
        <v>0.58139534883720934</v>
      </c>
      <c r="Q22" s="166" t="s">
        <v>421</v>
      </c>
      <c r="R22" s="136">
        <v>1062</v>
      </c>
      <c r="S22" s="160">
        <v>475</v>
      </c>
      <c r="T22" s="170">
        <v>0.58569667077681875</v>
      </c>
      <c r="U22" s="166" t="s">
        <v>422</v>
      </c>
      <c r="V22" s="136">
        <v>1035</v>
      </c>
      <c r="W22" s="160">
        <v>272</v>
      </c>
      <c r="X22" s="170">
        <v>0.58747300215982723</v>
      </c>
      <c r="Y22" s="166" t="s">
        <v>423</v>
      </c>
      <c r="Z22" s="136">
        <v>1053</v>
      </c>
      <c r="AA22" s="160">
        <v>239</v>
      </c>
      <c r="AB22" s="170">
        <v>0.76114649681528668</v>
      </c>
      <c r="AC22" s="166" t="s">
        <v>359</v>
      </c>
      <c r="AD22" s="136">
        <v>1007</v>
      </c>
      <c r="AE22" s="160">
        <v>217</v>
      </c>
      <c r="AF22" s="170">
        <v>0.16218236173393125</v>
      </c>
      <c r="AG22" s="166" t="s">
        <v>151</v>
      </c>
      <c r="AH22" s="136">
        <v>1040</v>
      </c>
      <c r="AI22" s="160">
        <v>189</v>
      </c>
      <c r="AJ22" s="170">
        <v>3.6642109344707248E-2</v>
      </c>
      <c r="AK22" s="166" t="s">
        <v>424</v>
      </c>
      <c r="AL22" s="136">
        <v>1073</v>
      </c>
      <c r="AM22" s="160">
        <v>169</v>
      </c>
      <c r="AN22" s="170">
        <v>0.3123844731977819</v>
      </c>
      <c r="AO22" s="166" t="s">
        <v>351</v>
      </c>
      <c r="AP22" s="136">
        <v>1075</v>
      </c>
      <c r="AQ22" s="160">
        <v>144</v>
      </c>
      <c r="AR22" s="170">
        <v>8.5358624777711917E-2</v>
      </c>
      <c r="AS22" s="166" t="s">
        <v>651</v>
      </c>
      <c r="AT22" s="136">
        <v>1038</v>
      </c>
      <c r="AU22" s="160">
        <v>125</v>
      </c>
      <c r="AV22" s="170">
        <v>0.50200803212851408</v>
      </c>
      <c r="AW22" s="166" t="s">
        <v>652</v>
      </c>
      <c r="AX22" s="136">
        <v>1096</v>
      </c>
      <c r="AY22" s="160">
        <v>107</v>
      </c>
      <c r="AZ22" s="170">
        <v>0.59444444444444444</v>
      </c>
      <c r="BA22" s="166" t="s">
        <v>344</v>
      </c>
      <c r="BB22" s="136">
        <v>1373</v>
      </c>
      <c r="BC22" s="160">
        <v>93</v>
      </c>
      <c r="BD22" s="170">
        <v>0.2767857142857143</v>
      </c>
      <c r="BE22" s="166" t="s">
        <v>105</v>
      </c>
      <c r="BF22" s="136">
        <v>1301</v>
      </c>
      <c r="BG22" s="160">
        <v>92</v>
      </c>
      <c r="BH22" s="170">
        <v>3.9115646258503403E-2</v>
      </c>
      <c r="BI22" s="166" t="s">
        <v>110</v>
      </c>
      <c r="BJ22" s="136">
        <v>1085</v>
      </c>
      <c r="BK22" s="216">
        <v>91</v>
      </c>
      <c r="BL22" s="170">
        <v>2.031703505246707E-2</v>
      </c>
    </row>
    <row r="23" spans="1:64" x14ac:dyDescent="0.25">
      <c r="A23" s="50" t="s">
        <v>138</v>
      </c>
      <c r="B23" s="51">
        <v>51</v>
      </c>
      <c r="C23" s="51" t="s">
        <v>1337</v>
      </c>
      <c r="D23" s="51" t="s">
        <v>126</v>
      </c>
      <c r="E23" s="231"/>
      <c r="F23" s="232"/>
      <c r="G23" s="224"/>
      <c r="H23" s="233"/>
      <c r="I23" s="231"/>
      <c r="J23" s="232"/>
      <c r="K23" s="224"/>
      <c r="L23" s="233"/>
      <c r="M23" s="231"/>
      <c r="N23" s="232"/>
      <c r="O23" s="224"/>
      <c r="P23" s="233"/>
      <c r="Q23" s="231"/>
      <c r="R23" s="232"/>
      <c r="S23" s="224"/>
      <c r="T23" s="233"/>
      <c r="U23" s="231"/>
      <c r="V23" s="232"/>
      <c r="W23" s="224"/>
      <c r="X23" s="233"/>
      <c r="Y23" s="231"/>
      <c r="Z23" s="232"/>
      <c r="AA23" s="224"/>
      <c r="AB23" s="233"/>
      <c r="AC23" s="231"/>
      <c r="AD23" s="232"/>
      <c r="AE23" s="224"/>
      <c r="AF23" s="233"/>
      <c r="AG23" s="231"/>
      <c r="AH23" s="232"/>
      <c r="AI23" s="224"/>
      <c r="AJ23" s="233"/>
      <c r="AK23" s="231"/>
      <c r="AL23" s="232"/>
      <c r="AM23" s="224"/>
      <c r="AN23" s="233"/>
      <c r="AO23" s="231"/>
      <c r="AP23" s="232"/>
      <c r="AQ23" s="224"/>
      <c r="AR23" s="233"/>
      <c r="AS23" s="231"/>
      <c r="AT23" s="232"/>
      <c r="AU23" s="224"/>
      <c r="AV23" s="233"/>
      <c r="AW23" s="231"/>
      <c r="AX23" s="232"/>
      <c r="AY23" s="224"/>
      <c r="AZ23" s="233"/>
      <c r="BA23" s="231"/>
      <c r="BB23" s="232"/>
      <c r="BC23" s="224"/>
      <c r="BD23" s="233"/>
      <c r="BE23" s="231"/>
      <c r="BF23" s="232"/>
      <c r="BG23" s="224"/>
      <c r="BH23" s="233"/>
      <c r="BI23" s="231"/>
      <c r="BJ23" s="232"/>
      <c r="BK23" s="224"/>
      <c r="BL23" s="233"/>
    </row>
    <row r="24" spans="1:64" x14ac:dyDescent="0.25">
      <c r="A24" s="50" t="s">
        <v>139</v>
      </c>
      <c r="B24" s="51">
        <v>57</v>
      </c>
      <c r="C24" s="51" t="s">
        <v>1338</v>
      </c>
      <c r="D24" s="51" t="s">
        <v>97</v>
      </c>
      <c r="E24" s="2" t="s">
        <v>425</v>
      </c>
      <c r="F24" s="136">
        <v>1720</v>
      </c>
      <c r="G24" s="160">
        <v>857</v>
      </c>
      <c r="H24" s="170">
        <v>0.5451653944020356</v>
      </c>
      <c r="I24" s="166" t="s">
        <v>140</v>
      </c>
      <c r="J24" s="136">
        <v>1742</v>
      </c>
      <c r="K24" s="160">
        <v>799</v>
      </c>
      <c r="L24" s="170">
        <v>0.57112223016440311</v>
      </c>
      <c r="M24" s="166" t="s">
        <v>426</v>
      </c>
      <c r="N24" s="136">
        <v>1754</v>
      </c>
      <c r="O24" s="160">
        <v>622</v>
      </c>
      <c r="P24" s="170">
        <v>0.63599182004089982</v>
      </c>
      <c r="Q24" s="166" t="s">
        <v>427</v>
      </c>
      <c r="R24" s="136">
        <v>1886</v>
      </c>
      <c r="S24" s="160">
        <v>438</v>
      </c>
      <c r="T24" s="170">
        <v>0.27357901311680199</v>
      </c>
      <c r="U24" s="166" t="s">
        <v>428</v>
      </c>
      <c r="V24" s="136">
        <v>1460</v>
      </c>
      <c r="W24" s="160">
        <v>398</v>
      </c>
      <c r="X24" s="170">
        <v>0.52162516382699864</v>
      </c>
      <c r="Y24" s="166" t="s">
        <v>429</v>
      </c>
      <c r="Z24" s="136">
        <v>1453</v>
      </c>
      <c r="AA24" s="160">
        <v>315</v>
      </c>
      <c r="AB24" s="170">
        <v>6.9200351493848858E-2</v>
      </c>
      <c r="AC24" s="166" t="s">
        <v>430</v>
      </c>
      <c r="AD24" s="136">
        <v>1776</v>
      </c>
      <c r="AE24" s="160">
        <v>289</v>
      </c>
      <c r="AF24" s="170">
        <v>0.22972972972972974</v>
      </c>
      <c r="AG24" s="166" t="s">
        <v>433</v>
      </c>
      <c r="AH24" s="136">
        <v>1775</v>
      </c>
      <c r="AI24" s="160">
        <v>260</v>
      </c>
      <c r="AJ24" s="170">
        <v>0.53608247422680411</v>
      </c>
      <c r="AK24" s="166" t="s">
        <v>432</v>
      </c>
      <c r="AL24" s="136">
        <v>1420</v>
      </c>
      <c r="AM24" s="160">
        <v>249</v>
      </c>
      <c r="AN24" s="170">
        <v>5.309168443496802E-2</v>
      </c>
      <c r="AO24" s="166" t="s">
        <v>431</v>
      </c>
      <c r="AP24" s="136">
        <v>1450</v>
      </c>
      <c r="AQ24" s="160">
        <v>226</v>
      </c>
      <c r="AR24" s="170">
        <v>0.29427083333333331</v>
      </c>
      <c r="AS24" s="166" t="s">
        <v>482</v>
      </c>
      <c r="AT24" s="136">
        <v>1824</v>
      </c>
      <c r="AU24" s="160">
        <v>224</v>
      </c>
      <c r="AV24" s="170">
        <v>9.7137901127493501E-2</v>
      </c>
      <c r="AW24" s="166" t="s">
        <v>176</v>
      </c>
      <c r="AX24" s="136">
        <v>1432</v>
      </c>
      <c r="AY24" s="160">
        <v>191</v>
      </c>
      <c r="AZ24" s="170">
        <v>0.2208092485549133</v>
      </c>
      <c r="BA24" s="166" t="s">
        <v>653</v>
      </c>
      <c r="BB24" s="136">
        <v>1719</v>
      </c>
      <c r="BC24" s="160">
        <v>187</v>
      </c>
      <c r="BD24" s="170">
        <v>0.50404312668463613</v>
      </c>
      <c r="BE24" s="166" t="s">
        <v>474</v>
      </c>
      <c r="BF24" s="136">
        <v>1730</v>
      </c>
      <c r="BG24" s="160">
        <v>166</v>
      </c>
      <c r="BH24" s="170">
        <v>0.14574187884108866</v>
      </c>
      <c r="BI24" s="166" t="s">
        <v>456</v>
      </c>
      <c r="BJ24" s="136">
        <v>1462</v>
      </c>
      <c r="BK24" s="160">
        <v>165</v>
      </c>
      <c r="BL24" s="170">
        <v>0.15348837209302327</v>
      </c>
    </row>
    <row r="25" spans="1:64" x14ac:dyDescent="0.25">
      <c r="A25" s="50" t="s">
        <v>141</v>
      </c>
      <c r="B25" s="51">
        <v>8</v>
      </c>
      <c r="C25" s="51" t="s">
        <v>1331</v>
      </c>
      <c r="D25" s="51" t="s">
        <v>101</v>
      </c>
      <c r="E25" s="2" t="s">
        <v>142</v>
      </c>
      <c r="F25" s="136">
        <v>1230</v>
      </c>
      <c r="G25" s="160">
        <v>265</v>
      </c>
      <c r="H25" s="170">
        <v>0.38686131386861317</v>
      </c>
      <c r="I25" s="166" t="s">
        <v>369</v>
      </c>
      <c r="J25" s="136">
        <v>1238</v>
      </c>
      <c r="K25" s="160">
        <v>73</v>
      </c>
      <c r="L25" s="170">
        <v>0.11043872919818457</v>
      </c>
      <c r="M25" s="166" t="s">
        <v>113</v>
      </c>
      <c r="N25" s="136">
        <v>1201</v>
      </c>
      <c r="O25" s="160">
        <v>72</v>
      </c>
      <c r="P25" s="170">
        <v>1.2072434607645875E-2</v>
      </c>
      <c r="Q25" s="166" t="s">
        <v>434</v>
      </c>
      <c r="R25" s="136">
        <v>1257</v>
      </c>
      <c r="S25" s="160">
        <v>63</v>
      </c>
      <c r="T25" s="170">
        <v>0.40384615384615385</v>
      </c>
      <c r="U25" s="166" t="s">
        <v>435</v>
      </c>
      <c r="V25" s="136">
        <v>1236</v>
      </c>
      <c r="W25" s="160">
        <v>49</v>
      </c>
      <c r="X25" s="170">
        <v>0.42982456140350878</v>
      </c>
      <c r="Y25" s="166" t="s">
        <v>1384</v>
      </c>
      <c r="Z25" s="136">
        <v>6018</v>
      </c>
      <c r="AA25" s="160">
        <v>39</v>
      </c>
      <c r="AB25" s="170">
        <v>0.63934426229508201</v>
      </c>
      <c r="AC25" s="166" t="s">
        <v>437</v>
      </c>
      <c r="AD25" s="136">
        <v>12529</v>
      </c>
      <c r="AE25" s="160">
        <v>37</v>
      </c>
      <c r="AF25" s="170">
        <v>0.52857142857142858</v>
      </c>
      <c r="AG25" s="166" t="s">
        <v>436</v>
      </c>
      <c r="AH25" s="136">
        <v>1222</v>
      </c>
      <c r="AI25" s="160">
        <v>35</v>
      </c>
      <c r="AJ25" s="170">
        <v>0.53030303030303028</v>
      </c>
      <c r="AK25" s="166" t="s">
        <v>368</v>
      </c>
      <c r="AL25" s="136">
        <v>1240</v>
      </c>
      <c r="AM25" s="160">
        <v>31</v>
      </c>
      <c r="AN25" s="170">
        <v>5.5062166962699825E-2</v>
      </c>
      <c r="AO25" s="166" t="s">
        <v>438</v>
      </c>
      <c r="AP25" s="136">
        <v>1262</v>
      </c>
      <c r="AQ25" s="160">
        <v>27</v>
      </c>
      <c r="AR25" s="170">
        <v>0.19708029197080293</v>
      </c>
      <c r="AS25" s="231"/>
      <c r="AT25" s="235"/>
      <c r="AU25" s="225"/>
      <c r="AV25" s="236"/>
      <c r="AW25" s="231"/>
      <c r="AX25" s="232"/>
      <c r="AY25" s="224"/>
      <c r="AZ25" s="233"/>
      <c r="BA25" s="231"/>
      <c r="BB25" s="232"/>
      <c r="BC25" s="224"/>
      <c r="BD25" s="233"/>
      <c r="BE25" s="231"/>
      <c r="BF25" s="232"/>
      <c r="BG25" s="184"/>
      <c r="BH25" s="234"/>
      <c r="BI25" s="231"/>
      <c r="BJ25" s="237"/>
      <c r="BK25" s="184"/>
      <c r="BL25" s="234"/>
    </row>
    <row r="26" spans="1:64" x14ac:dyDescent="0.25">
      <c r="A26" s="50" t="s">
        <v>143</v>
      </c>
      <c r="B26" s="51">
        <v>40</v>
      </c>
      <c r="C26" s="51" t="s">
        <v>1336</v>
      </c>
      <c r="D26" s="51" t="s">
        <v>101</v>
      </c>
      <c r="E26" s="2" t="s">
        <v>439</v>
      </c>
      <c r="F26" s="136">
        <v>2536</v>
      </c>
      <c r="G26" s="160">
        <v>1288</v>
      </c>
      <c r="H26" s="170">
        <v>0.53936348408710222</v>
      </c>
      <c r="I26" s="166" t="s">
        <v>415</v>
      </c>
      <c r="J26" s="136">
        <v>2649</v>
      </c>
      <c r="K26" s="160">
        <v>808</v>
      </c>
      <c r="L26" s="170">
        <v>0.40521564694082246</v>
      </c>
      <c r="M26" s="166" t="s">
        <v>144</v>
      </c>
      <c r="N26" s="136">
        <v>2540</v>
      </c>
      <c r="O26" s="160">
        <v>794</v>
      </c>
      <c r="P26" s="170">
        <v>0.63418530351437696</v>
      </c>
      <c r="Q26" s="166" t="s">
        <v>393</v>
      </c>
      <c r="R26" s="136">
        <v>2532</v>
      </c>
      <c r="S26" s="160">
        <v>420</v>
      </c>
      <c r="T26" s="170">
        <v>0.26599113362887905</v>
      </c>
      <c r="U26" s="166" t="s">
        <v>440</v>
      </c>
      <c r="V26" s="136">
        <v>2559</v>
      </c>
      <c r="W26" s="160">
        <v>294</v>
      </c>
      <c r="X26" s="170">
        <v>0.53454545454545455</v>
      </c>
      <c r="Y26" s="166" t="s">
        <v>441</v>
      </c>
      <c r="Z26" s="136">
        <v>2556</v>
      </c>
      <c r="AA26" s="160">
        <v>189</v>
      </c>
      <c r="AB26" s="170">
        <v>0.53389830508474578</v>
      </c>
      <c r="AC26" s="166" t="s">
        <v>442</v>
      </c>
      <c r="AD26" s="136">
        <v>2563</v>
      </c>
      <c r="AE26" s="160">
        <v>89</v>
      </c>
      <c r="AF26" s="170">
        <v>8.5494716618635933E-2</v>
      </c>
      <c r="AG26" s="166" t="s">
        <v>654</v>
      </c>
      <c r="AH26" s="136">
        <v>2644</v>
      </c>
      <c r="AI26" s="160">
        <v>62</v>
      </c>
      <c r="AJ26" s="170">
        <v>0.17613636363636365</v>
      </c>
      <c r="AK26" s="166" t="s">
        <v>134</v>
      </c>
      <c r="AL26" s="136">
        <v>2601</v>
      </c>
      <c r="AM26" s="160">
        <v>52</v>
      </c>
      <c r="AN26" s="170">
        <v>2.2260273972602738E-2</v>
      </c>
      <c r="AO26" s="166" t="s">
        <v>443</v>
      </c>
      <c r="AP26" s="136">
        <v>2553</v>
      </c>
      <c r="AQ26" s="160">
        <v>45</v>
      </c>
      <c r="AR26" s="170">
        <v>0.5056179775280899</v>
      </c>
      <c r="AS26" s="166" t="s">
        <v>655</v>
      </c>
      <c r="AT26" s="136">
        <v>2534</v>
      </c>
      <c r="AU26" s="160">
        <v>41</v>
      </c>
      <c r="AV26" s="170">
        <v>0.36607142857142855</v>
      </c>
      <c r="AW26" s="166" t="s">
        <v>444</v>
      </c>
      <c r="AX26" s="136">
        <v>2574</v>
      </c>
      <c r="AY26" s="160">
        <v>35</v>
      </c>
      <c r="AZ26" s="170">
        <v>0.49295774647887325</v>
      </c>
      <c r="BA26" s="166" t="s">
        <v>445</v>
      </c>
      <c r="BB26" s="136">
        <v>2537</v>
      </c>
      <c r="BC26" s="160">
        <v>34</v>
      </c>
      <c r="BD26" s="170">
        <v>5.8925476603119586E-2</v>
      </c>
      <c r="BE26" s="166" t="s">
        <v>656</v>
      </c>
      <c r="BF26" s="136">
        <v>2543</v>
      </c>
      <c r="BG26" s="160">
        <v>34</v>
      </c>
      <c r="BH26" s="170">
        <v>0.58620689655172409</v>
      </c>
      <c r="BI26" s="166" t="s">
        <v>418</v>
      </c>
      <c r="BJ26" s="136">
        <v>2648</v>
      </c>
      <c r="BK26" s="160">
        <v>34</v>
      </c>
      <c r="BL26" s="170">
        <v>4.7091412742382273E-2</v>
      </c>
    </row>
    <row r="27" spans="1:64" x14ac:dyDescent="0.25">
      <c r="A27" s="50" t="s">
        <v>145</v>
      </c>
      <c r="B27" s="51">
        <v>68</v>
      </c>
      <c r="C27" s="51" t="s">
        <v>1339</v>
      </c>
      <c r="D27" s="51" t="s">
        <v>101</v>
      </c>
      <c r="E27" s="2" t="s">
        <v>146</v>
      </c>
      <c r="F27" s="136">
        <v>1550</v>
      </c>
      <c r="G27" s="160">
        <v>954</v>
      </c>
      <c r="H27" s="170">
        <v>0.4662756598240469</v>
      </c>
      <c r="I27" s="166" t="s">
        <v>446</v>
      </c>
      <c r="J27" s="136">
        <v>1570</v>
      </c>
      <c r="K27" s="160">
        <v>770</v>
      </c>
      <c r="L27" s="170">
        <v>0.33565823888404533</v>
      </c>
      <c r="M27" s="166" t="s">
        <v>447</v>
      </c>
      <c r="N27" s="136">
        <v>1571</v>
      </c>
      <c r="O27" s="160">
        <v>305</v>
      </c>
      <c r="P27" s="170">
        <v>0.31639004149377592</v>
      </c>
      <c r="Q27" s="166" t="s">
        <v>448</v>
      </c>
      <c r="R27" s="136">
        <v>1507</v>
      </c>
      <c r="S27" s="160">
        <v>242</v>
      </c>
      <c r="T27" s="170">
        <v>0.20630861040068202</v>
      </c>
      <c r="U27" s="166" t="s">
        <v>449</v>
      </c>
      <c r="V27" s="136">
        <v>1566</v>
      </c>
      <c r="W27" s="160">
        <v>235</v>
      </c>
      <c r="X27" s="170">
        <v>0.38587848932676516</v>
      </c>
      <c r="Y27" s="166" t="s">
        <v>450</v>
      </c>
      <c r="Z27" s="136">
        <v>1562</v>
      </c>
      <c r="AA27" s="160">
        <v>182</v>
      </c>
      <c r="AB27" s="170">
        <v>0.13592233009708737</v>
      </c>
      <c r="AC27" s="166" t="s">
        <v>453</v>
      </c>
      <c r="AD27" s="136">
        <v>1540</v>
      </c>
      <c r="AE27" s="160">
        <v>156</v>
      </c>
      <c r="AF27" s="170">
        <v>0.13299232736572891</v>
      </c>
      <c r="AG27" s="166" t="s">
        <v>451</v>
      </c>
      <c r="AH27" s="136">
        <v>1506</v>
      </c>
      <c r="AI27" s="160">
        <v>128</v>
      </c>
      <c r="AJ27" s="170">
        <v>0.35068493150684932</v>
      </c>
      <c r="AK27" s="166" t="s">
        <v>454</v>
      </c>
      <c r="AL27" s="136">
        <v>1535</v>
      </c>
      <c r="AM27" s="160">
        <v>121</v>
      </c>
      <c r="AN27" s="170">
        <v>0.26304347826086955</v>
      </c>
      <c r="AO27" s="166" t="s">
        <v>452</v>
      </c>
      <c r="AP27" s="136">
        <v>1518</v>
      </c>
      <c r="AQ27" s="160">
        <v>94</v>
      </c>
      <c r="AR27" s="170">
        <v>0.31972789115646261</v>
      </c>
      <c r="AS27" s="166" t="s">
        <v>362</v>
      </c>
      <c r="AT27" s="136">
        <v>1585</v>
      </c>
      <c r="AU27" s="160">
        <v>87</v>
      </c>
      <c r="AV27" s="170">
        <v>0.18954248366013071</v>
      </c>
      <c r="AW27" s="166" t="s">
        <v>657</v>
      </c>
      <c r="AX27" s="136">
        <v>1521</v>
      </c>
      <c r="AY27" s="160">
        <v>80</v>
      </c>
      <c r="AZ27" s="170">
        <v>0.38095238095238093</v>
      </c>
      <c r="BA27" s="166" t="s">
        <v>641</v>
      </c>
      <c r="BB27" s="136">
        <v>1010</v>
      </c>
      <c r="BC27" s="160">
        <v>77</v>
      </c>
      <c r="BD27" s="170">
        <v>0.19743589743589743</v>
      </c>
      <c r="BE27" s="166" t="s">
        <v>1385</v>
      </c>
      <c r="BF27" s="136">
        <v>1081</v>
      </c>
      <c r="BG27" s="160">
        <v>47</v>
      </c>
      <c r="BH27" s="170">
        <v>0.26704545454545453</v>
      </c>
      <c r="BI27" s="166" t="s">
        <v>364</v>
      </c>
      <c r="BJ27" s="136">
        <v>1083</v>
      </c>
      <c r="BK27" s="160">
        <v>45</v>
      </c>
      <c r="BL27" s="170">
        <v>0.13274336283185842</v>
      </c>
    </row>
    <row r="28" spans="1:64" x14ac:dyDescent="0.25">
      <c r="A28" s="50" t="s">
        <v>147</v>
      </c>
      <c r="B28" s="51">
        <v>14496</v>
      </c>
      <c r="C28" s="51" t="s">
        <v>1339</v>
      </c>
      <c r="D28" s="51" t="s">
        <v>101</v>
      </c>
      <c r="E28" s="2" t="s">
        <v>432</v>
      </c>
      <c r="F28" s="136">
        <v>1420</v>
      </c>
      <c r="G28" s="160">
        <v>2447</v>
      </c>
      <c r="H28" s="170">
        <v>0.52174840085287844</v>
      </c>
      <c r="I28" s="166" t="s">
        <v>429</v>
      </c>
      <c r="J28" s="136">
        <v>1453</v>
      </c>
      <c r="K28" s="160">
        <v>2257</v>
      </c>
      <c r="L28" s="170">
        <v>0.49582601054481545</v>
      </c>
      <c r="M28" s="166" t="s">
        <v>455</v>
      </c>
      <c r="N28" s="136">
        <v>1510</v>
      </c>
      <c r="O28" s="160">
        <v>448</v>
      </c>
      <c r="P28" s="170">
        <v>0.29986613119143241</v>
      </c>
      <c r="Q28" s="166" t="s">
        <v>456</v>
      </c>
      <c r="R28" s="136">
        <v>1462</v>
      </c>
      <c r="S28" s="160">
        <v>340</v>
      </c>
      <c r="T28" s="170">
        <v>0.31627906976744186</v>
      </c>
      <c r="U28" s="166" t="s">
        <v>459</v>
      </c>
      <c r="V28" s="136">
        <v>1523</v>
      </c>
      <c r="W28" s="160">
        <v>191</v>
      </c>
      <c r="X28" s="170">
        <v>0.31260229132569556</v>
      </c>
      <c r="Y28" s="166" t="s">
        <v>457</v>
      </c>
      <c r="Z28" s="136">
        <v>1564</v>
      </c>
      <c r="AA28" s="160">
        <v>189</v>
      </c>
      <c r="AB28" s="170">
        <v>0.29076923076923078</v>
      </c>
      <c r="AC28" s="166" t="s">
        <v>149</v>
      </c>
      <c r="AD28" s="136">
        <v>1440</v>
      </c>
      <c r="AE28" s="178">
        <v>158</v>
      </c>
      <c r="AF28" s="172">
        <v>7.0852017937219736E-2</v>
      </c>
      <c r="AG28" s="166" t="s">
        <v>458</v>
      </c>
      <c r="AH28" s="136">
        <v>1473</v>
      </c>
      <c r="AI28" s="160">
        <v>154</v>
      </c>
      <c r="AJ28" s="170">
        <v>0.25666666666666665</v>
      </c>
      <c r="AK28" s="166" t="s">
        <v>658</v>
      </c>
      <c r="AL28" s="136">
        <v>1431</v>
      </c>
      <c r="AM28" s="160">
        <v>96</v>
      </c>
      <c r="AN28" s="170">
        <v>0.34782608695652173</v>
      </c>
      <c r="AO28" s="166" t="s">
        <v>463</v>
      </c>
      <c r="AP28" s="136">
        <v>1430</v>
      </c>
      <c r="AQ28" s="160">
        <v>74</v>
      </c>
      <c r="AR28" s="170">
        <v>0.16263736263736264</v>
      </c>
      <c r="AS28" s="166" t="s">
        <v>526</v>
      </c>
      <c r="AT28" s="136">
        <v>1464</v>
      </c>
      <c r="AU28" s="160">
        <v>74</v>
      </c>
      <c r="AV28" s="170">
        <v>0.11297709923664122</v>
      </c>
      <c r="AW28" s="166" t="s">
        <v>338</v>
      </c>
      <c r="AX28" s="136">
        <v>1475</v>
      </c>
      <c r="AY28" s="160">
        <v>74</v>
      </c>
      <c r="AZ28" s="170">
        <v>7.452165156092648E-2</v>
      </c>
      <c r="BA28" s="166" t="s">
        <v>102</v>
      </c>
      <c r="BB28" s="136">
        <v>1331</v>
      </c>
      <c r="BC28" s="160">
        <v>67</v>
      </c>
      <c r="BD28" s="170">
        <v>4.9084249084249083E-2</v>
      </c>
      <c r="BE28" s="166" t="s">
        <v>460</v>
      </c>
      <c r="BF28" s="136">
        <v>1469</v>
      </c>
      <c r="BG28" s="160">
        <v>67</v>
      </c>
      <c r="BH28" s="170">
        <v>0.11472602739726027</v>
      </c>
      <c r="BI28" s="166" t="s">
        <v>462</v>
      </c>
      <c r="BJ28" s="136">
        <v>1468</v>
      </c>
      <c r="BK28" s="160">
        <v>37</v>
      </c>
      <c r="BL28" s="170">
        <v>9.6103896103896108E-2</v>
      </c>
    </row>
    <row r="29" spans="1:64" ht="14.4" x14ac:dyDescent="0.3">
      <c r="A29" s="50" t="s">
        <v>148</v>
      </c>
      <c r="B29" s="51">
        <v>73</v>
      </c>
      <c r="C29" s="51" t="s">
        <v>1324</v>
      </c>
      <c r="D29" s="51" t="s">
        <v>101</v>
      </c>
      <c r="E29" s="2" t="s">
        <v>149</v>
      </c>
      <c r="F29" s="136">
        <v>1440</v>
      </c>
      <c r="G29" s="160">
        <v>1014</v>
      </c>
      <c r="H29" s="170">
        <v>0.45470852017937219</v>
      </c>
      <c r="I29" s="166" t="s">
        <v>338</v>
      </c>
      <c r="J29" s="136">
        <v>1475</v>
      </c>
      <c r="K29" s="160">
        <v>488</v>
      </c>
      <c r="L29" s="170">
        <v>0.49144008056394761</v>
      </c>
      <c r="M29" s="166" t="s">
        <v>102</v>
      </c>
      <c r="N29" s="136">
        <v>1331</v>
      </c>
      <c r="O29" s="160">
        <v>432</v>
      </c>
      <c r="P29" s="170">
        <v>0.31648351648351647</v>
      </c>
      <c r="Q29" s="166" t="s">
        <v>337</v>
      </c>
      <c r="R29" s="136">
        <v>1364</v>
      </c>
      <c r="S29" s="160">
        <v>209</v>
      </c>
      <c r="T29" s="170">
        <v>0.2494033412887828</v>
      </c>
      <c r="U29" s="166" t="s">
        <v>432</v>
      </c>
      <c r="V29" s="136">
        <v>1420</v>
      </c>
      <c r="W29" s="160">
        <v>173</v>
      </c>
      <c r="X29" s="170">
        <v>3.6886993603411515E-2</v>
      </c>
      <c r="Y29" s="166" t="s">
        <v>462</v>
      </c>
      <c r="Z29" s="136">
        <v>1468</v>
      </c>
      <c r="AA29" s="160">
        <v>166</v>
      </c>
      <c r="AB29" s="170">
        <v>0.43116883116883115</v>
      </c>
      <c r="AC29" s="166" t="s">
        <v>463</v>
      </c>
      <c r="AD29" s="136">
        <v>1430</v>
      </c>
      <c r="AE29" s="160">
        <v>155</v>
      </c>
      <c r="AF29" s="170">
        <v>0.34065934065934067</v>
      </c>
      <c r="AG29" s="166" t="s">
        <v>461</v>
      </c>
      <c r="AH29" s="136">
        <v>1436</v>
      </c>
      <c r="AI29" s="160">
        <v>143</v>
      </c>
      <c r="AJ29" s="170">
        <v>0.4454828660436137</v>
      </c>
      <c r="AK29" s="166" t="s">
        <v>458</v>
      </c>
      <c r="AL29" s="136">
        <v>1473</v>
      </c>
      <c r="AM29" s="160">
        <v>131</v>
      </c>
      <c r="AN29" s="170">
        <v>0.21833333333333332</v>
      </c>
      <c r="AO29" s="166" t="s">
        <v>464</v>
      </c>
      <c r="AP29" s="136">
        <v>1452</v>
      </c>
      <c r="AQ29" s="160">
        <v>119</v>
      </c>
      <c r="AR29" s="170">
        <v>0.35103244837758113</v>
      </c>
      <c r="AS29" s="166" t="s">
        <v>429</v>
      </c>
      <c r="AT29" s="136">
        <v>1453</v>
      </c>
      <c r="AU29" s="160">
        <v>81</v>
      </c>
      <c r="AV29" s="170">
        <v>1.7794376098418278E-2</v>
      </c>
      <c r="AW29" s="166" t="s">
        <v>659</v>
      </c>
      <c r="AX29" s="136">
        <v>1005</v>
      </c>
      <c r="AY29" s="160">
        <v>41</v>
      </c>
      <c r="AZ29" s="170">
        <v>9.4036697247706427E-2</v>
      </c>
      <c r="BA29" s="166" t="s">
        <v>660</v>
      </c>
      <c r="BB29" s="136">
        <v>1368</v>
      </c>
      <c r="BC29" s="160">
        <v>39</v>
      </c>
      <c r="BD29" s="170">
        <v>0.3</v>
      </c>
      <c r="BE29" s="166" t="s">
        <v>662</v>
      </c>
      <c r="BF29" s="136">
        <v>1366</v>
      </c>
      <c r="BG29" s="182">
        <v>33</v>
      </c>
      <c r="BH29" s="171">
        <v>0.39285714285714285</v>
      </c>
      <c r="BI29" s="166" t="s">
        <v>661</v>
      </c>
      <c r="BJ29" s="136">
        <v>3461</v>
      </c>
      <c r="BK29" s="160">
        <v>28</v>
      </c>
      <c r="BL29" s="170">
        <v>0.25688073394495414</v>
      </c>
    </row>
    <row r="30" spans="1:64" ht="14.4" x14ac:dyDescent="0.3">
      <c r="A30" s="50" t="s">
        <v>150</v>
      </c>
      <c r="B30" s="51">
        <v>77</v>
      </c>
      <c r="C30" s="51" t="s">
        <v>1342</v>
      </c>
      <c r="D30" s="51" t="s">
        <v>101</v>
      </c>
      <c r="E30" s="2" t="s">
        <v>151</v>
      </c>
      <c r="F30" s="136">
        <v>1040</v>
      </c>
      <c r="G30" s="160">
        <v>2418</v>
      </c>
      <c r="H30" s="170">
        <v>0.46878635129895307</v>
      </c>
      <c r="I30" s="166" t="s">
        <v>346</v>
      </c>
      <c r="J30" s="136">
        <v>1020</v>
      </c>
      <c r="K30" s="160">
        <v>638</v>
      </c>
      <c r="L30" s="170">
        <v>0.17031500266951416</v>
      </c>
      <c r="M30" s="166" t="s">
        <v>351</v>
      </c>
      <c r="N30" s="136">
        <v>1075</v>
      </c>
      <c r="O30" s="160">
        <v>569</v>
      </c>
      <c r="P30" s="170">
        <v>0.33728512151748669</v>
      </c>
      <c r="Q30" s="166" t="s">
        <v>346</v>
      </c>
      <c r="R30" s="136">
        <v>1013</v>
      </c>
      <c r="S30" s="160">
        <v>561</v>
      </c>
      <c r="T30" s="170">
        <v>0.18675099866844208</v>
      </c>
      <c r="U30" s="166" t="s">
        <v>420</v>
      </c>
      <c r="V30" s="136">
        <v>1027</v>
      </c>
      <c r="W30" s="160">
        <v>154</v>
      </c>
      <c r="X30" s="170">
        <v>8.8505747126436787E-2</v>
      </c>
      <c r="Y30" s="166" t="s">
        <v>347</v>
      </c>
      <c r="Z30" s="136">
        <v>1089</v>
      </c>
      <c r="AA30" s="160">
        <v>151</v>
      </c>
      <c r="AB30" s="170">
        <v>4.7454431175361411E-2</v>
      </c>
      <c r="AC30" s="166" t="s">
        <v>465</v>
      </c>
      <c r="AD30" s="136">
        <v>1033</v>
      </c>
      <c r="AE30" s="160">
        <v>144</v>
      </c>
      <c r="AF30" s="170">
        <v>0.24531516183986371</v>
      </c>
      <c r="AG30" s="166" t="s">
        <v>110</v>
      </c>
      <c r="AH30" s="136">
        <v>1085</v>
      </c>
      <c r="AI30" s="160">
        <v>136</v>
      </c>
      <c r="AJ30" s="170">
        <v>3.0363920517972761E-2</v>
      </c>
      <c r="AK30" s="166" t="s">
        <v>108</v>
      </c>
      <c r="AL30" s="136">
        <v>1108</v>
      </c>
      <c r="AM30" s="160">
        <v>103</v>
      </c>
      <c r="AN30" s="170">
        <v>2.9985443959243085E-2</v>
      </c>
      <c r="AO30" s="166" t="s">
        <v>108</v>
      </c>
      <c r="AP30" s="136">
        <v>1109</v>
      </c>
      <c r="AQ30" s="160">
        <v>89</v>
      </c>
      <c r="AR30" s="170">
        <v>2.3551204022228104E-2</v>
      </c>
      <c r="AS30" s="166" t="s">
        <v>108</v>
      </c>
      <c r="AT30" s="136">
        <v>1104</v>
      </c>
      <c r="AU30" s="160">
        <v>88</v>
      </c>
      <c r="AV30" s="170">
        <v>2.7525805442602441E-2</v>
      </c>
      <c r="AW30" s="166" t="s">
        <v>350</v>
      </c>
      <c r="AX30" s="136">
        <v>1001</v>
      </c>
      <c r="AY30" s="160">
        <v>59</v>
      </c>
      <c r="AZ30" s="170">
        <v>2.570806100217865E-2</v>
      </c>
      <c r="BA30" s="166" t="s">
        <v>137</v>
      </c>
      <c r="BB30" s="136">
        <v>1060</v>
      </c>
      <c r="BC30" s="160">
        <v>58</v>
      </c>
      <c r="BD30" s="170">
        <v>4.534792806880375E-2</v>
      </c>
      <c r="BE30" s="166" t="s">
        <v>108</v>
      </c>
      <c r="BF30" s="136">
        <v>1105</v>
      </c>
      <c r="BG30" s="182">
        <v>57</v>
      </c>
      <c r="BH30" s="171">
        <v>2.9126213592233011E-2</v>
      </c>
      <c r="BI30" s="166" t="s">
        <v>424</v>
      </c>
      <c r="BJ30" s="136">
        <v>1073</v>
      </c>
      <c r="BK30" s="160">
        <v>50</v>
      </c>
      <c r="BL30" s="170">
        <v>9.2421441774491686E-2</v>
      </c>
    </row>
    <row r="31" spans="1:64" x14ac:dyDescent="0.25">
      <c r="A31" s="50" t="s">
        <v>152</v>
      </c>
      <c r="B31" s="51">
        <v>6546</v>
      </c>
      <c r="C31" s="51" t="s">
        <v>1322</v>
      </c>
      <c r="D31" s="51" t="s">
        <v>107</v>
      </c>
      <c r="E31" s="2" t="s">
        <v>409</v>
      </c>
      <c r="F31" s="136">
        <v>1801</v>
      </c>
      <c r="G31" s="160">
        <v>1380</v>
      </c>
      <c r="H31" s="170">
        <v>0.27186761229314421</v>
      </c>
      <c r="I31" s="166" t="s">
        <v>466</v>
      </c>
      <c r="J31" s="136">
        <v>1821</v>
      </c>
      <c r="K31" s="160">
        <v>1352</v>
      </c>
      <c r="L31" s="170">
        <v>0.44812727875372887</v>
      </c>
      <c r="M31" s="166" t="s">
        <v>467</v>
      </c>
      <c r="N31" s="136">
        <v>1803</v>
      </c>
      <c r="O31" s="160">
        <v>1235</v>
      </c>
      <c r="P31" s="170">
        <v>0.50203252032520329</v>
      </c>
      <c r="Q31" s="166" t="s">
        <v>468</v>
      </c>
      <c r="R31" s="136">
        <v>1960</v>
      </c>
      <c r="S31" s="160">
        <v>920</v>
      </c>
      <c r="T31" s="170">
        <v>0.13038548752834467</v>
      </c>
      <c r="U31" s="166" t="s">
        <v>470</v>
      </c>
      <c r="V31" s="136">
        <v>1887</v>
      </c>
      <c r="W31" s="160">
        <v>722</v>
      </c>
      <c r="X31" s="170">
        <v>0.30108423686405339</v>
      </c>
      <c r="Y31" s="166" t="s">
        <v>472</v>
      </c>
      <c r="Z31" s="136">
        <v>1876</v>
      </c>
      <c r="AA31" s="160">
        <v>527</v>
      </c>
      <c r="AB31" s="170">
        <v>0.15148031043403276</v>
      </c>
      <c r="AC31" s="166" t="s">
        <v>474</v>
      </c>
      <c r="AD31" s="136">
        <v>1730</v>
      </c>
      <c r="AE31" s="160">
        <v>498</v>
      </c>
      <c r="AF31" s="170">
        <v>0.43722563652326601</v>
      </c>
      <c r="AG31" s="166" t="s">
        <v>469</v>
      </c>
      <c r="AH31" s="136">
        <v>2421</v>
      </c>
      <c r="AI31" s="160">
        <v>470</v>
      </c>
      <c r="AJ31" s="170">
        <v>0.40205303678357568</v>
      </c>
      <c r="AK31" s="166" t="s">
        <v>473</v>
      </c>
      <c r="AL31" s="136">
        <v>1867</v>
      </c>
      <c r="AM31" s="160">
        <v>430</v>
      </c>
      <c r="AN31" s="170">
        <v>0.18534482758620691</v>
      </c>
      <c r="AO31" s="166" t="s">
        <v>536</v>
      </c>
      <c r="AP31" s="136">
        <v>1930</v>
      </c>
      <c r="AQ31" s="160">
        <v>402</v>
      </c>
      <c r="AR31" s="170">
        <v>0.10870740941049216</v>
      </c>
      <c r="AS31" s="166" t="s">
        <v>534</v>
      </c>
      <c r="AT31" s="136">
        <v>1915</v>
      </c>
      <c r="AU31" s="160">
        <v>397</v>
      </c>
      <c r="AV31" s="170">
        <v>8.0494728304947277E-2</v>
      </c>
      <c r="AW31" s="166" t="s">
        <v>469</v>
      </c>
      <c r="AX31" s="136">
        <v>2420</v>
      </c>
      <c r="AY31" s="160">
        <v>385</v>
      </c>
      <c r="AZ31" s="170">
        <v>0.41666666666666669</v>
      </c>
      <c r="BA31" s="166" t="s">
        <v>533</v>
      </c>
      <c r="BB31" s="136">
        <v>1923</v>
      </c>
      <c r="BC31" s="160">
        <v>360</v>
      </c>
      <c r="BD31" s="170">
        <v>0.10419681620839363</v>
      </c>
      <c r="BE31" s="166" t="s">
        <v>503</v>
      </c>
      <c r="BF31" s="136">
        <v>2180</v>
      </c>
      <c r="BG31" s="160">
        <v>357</v>
      </c>
      <c r="BH31" s="170">
        <v>0.13144329896907217</v>
      </c>
      <c r="BI31" s="166" t="s">
        <v>471</v>
      </c>
      <c r="BJ31" s="136">
        <v>2474</v>
      </c>
      <c r="BK31" s="160">
        <v>352</v>
      </c>
      <c r="BL31" s="170">
        <v>0.15133276010318142</v>
      </c>
    </row>
    <row r="32" spans="1:64" x14ac:dyDescent="0.25">
      <c r="A32" s="50" t="s">
        <v>153</v>
      </c>
      <c r="B32" s="51">
        <v>83</v>
      </c>
      <c r="C32" s="51" t="s">
        <v>1344</v>
      </c>
      <c r="D32" s="51" t="s">
        <v>101</v>
      </c>
      <c r="E32" s="2" t="s">
        <v>154</v>
      </c>
      <c r="F32" s="136">
        <v>1841</v>
      </c>
      <c r="G32" s="160">
        <v>2856</v>
      </c>
      <c r="H32" s="170">
        <v>0.50035038542396637</v>
      </c>
      <c r="I32" s="166" t="s">
        <v>196</v>
      </c>
      <c r="J32" s="136">
        <v>1844</v>
      </c>
      <c r="K32" s="160">
        <v>1431</v>
      </c>
      <c r="L32" s="170">
        <v>0.2536784258110264</v>
      </c>
      <c r="M32" s="166" t="s">
        <v>154</v>
      </c>
      <c r="N32" s="136">
        <v>1843</v>
      </c>
      <c r="O32" s="160">
        <v>1369</v>
      </c>
      <c r="P32" s="170">
        <v>0.49333333333333335</v>
      </c>
      <c r="Q32" s="166" t="s">
        <v>475</v>
      </c>
      <c r="R32" s="136">
        <v>1845</v>
      </c>
      <c r="S32" s="160">
        <v>926</v>
      </c>
      <c r="T32" s="170">
        <v>0.35670261941448383</v>
      </c>
      <c r="U32" s="166" t="s">
        <v>476</v>
      </c>
      <c r="V32" s="136">
        <v>1810</v>
      </c>
      <c r="W32" s="160">
        <v>811</v>
      </c>
      <c r="X32" s="170">
        <v>0.28667373630258042</v>
      </c>
      <c r="Y32" s="166" t="s">
        <v>329</v>
      </c>
      <c r="Z32" s="136">
        <v>1830</v>
      </c>
      <c r="AA32" s="160">
        <v>541</v>
      </c>
      <c r="AB32" s="170">
        <v>0.13437655240933929</v>
      </c>
      <c r="AC32" s="166" t="s">
        <v>329</v>
      </c>
      <c r="AD32" s="136">
        <v>1832</v>
      </c>
      <c r="AE32" s="160">
        <v>524</v>
      </c>
      <c r="AF32" s="170">
        <v>0.20389105058365758</v>
      </c>
      <c r="AG32" s="166" t="s">
        <v>154</v>
      </c>
      <c r="AH32" s="136">
        <v>1840</v>
      </c>
      <c r="AI32" s="160">
        <v>466</v>
      </c>
      <c r="AJ32" s="170">
        <v>0.52714932126696834</v>
      </c>
      <c r="AK32" s="166" t="s">
        <v>477</v>
      </c>
      <c r="AL32" s="136">
        <v>3079</v>
      </c>
      <c r="AM32" s="160">
        <v>301</v>
      </c>
      <c r="AN32" s="170">
        <v>0.14138093001409113</v>
      </c>
      <c r="AO32" s="166" t="s">
        <v>329</v>
      </c>
      <c r="AP32" s="136">
        <v>1835</v>
      </c>
      <c r="AQ32" s="160">
        <v>223</v>
      </c>
      <c r="AR32" s="170">
        <v>0.16779533483822423</v>
      </c>
      <c r="AS32" s="166" t="s">
        <v>480</v>
      </c>
      <c r="AT32" s="136">
        <v>3811</v>
      </c>
      <c r="AU32" s="160">
        <v>65</v>
      </c>
      <c r="AV32" s="170">
        <v>0.14161220043572983</v>
      </c>
      <c r="AW32" s="166" t="s">
        <v>479</v>
      </c>
      <c r="AX32" s="136">
        <v>3865</v>
      </c>
      <c r="AY32" s="160">
        <v>57</v>
      </c>
      <c r="AZ32" s="170">
        <v>0.13225058004640372</v>
      </c>
      <c r="BA32" s="166" t="s">
        <v>478</v>
      </c>
      <c r="BB32" s="136">
        <v>1852</v>
      </c>
      <c r="BC32" s="160">
        <v>54</v>
      </c>
      <c r="BD32" s="170">
        <v>1.3698630136986301E-2</v>
      </c>
      <c r="BE32" s="166" t="s">
        <v>481</v>
      </c>
      <c r="BF32" s="136">
        <v>1826</v>
      </c>
      <c r="BG32" s="160">
        <v>45</v>
      </c>
      <c r="BH32" s="170">
        <v>1.3615733736762481E-2</v>
      </c>
      <c r="BI32" s="166" t="s">
        <v>334</v>
      </c>
      <c r="BJ32" s="136">
        <v>1834</v>
      </c>
      <c r="BK32" s="160">
        <v>43</v>
      </c>
      <c r="BL32" s="170">
        <v>6.4083457526080481E-2</v>
      </c>
    </row>
    <row r="33" spans="1:64" x14ac:dyDescent="0.25">
      <c r="A33" s="50" t="s">
        <v>155</v>
      </c>
      <c r="B33" s="51">
        <v>85</v>
      </c>
      <c r="C33" s="51" t="s">
        <v>1346</v>
      </c>
      <c r="D33" s="51" t="s">
        <v>101</v>
      </c>
      <c r="E33" s="2" t="s">
        <v>478</v>
      </c>
      <c r="F33" s="136">
        <v>1852</v>
      </c>
      <c r="G33" s="160">
        <v>2735</v>
      </c>
      <c r="H33" s="170">
        <v>0.69381024860476914</v>
      </c>
      <c r="I33" s="166" t="s">
        <v>481</v>
      </c>
      <c r="J33" s="136">
        <v>1826</v>
      </c>
      <c r="K33" s="160">
        <v>2201</v>
      </c>
      <c r="L33" s="170">
        <v>0.66596066565809375</v>
      </c>
      <c r="M33" s="166" t="s">
        <v>478</v>
      </c>
      <c r="N33" s="136">
        <v>1851</v>
      </c>
      <c r="O33" s="160">
        <v>2116</v>
      </c>
      <c r="P33" s="170">
        <v>0.72095400340715499</v>
      </c>
      <c r="Q33" s="166" t="s">
        <v>478</v>
      </c>
      <c r="R33" s="136">
        <v>1854</v>
      </c>
      <c r="S33" s="160">
        <v>2093</v>
      </c>
      <c r="T33" s="170">
        <v>0.73879279915284146</v>
      </c>
      <c r="U33" s="166" t="s">
        <v>478</v>
      </c>
      <c r="V33" s="136">
        <v>1850</v>
      </c>
      <c r="W33" s="160">
        <v>1325</v>
      </c>
      <c r="X33" s="170">
        <v>0.72602739726027399</v>
      </c>
      <c r="Y33" s="166" t="s">
        <v>472</v>
      </c>
      <c r="Z33" s="136">
        <v>1876</v>
      </c>
      <c r="AA33" s="160">
        <v>1257</v>
      </c>
      <c r="AB33" s="170">
        <v>0.36131072147168725</v>
      </c>
      <c r="AC33" s="166" t="s">
        <v>482</v>
      </c>
      <c r="AD33" s="136">
        <v>1824</v>
      </c>
      <c r="AE33" s="160">
        <v>1173</v>
      </c>
      <c r="AF33" s="170">
        <v>0.50867302688638338</v>
      </c>
      <c r="AG33" s="166" t="s">
        <v>483</v>
      </c>
      <c r="AH33" s="136">
        <v>1879</v>
      </c>
      <c r="AI33" s="160">
        <v>586</v>
      </c>
      <c r="AJ33" s="170">
        <v>0.60474716202270384</v>
      </c>
      <c r="AK33" s="166" t="s">
        <v>484</v>
      </c>
      <c r="AL33" s="136">
        <v>1863</v>
      </c>
      <c r="AM33" s="160">
        <v>498</v>
      </c>
      <c r="AN33" s="170">
        <v>0.59712230215827333</v>
      </c>
      <c r="AO33" s="166" t="s">
        <v>427</v>
      </c>
      <c r="AP33" s="136">
        <v>1886</v>
      </c>
      <c r="AQ33" s="160">
        <v>481</v>
      </c>
      <c r="AR33" s="170">
        <v>0.30043722673329171</v>
      </c>
      <c r="AS33" s="166" t="s">
        <v>486</v>
      </c>
      <c r="AT33" s="136">
        <v>1862</v>
      </c>
      <c r="AU33" s="160">
        <v>336</v>
      </c>
      <c r="AV33" s="170">
        <v>0.28000000000000003</v>
      </c>
      <c r="AW33" s="166" t="s">
        <v>466</v>
      </c>
      <c r="AX33" s="136">
        <v>1821</v>
      </c>
      <c r="AY33" s="160">
        <v>335</v>
      </c>
      <c r="AZ33" s="170">
        <v>0.11103745442492542</v>
      </c>
      <c r="BA33" s="166" t="s">
        <v>485</v>
      </c>
      <c r="BB33" s="136">
        <v>3076</v>
      </c>
      <c r="BC33" s="160">
        <v>335</v>
      </c>
      <c r="BD33" s="170">
        <v>0.45702592087312416</v>
      </c>
      <c r="BE33" s="166" t="s">
        <v>196</v>
      </c>
      <c r="BF33" s="136">
        <v>1844</v>
      </c>
      <c r="BG33" s="160">
        <v>150</v>
      </c>
      <c r="BH33" s="170">
        <v>2.6591029959227089E-2</v>
      </c>
      <c r="BI33" s="166" t="s">
        <v>663</v>
      </c>
      <c r="BJ33" s="136">
        <v>3051</v>
      </c>
      <c r="BK33" s="160">
        <v>140</v>
      </c>
      <c r="BL33" s="170">
        <v>0.2413793103448276</v>
      </c>
    </row>
    <row r="34" spans="1:64" x14ac:dyDescent="0.25">
      <c r="A34" s="50" t="s">
        <v>156</v>
      </c>
      <c r="B34" s="51">
        <v>133</v>
      </c>
      <c r="C34" s="51" t="s">
        <v>1339</v>
      </c>
      <c r="D34" s="51" t="s">
        <v>101</v>
      </c>
      <c r="E34" s="2" t="s">
        <v>157</v>
      </c>
      <c r="F34" s="136">
        <v>1752</v>
      </c>
      <c r="G34" s="160">
        <v>1397</v>
      </c>
      <c r="H34" s="170">
        <v>0.341064453125</v>
      </c>
      <c r="I34" s="166" t="s">
        <v>487</v>
      </c>
      <c r="J34" s="136">
        <v>1749</v>
      </c>
      <c r="K34" s="160">
        <v>549</v>
      </c>
      <c r="L34" s="170">
        <v>0.31246442800227658</v>
      </c>
      <c r="M34" s="166" t="s">
        <v>488</v>
      </c>
      <c r="N34" s="136">
        <v>1532</v>
      </c>
      <c r="O34" s="160">
        <v>183</v>
      </c>
      <c r="P34" s="170">
        <v>0.15521628498727735</v>
      </c>
      <c r="Q34" s="166" t="s">
        <v>489</v>
      </c>
      <c r="R34" s="136">
        <v>1581</v>
      </c>
      <c r="S34" s="160">
        <v>89</v>
      </c>
      <c r="T34" s="170">
        <v>5.8360655737704915E-2</v>
      </c>
      <c r="U34" s="166" t="s">
        <v>490</v>
      </c>
      <c r="V34" s="136">
        <v>1503</v>
      </c>
      <c r="W34" s="160">
        <v>61</v>
      </c>
      <c r="X34" s="170">
        <v>0.2089041095890411</v>
      </c>
      <c r="Y34" s="166" t="s">
        <v>492</v>
      </c>
      <c r="Z34" s="136">
        <v>1772</v>
      </c>
      <c r="AA34" s="160">
        <v>60</v>
      </c>
      <c r="AB34" s="170">
        <v>0.10135135135135136</v>
      </c>
      <c r="AC34" s="166" t="s">
        <v>455</v>
      </c>
      <c r="AD34" s="136">
        <v>1510</v>
      </c>
      <c r="AE34" s="160">
        <v>39</v>
      </c>
      <c r="AF34" s="170">
        <v>2.6104417670682729E-2</v>
      </c>
      <c r="AG34" s="166" t="s">
        <v>491</v>
      </c>
      <c r="AH34" s="136">
        <v>1702</v>
      </c>
      <c r="AI34" s="160">
        <v>35</v>
      </c>
      <c r="AJ34" s="170">
        <v>8.8719898605830166E-3</v>
      </c>
      <c r="AK34" s="166" t="s">
        <v>493</v>
      </c>
      <c r="AL34" s="136">
        <v>1545</v>
      </c>
      <c r="AM34" s="160">
        <v>28</v>
      </c>
      <c r="AN34" s="170">
        <v>9.7087378640776691E-3</v>
      </c>
      <c r="AO34" s="166" t="s">
        <v>184</v>
      </c>
      <c r="AP34" s="136">
        <v>1604</v>
      </c>
      <c r="AQ34" s="160">
        <v>27</v>
      </c>
      <c r="AR34" s="170">
        <v>6.4148253741981472E-3</v>
      </c>
      <c r="AS34" s="166" t="s">
        <v>664</v>
      </c>
      <c r="AT34" s="136">
        <v>1740</v>
      </c>
      <c r="AU34" s="160">
        <v>27</v>
      </c>
      <c r="AV34" s="170">
        <v>7.1808510638297879E-2</v>
      </c>
      <c r="AW34" s="166" t="s">
        <v>491</v>
      </c>
      <c r="AX34" s="136">
        <v>1701</v>
      </c>
      <c r="AY34" s="178">
        <v>25</v>
      </c>
      <c r="AZ34" s="172">
        <v>7.3986386504883098E-3</v>
      </c>
      <c r="BA34" s="166" t="s">
        <v>184</v>
      </c>
      <c r="BB34" s="136">
        <v>1605</v>
      </c>
      <c r="BC34" s="225"/>
      <c r="BD34" s="236"/>
      <c r="BE34" s="231"/>
      <c r="BF34" s="232"/>
      <c r="BG34" s="184"/>
      <c r="BH34" s="234"/>
      <c r="BI34" s="231"/>
      <c r="BJ34" s="232"/>
      <c r="BK34" s="184"/>
      <c r="BL34" s="234"/>
    </row>
    <row r="35" spans="1:64" x14ac:dyDescent="0.25">
      <c r="A35" s="50" t="s">
        <v>159</v>
      </c>
      <c r="B35" s="51">
        <v>88</v>
      </c>
      <c r="C35" s="51" t="s">
        <v>129</v>
      </c>
      <c r="D35" s="51" t="s">
        <v>97</v>
      </c>
      <c r="E35" s="2" t="s">
        <v>494</v>
      </c>
      <c r="F35" s="136">
        <v>2568</v>
      </c>
      <c r="G35" s="160">
        <v>387</v>
      </c>
      <c r="H35" s="170">
        <v>0.56413994169096215</v>
      </c>
      <c r="I35" s="166" t="s">
        <v>495</v>
      </c>
      <c r="J35" s="136">
        <v>2539</v>
      </c>
      <c r="K35" s="160">
        <v>258</v>
      </c>
      <c r="L35" s="170">
        <v>0.54315789473684206</v>
      </c>
      <c r="M35" s="166" t="s">
        <v>160</v>
      </c>
      <c r="N35" s="136">
        <v>2557</v>
      </c>
      <c r="O35" s="160">
        <v>199</v>
      </c>
      <c r="P35" s="170">
        <v>0.56534090909090906</v>
      </c>
      <c r="Q35" s="166" t="s">
        <v>496</v>
      </c>
      <c r="R35" s="136">
        <v>2575</v>
      </c>
      <c r="S35" s="160">
        <v>100</v>
      </c>
      <c r="T35" s="170">
        <v>0.54644808743169404</v>
      </c>
      <c r="U35" s="166" t="s">
        <v>497</v>
      </c>
      <c r="V35" s="136">
        <v>2535</v>
      </c>
      <c r="W35" s="160">
        <v>53</v>
      </c>
      <c r="X35" s="170">
        <v>0.53</v>
      </c>
      <c r="Y35" s="166" t="s">
        <v>488</v>
      </c>
      <c r="Z35" s="165">
        <v>1532</v>
      </c>
      <c r="AA35" s="224"/>
      <c r="AB35" s="233"/>
      <c r="AC35" s="231"/>
      <c r="AD35" s="232"/>
      <c r="AE35" s="224"/>
      <c r="AF35" s="233"/>
      <c r="AG35" s="231"/>
      <c r="AH35" s="232"/>
      <c r="AI35" s="224"/>
      <c r="AJ35" s="233"/>
      <c r="AK35" s="231"/>
      <c r="AL35" s="232"/>
      <c r="AM35" s="224"/>
      <c r="AN35" s="233"/>
      <c r="AO35" s="231"/>
      <c r="AP35" s="232"/>
      <c r="AQ35" s="224"/>
      <c r="AR35" s="233"/>
      <c r="AS35" s="231"/>
      <c r="AT35" s="232"/>
      <c r="AU35" s="224"/>
      <c r="AV35" s="233"/>
      <c r="AW35" s="231"/>
      <c r="AX35" s="232"/>
      <c r="AY35" s="224"/>
      <c r="AZ35" s="233"/>
      <c r="BA35" s="231"/>
      <c r="BB35" s="232"/>
      <c r="BC35" s="224"/>
      <c r="BD35" s="233"/>
      <c r="BE35" s="169"/>
      <c r="BF35" s="168"/>
      <c r="BG35" s="181"/>
      <c r="BH35" s="167"/>
      <c r="BI35" s="169"/>
      <c r="BJ35" s="168"/>
      <c r="BK35" s="181"/>
      <c r="BL35" s="167"/>
    </row>
    <row r="36" spans="1:64" x14ac:dyDescent="0.25">
      <c r="A36" s="50" t="s">
        <v>161</v>
      </c>
      <c r="B36" s="51">
        <v>89</v>
      </c>
      <c r="C36" s="51" t="s">
        <v>129</v>
      </c>
      <c r="D36" s="51" t="s">
        <v>126</v>
      </c>
      <c r="E36" s="231"/>
      <c r="F36" s="232"/>
      <c r="G36" s="224"/>
      <c r="H36" s="233"/>
      <c r="I36" s="231"/>
      <c r="J36" s="232"/>
      <c r="K36" s="224"/>
      <c r="L36" s="233"/>
      <c r="M36" s="231"/>
      <c r="N36" s="232"/>
      <c r="O36" s="224"/>
      <c r="P36" s="233"/>
      <c r="Q36" s="231"/>
      <c r="R36" s="232"/>
      <c r="S36" s="224"/>
      <c r="T36" s="233"/>
      <c r="U36" s="231"/>
      <c r="V36" s="232"/>
      <c r="W36" s="224"/>
      <c r="X36" s="233"/>
      <c r="Y36" s="231"/>
      <c r="Z36" s="232"/>
      <c r="AA36" s="224"/>
      <c r="AB36" s="233"/>
      <c r="AC36" s="231"/>
      <c r="AD36" s="232"/>
      <c r="AE36" s="224"/>
      <c r="AF36" s="233"/>
      <c r="AG36" s="231"/>
      <c r="AH36" s="232"/>
      <c r="AI36" s="224"/>
      <c r="AJ36" s="233"/>
      <c r="AK36" s="231"/>
      <c r="AL36" s="232"/>
      <c r="AM36" s="224"/>
      <c r="AN36" s="233"/>
      <c r="AO36" s="231"/>
      <c r="AP36" s="232"/>
      <c r="AQ36" s="224"/>
      <c r="AR36" s="233"/>
      <c r="AS36" s="231"/>
      <c r="AT36" s="232"/>
      <c r="AU36" s="224"/>
      <c r="AV36" s="233"/>
      <c r="AW36" s="231"/>
      <c r="AX36" s="232"/>
      <c r="AY36" s="224"/>
      <c r="AZ36" s="233"/>
      <c r="BA36" s="169"/>
      <c r="BB36" s="168"/>
      <c r="BC36" s="181"/>
      <c r="BD36" s="167"/>
      <c r="BE36" s="169"/>
      <c r="BF36" s="168"/>
      <c r="BG36" s="181"/>
      <c r="BH36" s="167"/>
      <c r="BI36" s="169"/>
      <c r="BJ36" s="168"/>
      <c r="BK36" s="181"/>
      <c r="BL36" s="167"/>
    </row>
    <row r="37" spans="1:64" x14ac:dyDescent="0.25">
      <c r="A37" s="50" t="s">
        <v>162</v>
      </c>
      <c r="B37" s="51">
        <v>91</v>
      </c>
      <c r="C37" s="51" t="s">
        <v>129</v>
      </c>
      <c r="D37" s="51" t="s">
        <v>123</v>
      </c>
      <c r="E37" s="2" t="s">
        <v>401</v>
      </c>
      <c r="F37" s="136">
        <v>2151</v>
      </c>
      <c r="G37" s="160">
        <v>2297</v>
      </c>
      <c r="H37" s="170">
        <v>0.39011548913043476</v>
      </c>
      <c r="I37" s="166" t="s">
        <v>402</v>
      </c>
      <c r="J37" s="136">
        <v>2150</v>
      </c>
      <c r="K37" s="160">
        <v>1683</v>
      </c>
      <c r="L37" s="170">
        <v>0.41300613496932514</v>
      </c>
      <c r="M37" s="166" t="s">
        <v>124</v>
      </c>
      <c r="N37" s="136">
        <v>2128</v>
      </c>
      <c r="O37" s="160">
        <v>1512</v>
      </c>
      <c r="P37" s="170">
        <v>0.43775332947307471</v>
      </c>
      <c r="Q37" s="166" t="s">
        <v>408</v>
      </c>
      <c r="R37" s="136">
        <v>2155</v>
      </c>
      <c r="S37" s="160">
        <v>1215</v>
      </c>
      <c r="T37" s="170">
        <v>0.22437673130193905</v>
      </c>
      <c r="U37" s="166" t="s">
        <v>405</v>
      </c>
      <c r="V37" s="136">
        <v>2149</v>
      </c>
      <c r="W37" s="160">
        <v>1211</v>
      </c>
      <c r="X37" s="170">
        <v>0.2604861260486126</v>
      </c>
      <c r="Y37" s="166" t="s">
        <v>407</v>
      </c>
      <c r="Z37" s="136">
        <v>2148</v>
      </c>
      <c r="AA37" s="160">
        <v>1159</v>
      </c>
      <c r="AB37" s="170">
        <v>0.18888526727509777</v>
      </c>
      <c r="AC37" s="166" t="s">
        <v>499</v>
      </c>
      <c r="AD37" s="136">
        <v>2129</v>
      </c>
      <c r="AE37" s="160">
        <v>948</v>
      </c>
      <c r="AF37" s="170">
        <v>0.55568581477139511</v>
      </c>
      <c r="AG37" s="166" t="s">
        <v>498</v>
      </c>
      <c r="AH37" s="136">
        <v>2152</v>
      </c>
      <c r="AI37" s="160">
        <v>934</v>
      </c>
      <c r="AJ37" s="170">
        <v>0.51234229292375211</v>
      </c>
      <c r="AK37" s="166" t="s">
        <v>124</v>
      </c>
      <c r="AL37" s="136">
        <v>2114</v>
      </c>
      <c r="AM37" s="160">
        <v>885</v>
      </c>
      <c r="AN37" s="170">
        <v>0.70349761526232113</v>
      </c>
      <c r="AO37" s="166" t="s">
        <v>400</v>
      </c>
      <c r="AP37" s="136">
        <v>1902</v>
      </c>
      <c r="AQ37" s="160">
        <v>662</v>
      </c>
      <c r="AR37" s="170">
        <v>0.10682588349201226</v>
      </c>
      <c r="AS37" s="166" t="s">
        <v>500</v>
      </c>
      <c r="AT37" s="136">
        <v>1906</v>
      </c>
      <c r="AU37" s="160">
        <v>570</v>
      </c>
      <c r="AV37" s="170">
        <v>0.16858917480035493</v>
      </c>
      <c r="AW37" s="166" t="s">
        <v>468</v>
      </c>
      <c r="AX37" s="136">
        <v>1960</v>
      </c>
      <c r="AY37" s="178">
        <v>538</v>
      </c>
      <c r="AZ37" s="172">
        <v>7.6247165532879815E-2</v>
      </c>
      <c r="BA37" s="166" t="s">
        <v>406</v>
      </c>
      <c r="BB37" s="136">
        <v>2145</v>
      </c>
      <c r="BC37" s="160">
        <v>521</v>
      </c>
      <c r="BD37" s="170">
        <v>0.25156929019797197</v>
      </c>
      <c r="BE37" s="166" t="s">
        <v>172</v>
      </c>
      <c r="BF37" s="136">
        <v>2139</v>
      </c>
      <c r="BG37" s="160">
        <v>469</v>
      </c>
      <c r="BH37" s="170">
        <v>0.1934020618556701</v>
      </c>
      <c r="BI37" s="166" t="s">
        <v>373</v>
      </c>
      <c r="BJ37" s="136">
        <v>2169</v>
      </c>
      <c r="BK37" s="216">
        <v>445</v>
      </c>
      <c r="BL37" s="170">
        <v>6.6616766467065866E-2</v>
      </c>
    </row>
    <row r="38" spans="1:64" x14ac:dyDescent="0.25">
      <c r="A38" s="50" t="s">
        <v>163</v>
      </c>
      <c r="B38" s="51">
        <v>3111</v>
      </c>
      <c r="C38" s="51" t="s">
        <v>1346</v>
      </c>
      <c r="D38" s="51" t="s">
        <v>101</v>
      </c>
      <c r="E38" s="2" t="s">
        <v>407</v>
      </c>
      <c r="F38" s="136">
        <v>2148</v>
      </c>
      <c r="G38" s="160">
        <v>1457</v>
      </c>
      <c r="H38" s="170">
        <v>0.23745110821382007</v>
      </c>
      <c r="I38" s="166" t="s">
        <v>501</v>
      </c>
      <c r="J38" s="136">
        <v>2176</v>
      </c>
      <c r="K38" s="160">
        <v>1153</v>
      </c>
      <c r="L38" s="170">
        <v>0.41639581076200793</v>
      </c>
      <c r="M38" s="166" t="s">
        <v>500</v>
      </c>
      <c r="N38" s="136">
        <v>1906</v>
      </c>
      <c r="O38" s="160">
        <v>1052</v>
      </c>
      <c r="P38" s="170">
        <v>0.31115054717539192</v>
      </c>
      <c r="Q38" s="166" t="s">
        <v>502</v>
      </c>
      <c r="R38" s="136">
        <v>1880</v>
      </c>
      <c r="S38" s="160">
        <v>789</v>
      </c>
      <c r="T38" s="170">
        <v>0.28371089536138078</v>
      </c>
      <c r="U38" s="166" t="s">
        <v>408</v>
      </c>
      <c r="V38" s="136">
        <v>2155</v>
      </c>
      <c r="W38" s="160">
        <v>672</v>
      </c>
      <c r="X38" s="170">
        <v>0.12409972299168975</v>
      </c>
      <c r="Y38" s="166" t="s">
        <v>503</v>
      </c>
      <c r="Z38" s="136">
        <v>2180</v>
      </c>
      <c r="AA38" s="160">
        <v>410</v>
      </c>
      <c r="AB38" s="170">
        <v>0.15095729013254786</v>
      </c>
      <c r="AC38" s="166" t="s">
        <v>401</v>
      </c>
      <c r="AD38" s="136">
        <v>2151</v>
      </c>
      <c r="AE38" s="160">
        <v>389</v>
      </c>
      <c r="AF38" s="170">
        <v>6.6066576086956527E-2</v>
      </c>
      <c r="AG38" s="166" t="s">
        <v>405</v>
      </c>
      <c r="AH38" s="136">
        <v>2149</v>
      </c>
      <c r="AI38" s="160">
        <v>334</v>
      </c>
      <c r="AJ38" s="170">
        <v>7.1843407184340721E-2</v>
      </c>
      <c r="AK38" s="166" t="s">
        <v>473</v>
      </c>
      <c r="AL38" s="136">
        <v>1867</v>
      </c>
      <c r="AM38" s="160">
        <v>188</v>
      </c>
      <c r="AN38" s="170">
        <v>8.1034482758620685E-2</v>
      </c>
      <c r="AO38" s="166" t="s">
        <v>468</v>
      </c>
      <c r="AP38" s="136">
        <v>1960</v>
      </c>
      <c r="AQ38" s="160">
        <v>147</v>
      </c>
      <c r="AR38" s="170">
        <v>2.0833333333333332E-2</v>
      </c>
      <c r="AS38" s="166" t="s">
        <v>498</v>
      </c>
      <c r="AT38" s="136">
        <v>2152</v>
      </c>
      <c r="AU38" s="160">
        <v>113</v>
      </c>
      <c r="AV38" s="170">
        <v>6.1985737794843662E-2</v>
      </c>
      <c r="AW38" s="166" t="s">
        <v>409</v>
      </c>
      <c r="AX38" s="136">
        <v>1801</v>
      </c>
      <c r="AY38" s="160">
        <v>112</v>
      </c>
      <c r="AZ38" s="170">
        <v>2.2064617809298661E-2</v>
      </c>
      <c r="BA38" s="166" t="s">
        <v>400</v>
      </c>
      <c r="BB38" s="136">
        <v>1905</v>
      </c>
      <c r="BC38" s="160">
        <v>86</v>
      </c>
      <c r="BD38" s="170">
        <v>2.7344992050874404E-2</v>
      </c>
      <c r="BE38" s="166" t="s">
        <v>573</v>
      </c>
      <c r="BF38" s="136">
        <v>1864</v>
      </c>
      <c r="BG38" s="160">
        <v>84</v>
      </c>
      <c r="BH38" s="170">
        <v>6.1046511627906974E-2</v>
      </c>
      <c r="BI38" s="166" t="s">
        <v>665</v>
      </c>
      <c r="BJ38" s="136">
        <v>1940</v>
      </c>
      <c r="BK38" s="216">
        <v>82</v>
      </c>
      <c r="BL38" s="170">
        <v>6.6558441558441553E-2</v>
      </c>
    </row>
    <row r="39" spans="1:64" x14ac:dyDescent="0.25">
      <c r="A39" s="50" t="s">
        <v>164</v>
      </c>
      <c r="B39" s="51">
        <v>6547</v>
      </c>
      <c r="C39" s="51" t="s">
        <v>1349</v>
      </c>
      <c r="D39" s="51" t="s">
        <v>101</v>
      </c>
      <c r="E39" s="2" t="s">
        <v>108</v>
      </c>
      <c r="F39" s="136">
        <v>1109</v>
      </c>
      <c r="G39" s="160">
        <v>795</v>
      </c>
      <c r="H39" s="170">
        <v>0.21037311458057686</v>
      </c>
      <c r="I39" s="166" t="s">
        <v>108</v>
      </c>
      <c r="J39" s="136">
        <v>1104</v>
      </c>
      <c r="K39" s="160">
        <v>699</v>
      </c>
      <c r="L39" s="170">
        <v>0.21864247732248984</v>
      </c>
      <c r="M39" s="166" t="s">
        <v>346</v>
      </c>
      <c r="N39" s="136">
        <v>1020</v>
      </c>
      <c r="O39" s="160">
        <v>688</v>
      </c>
      <c r="P39" s="170">
        <v>0.18366257341163908</v>
      </c>
      <c r="Q39" s="166" t="s">
        <v>108</v>
      </c>
      <c r="R39" s="136">
        <v>1108</v>
      </c>
      <c r="S39" s="160">
        <v>640</v>
      </c>
      <c r="T39" s="170">
        <v>0.18631732168850074</v>
      </c>
      <c r="U39" s="166" t="s">
        <v>347</v>
      </c>
      <c r="V39" s="136">
        <v>1089</v>
      </c>
      <c r="W39" s="160">
        <v>596</v>
      </c>
      <c r="X39" s="170">
        <v>0.18730358265241986</v>
      </c>
      <c r="Y39" s="166" t="s">
        <v>346</v>
      </c>
      <c r="Z39" s="136">
        <v>1013</v>
      </c>
      <c r="AA39" s="160">
        <v>462</v>
      </c>
      <c r="AB39" s="170">
        <v>0.15379494007989347</v>
      </c>
      <c r="AC39" s="166" t="s">
        <v>350</v>
      </c>
      <c r="AD39" s="136">
        <v>1001</v>
      </c>
      <c r="AE39" s="160">
        <v>431</v>
      </c>
      <c r="AF39" s="170">
        <v>0.18779956427015251</v>
      </c>
      <c r="AG39" s="166" t="s">
        <v>108</v>
      </c>
      <c r="AH39" s="136">
        <v>1105</v>
      </c>
      <c r="AI39" s="160">
        <v>399</v>
      </c>
      <c r="AJ39" s="170">
        <v>0.20388349514563106</v>
      </c>
      <c r="AK39" s="166" t="s">
        <v>151</v>
      </c>
      <c r="AL39" s="136">
        <v>1040</v>
      </c>
      <c r="AM39" s="160">
        <v>341</v>
      </c>
      <c r="AN39" s="170">
        <v>6.61108956960062E-2</v>
      </c>
      <c r="AO39" s="166" t="s">
        <v>348</v>
      </c>
      <c r="AP39" s="136">
        <v>1028</v>
      </c>
      <c r="AQ39" s="160">
        <v>318</v>
      </c>
      <c r="AR39" s="170">
        <v>0.1581302834410741</v>
      </c>
      <c r="AS39" s="166" t="s">
        <v>110</v>
      </c>
      <c r="AT39" s="136">
        <v>1085</v>
      </c>
      <c r="AU39" s="160">
        <v>298</v>
      </c>
      <c r="AV39" s="170">
        <v>6.6532708193793255E-2</v>
      </c>
      <c r="AW39" s="166" t="s">
        <v>349</v>
      </c>
      <c r="AX39" s="136">
        <v>1056</v>
      </c>
      <c r="AY39" s="160">
        <v>294</v>
      </c>
      <c r="AZ39" s="170">
        <v>0.13573407202216067</v>
      </c>
      <c r="BA39" s="166" t="s">
        <v>108</v>
      </c>
      <c r="BB39" s="136">
        <v>1119</v>
      </c>
      <c r="BC39" s="160">
        <v>289</v>
      </c>
      <c r="BD39" s="170">
        <v>0.19013157894736843</v>
      </c>
      <c r="BE39" s="166" t="s">
        <v>108</v>
      </c>
      <c r="BF39" s="136">
        <v>1118</v>
      </c>
      <c r="BG39" s="160">
        <v>277</v>
      </c>
      <c r="BH39" s="170">
        <v>0.17882504841833441</v>
      </c>
      <c r="BI39" s="166" t="s">
        <v>1386</v>
      </c>
      <c r="BJ39" s="136">
        <v>1151</v>
      </c>
      <c r="BK39" s="216">
        <v>248</v>
      </c>
      <c r="BL39" s="170">
        <v>0.22484134179510426</v>
      </c>
    </row>
    <row r="40" spans="1:64" x14ac:dyDescent="0.25">
      <c r="A40" s="50" t="s">
        <v>165</v>
      </c>
      <c r="B40" s="51">
        <v>3110</v>
      </c>
      <c r="C40" s="51" t="s">
        <v>1351</v>
      </c>
      <c r="D40" s="51" t="s">
        <v>101</v>
      </c>
      <c r="E40" s="2" t="s">
        <v>491</v>
      </c>
      <c r="F40" s="136">
        <v>1702</v>
      </c>
      <c r="G40" s="160">
        <v>2373</v>
      </c>
      <c r="H40" s="170">
        <v>0.60152091254752849</v>
      </c>
      <c r="I40" s="166" t="s">
        <v>491</v>
      </c>
      <c r="J40" s="136">
        <v>1701</v>
      </c>
      <c r="K40" s="160">
        <v>1414</v>
      </c>
      <c r="L40" s="170">
        <v>0.4184670020716188</v>
      </c>
      <c r="M40" s="166" t="s">
        <v>386</v>
      </c>
      <c r="N40" s="136">
        <v>1760</v>
      </c>
      <c r="O40" s="160">
        <v>757</v>
      </c>
      <c r="P40" s="170">
        <v>0.25765827093260724</v>
      </c>
      <c r="Q40" s="166" t="s">
        <v>504</v>
      </c>
      <c r="R40" s="136">
        <v>1721</v>
      </c>
      <c r="S40" s="160">
        <v>741</v>
      </c>
      <c r="T40" s="170">
        <v>0.43898104265402843</v>
      </c>
      <c r="U40" s="166" t="s">
        <v>157</v>
      </c>
      <c r="V40" s="136">
        <v>1752</v>
      </c>
      <c r="W40" s="160">
        <v>382</v>
      </c>
      <c r="X40" s="170">
        <v>9.326171875E-2</v>
      </c>
      <c r="Y40" s="166" t="s">
        <v>505</v>
      </c>
      <c r="Z40" s="136">
        <v>1746</v>
      </c>
      <c r="AA40" s="160">
        <v>265</v>
      </c>
      <c r="AB40" s="170">
        <v>0.24491682070240295</v>
      </c>
      <c r="AC40" s="166" t="s">
        <v>506</v>
      </c>
      <c r="AD40" s="136">
        <v>1748</v>
      </c>
      <c r="AE40" s="160">
        <v>170</v>
      </c>
      <c r="AF40" s="170">
        <v>0.13709677419354838</v>
      </c>
      <c r="AG40" s="166" t="s">
        <v>430</v>
      </c>
      <c r="AH40" s="136">
        <v>1776</v>
      </c>
      <c r="AI40" s="160">
        <v>144</v>
      </c>
      <c r="AJ40" s="170">
        <v>0.11446740858505565</v>
      </c>
      <c r="AK40" s="166" t="s">
        <v>492</v>
      </c>
      <c r="AL40" s="136">
        <v>1772</v>
      </c>
      <c r="AM40" s="160">
        <v>115</v>
      </c>
      <c r="AN40" s="170">
        <v>0.19425675675675674</v>
      </c>
      <c r="AO40" s="166" t="s">
        <v>489</v>
      </c>
      <c r="AP40" s="136">
        <v>1581</v>
      </c>
      <c r="AQ40" s="160">
        <v>112</v>
      </c>
      <c r="AR40" s="170">
        <v>7.3442622950819672E-2</v>
      </c>
      <c r="AS40" s="166" t="s">
        <v>168</v>
      </c>
      <c r="AT40" s="136">
        <v>1757</v>
      </c>
      <c r="AU40" s="160">
        <v>108</v>
      </c>
      <c r="AV40" s="170">
        <v>3.3908948194662482E-2</v>
      </c>
      <c r="AW40" s="166" t="s">
        <v>487</v>
      </c>
      <c r="AX40" s="136">
        <v>1749</v>
      </c>
      <c r="AY40" s="160">
        <v>103</v>
      </c>
      <c r="AZ40" s="170">
        <v>5.8622652248150255E-2</v>
      </c>
      <c r="BA40" s="166" t="s">
        <v>666</v>
      </c>
      <c r="BB40" s="136">
        <v>1778</v>
      </c>
      <c r="BC40" s="160">
        <v>99</v>
      </c>
      <c r="BD40" s="170">
        <v>9.9597585513078471E-2</v>
      </c>
      <c r="BE40" s="166" t="s">
        <v>667</v>
      </c>
      <c r="BF40" s="136">
        <v>2054</v>
      </c>
      <c r="BG40" s="160">
        <v>93</v>
      </c>
      <c r="BH40" s="170">
        <v>0.12236842105263158</v>
      </c>
      <c r="BI40" s="166" t="s">
        <v>184</v>
      </c>
      <c r="BJ40" s="136">
        <v>1610</v>
      </c>
      <c r="BK40" s="216">
        <v>92</v>
      </c>
      <c r="BL40" s="170">
        <v>3.3873343151693665E-2</v>
      </c>
    </row>
    <row r="41" spans="1:64" x14ac:dyDescent="0.25">
      <c r="A41" s="50" t="s">
        <v>167</v>
      </c>
      <c r="B41" s="51">
        <v>97</v>
      </c>
      <c r="C41" s="51" t="s">
        <v>1352</v>
      </c>
      <c r="D41" s="51" t="s">
        <v>97</v>
      </c>
      <c r="E41" s="2" t="s">
        <v>168</v>
      </c>
      <c r="F41" s="136">
        <v>1757</v>
      </c>
      <c r="G41" s="160">
        <v>2059</v>
      </c>
      <c r="H41" s="170">
        <v>0.6464678178963893</v>
      </c>
      <c r="I41" s="166" t="s">
        <v>507</v>
      </c>
      <c r="J41" s="136">
        <v>2038</v>
      </c>
      <c r="K41" s="160">
        <v>1147</v>
      </c>
      <c r="L41" s="170">
        <v>0.4651257096512571</v>
      </c>
      <c r="M41" s="166" t="s">
        <v>508</v>
      </c>
      <c r="N41" s="136">
        <v>2019</v>
      </c>
      <c r="O41" s="160">
        <v>840</v>
      </c>
      <c r="P41" s="170">
        <v>0.54937867887508174</v>
      </c>
      <c r="Q41" s="166" t="s">
        <v>509</v>
      </c>
      <c r="R41" s="136">
        <v>1569</v>
      </c>
      <c r="S41" s="160">
        <v>686</v>
      </c>
      <c r="T41" s="170">
        <v>0.56976744186046513</v>
      </c>
      <c r="U41" s="166" t="s">
        <v>510</v>
      </c>
      <c r="V41" s="136">
        <v>1588</v>
      </c>
      <c r="W41" s="160">
        <v>524</v>
      </c>
      <c r="X41" s="170">
        <v>0.47506799637352676</v>
      </c>
      <c r="Y41" s="166" t="s">
        <v>511</v>
      </c>
      <c r="Z41" s="136">
        <v>2053</v>
      </c>
      <c r="AA41" s="160">
        <v>489</v>
      </c>
      <c r="AB41" s="170">
        <v>0.4116161616161616</v>
      </c>
      <c r="AC41" s="166" t="s">
        <v>512</v>
      </c>
      <c r="AD41" s="136">
        <v>1504</v>
      </c>
      <c r="AE41" s="160">
        <v>424</v>
      </c>
      <c r="AF41" s="170">
        <v>0.63189269746646792</v>
      </c>
      <c r="AG41" s="166" t="s">
        <v>506</v>
      </c>
      <c r="AH41" s="136">
        <v>1748</v>
      </c>
      <c r="AI41" s="160">
        <v>346</v>
      </c>
      <c r="AJ41" s="170">
        <v>0.27903225806451615</v>
      </c>
      <c r="AK41" s="166" t="s">
        <v>514</v>
      </c>
      <c r="AL41" s="136">
        <v>1747</v>
      </c>
      <c r="AM41" s="160">
        <v>320</v>
      </c>
      <c r="AN41" s="170">
        <v>0.61068702290076338</v>
      </c>
      <c r="AO41" s="166" t="s">
        <v>513</v>
      </c>
      <c r="AP41" s="136">
        <v>1534</v>
      </c>
      <c r="AQ41" s="160">
        <v>310</v>
      </c>
      <c r="AR41" s="170">
        <v>0.51324503311258274</v>
      </c>
      <c r="AS41" s="166" t="s">
        <v>567</v>
      </c>
      <c r="AT41" s="136">
        <v>2093</v>
      </c>
      <c r="AU41" s="160">
        <v>236</v>
      </c>
      <c r="AV41" s="170">
        <v>0.19666666666666666</v>
      </c>
      <c r="AW41" s="166" t="s">
        <v>668</v>
      </c>
      <c r="AX41" s="136">
        <v>1756</v>
      </c>
      <c r="AY41" s="160">
        <v>212</v>
      </c>
      <c r="AZ41" s="170">
        <v>0.49417249417249415</v>
      </c>
      <c r="BA41" s="166" t="s">
        <v>669</v>
      </c>
      <c r="BB41" s="136">
        <v>1568</v>
      </c>
      <c r="BC41" s="160">
        <v>205</v>
      </c>
      <c r="BD41" s="170">
        <v>0.39499036608863197</v>
      </c>
      <c r="BE41" s="166" t="s">
        <v>670</v>
      </c>
      <c r="BF41" s="136">
        <v>1516</v>
      </c>
      <c r="BG41" s="160">
        <v>200</v>
      </c>
      <c r="BH41" s="170">
        <v>0.27210884353741499</v>
      </c>
      <c r="BI41" s="166" t="s">
        <v>505</v>
      </c>
      <c r="BJ41" s="136">
        <v>1746</v>
      </c>
      <c r="BK41" s="216">
        <v>193</v>
      </c>
      <c r="BL41" s="170">
        <v>0.17837338262476896</v>
      </c>
    </row>
    <row r="42" spans="1:64" ht="14.4" x14ac:dyDescent="0.3">
      <c r="A42" s="50" t="s">
        <v>169</v>
      </c>
      <c r="B42" s="51">
        <v>99</v>
      </c>
      <c r="C42" s="51" t="s">
        <v>1353</v>
      </c>
      <c r="D42" s="51" t="s">
        <v>101</v>
      </c>
      <c r="E42" s="2" t="s">
        <v>170</v>
      </c>
      <c r="F42" s="136">
        <v>2780</v>
      </c>
      <c r="G42" s="160">
        <v>3182</v>
      </c>
      <c r="H42" s="170">
        <v>0.45903058280438547</v>
      </c>
      <c r="I42" s="166" t="s">
        <v>515</v>
      </c>
      <c r="J42" s="136">
        <v>2767</v>
      </c>
      <c r="K42" s="160">
        <v>701</v>
      </c>
      <c r="L42" s="170">
        <v>0.35765306122448981</v>
      </c>
      <c r="M42" s="166" t="s">
        <v>389</v>
      </c>
      <c r="N42" s="136">
        <v>2346</v>
      </c>
      <c r="O42" s="160">
        <v>523</v>
      </c>
      <c r="P42" s="170">
        <v>0.18159722222222222</v>
      </c>
      <c r="Q42" s="166" t="s">
        <v>517</v>
      </c>
      <c r="R42" s="136">
        <v>2718</v>
      </c>
      <c r="S42" s="160">
        <v>290</v>
      </c>
      <c r="T42" s="170">
        <v>0.37859007832898173</v>
      </c>
      <c r="U42" s="166" t="s">
        <v>516</v>
      </c>
      <c r="V42" s="136">
        <v>2347</v>
      </c>
      <c r="W42" s="160">
        <v>261</v>
      </c>
      <c r="X42" s="170">
        <v>0.22156196943972836</v>
      </c>
      <c r="Y42" s="166" t="s">
        <v>520</v>
      </c>
      <c r="Z42" s="136">
        <v>2766</v>
      </c>
      <c r="AA42" s="160">
        <v>128</v>
      </c>
      <c r="AB42" s="170">
        <v>7.9207920792079209E-2</v>
      </c>
      <c r="AC42" s="166" t="s">
        <v>518</v>
      </c>
      <c r="AD42" s="136">
        <v>2779</v>
      </c>
      <c r="AE42" s="160">
        <v>120</v>
      </c>
      <c r="AF42" s="170">
        <v>0.21699819168173598</v>
      </c>
      <c r="AG42" s="166" t="s">
        <v>521</v>
      </c>
      <c r="AH42" s="136">
        <v>2764</v>
      </c>
      <c r="AI42" s="160">
        <v>111</v>
      </c>
      <c r="AJ42" s="170">
        <v>0.31896551724137934</v>
      </c>
      <c r="AK42" s="166" t="s">
        <v>204</v>
      </c>
      <c r="AL42" s="136">
        <v>2703</v>
      </c>
      <c r="AM42" s="160">
        <v>98</v>
      </c>
      <c r="AN42" s="170">
        <v>2.5000000000000001E-2</v>
      </c>
      <c r="AO42" s="166" t="s">
        <v>519</v>
      </c>
      <c r="AP42" s="136">
        <v>2324</v>
      </c>
      <c r="AQ42" s="160">
        <v>92</v>
      </c>
      <c r="AR42" s="170">
        <v>3.483528966300644E-2</v>
      </c>
      <c r="AS42" s="166" t="s">
        <v>188</v>
      </c>
      <c r="AT42" s="136">
        <v>2301</v>
      </c>
      <c r="AU42" s="160">
        <v>72</v>
      </c>
      <c r="AV42" s="170">
        <v>7.2697899838449114E-3</v>
      </c>
      <c r="AW42" s="166" t="s">
        <v>566</v>
      </c>
      <c r="AX42" s="136">
        <v>2048</v>
      </c>
      <c r="AY42" s="160">
        <v>64</v>
      </c>
      <c r="AZ42" s="170">
        <v>3.3613445378151259E-2</v>
      </c>
      <c r="BA42" s="166" t="s">
        <v>399</v>
      </c>
      <c r="BB42" s="136">
        <v>2740</v>
      </c>
      <c r="BC42" s="160">
        <v>52</v>
      </c>
      <c r="BD42" s="170">
        <v>9.1100210231254385E-3</v>
      </c>
      <c r="BE42" s="166" t="s">
        <v>671</v>
      </c>
      <c r="BF42" s="136">
        <v>2715</v>
      </c>
      <c r="BG42" s="160">
        <v>51</v>
      </c>
      <c r="BH42" s="170">
        <v>0.17586206896551723</v>
      </c>
      <c r="BI42" s="166" t="s">
        <v>565</v>
      </c>
      <c r="BJ42" s="136">
        <v>2760</v>
      </c>
      <c r="BK42" s="216">
        <v>45</v>
      </c>
      <c r="BL42" s="171">
        <v>2.313624678663239E-2</v>
      </c>
    </row>
    <row r="43" spans="1:64" x14ac:dyDescent="0.25">
      <c r="A43" s="50" t="s">
        <v>171</v>
      </c>
      <c r="B43" s="51">
        <v>100</v>
      </c>
      <c r="C43" s="51" t="s">
        <v>1322</v>
      </c>
      <c r="D43" s="51" t="s">
        <v>107</v>
      </c>
      <c r="E43" s="2" t="s">
        <v>522</v>
      </c>
      <c r="F43" s="136">
        <v>2472</v>
      </c>
      <c r="G43" s="160">
        <v>1495</v>
      </c>
      <c r="H43" s="170">
        <v>0.44586937071279453</v>
      </c>
      <c r="I43" s="166" t="s">
        <v>172</v>
      </c>
      <c r="J43" s="136">
        <v>2138</v>
      </c>
      <c r="K43" s="160">
        <v>961</v>
      </c>
      <c r="L43" s="170">
        <v>0.47858565737051795</v>
      </c>
      <c r="M43" s="166" t="s">
        <v>524</v>
      </c>
      <c r="N43" s="136">
        <v>2478</v>
      </c>
      <c r="O43" s="160">
        <v>816</v>
      </c>
      <c r="P43" s="170">
        <v>0.43823845327604727</v>
      </c>
      <c r="Q43" s="166" t="s">
        <v>471</v>
      </c>
      <c r="R43" s="136">
        <v>2474</v>
      </c>
      <c r="S43" s="160">
        <v>788</v>
      </c>
      <c r="T43" s="170">
        <v>0.33877901977644026</v>
      </c>
      <c r="U43" s="166" t="s">
        <v>172</v>
      </c>
      <c r="V43" s="136">
        <v>2140</v>
      </c>
      <c r="W43" s="160">
        <v>588</v>
      </c>
      <c r="X43" s="170">
        <v>0.36957888120678817</v>
      </c>
      <c r="Y43" s="166" t="s">
        <v>172</v>
      </c>
      <c r="Z43" s="136">
        <v>2139</v>
      </c>
      <c r="AA43" s="160">
        <v>540</v>
      </c>
      <c r="AB43" s="170">
        <v>0.22268041237113403</v>
      </c>
      <c r="AC43" s="166" t="s">
        <v>523</v>
      </c>
      <c r="AD43" s="136">
        <v>2453</v>
      </c>
      <c r="AE43" s="160">
        <v>465</v>
      </c>
      <c r="AF43" s="170">
        <v>0.18149882903981265</v>
      </c>
      <c r="AG43" s="166" t="s">
        <v>408</v>
      </c>
      <c r="AH43" s="136">
        <v>2155</v>
      </c>
      <c r="AI43" s="160">
        <v>449</v>
      </c>
      <c r="AJ43" s="170">
        <v>8.2917820867959374E-2</v>
      </c>
      <c r="AK43" s="166" t="s">
        <v>471</v>
      </c>
      <c r="AL43" s="136">
        <v>2476</v>
      </c>
      <c r="AM43" s="160">
        <v>443</v>
      </c>
      <c r="AN43" s="170">
        <v>0.34772370486656201</v>
      </c>
      <c r="AO43" s="166" t="s">
        <v>406</v>
      </c>
      <c r="AP43" s="136">
        <v>2144</v>
      </c>
      <c r="AQ43" s="160">
        <v>403</v>
      </c>
      <c r="AR43" s="170">
        <v>0.27889273356401384</v>
      </c>
      <c r="AS43" s="166" t="s">
        <v>406</v>
      </c>
      <c r="AT43" s="136">
        <v>2143</v>
      </c>
      <c r="AU43" s="160">
        <v>367</v>
      </c>
      <c r="AV43" s="170">
        <v>0.21858248957712925</v>
      </c>
      <c r="AW43" s="166" t="s">
        <v>523</v>
      </c>
      <c r="AX43" s="136">
        <v>2452</v>
      </c>
      <c r="AY43" s="160">
        <v>273</v>
      </c>
      <c r="AZ43" s="170">
        <v>0.24031690140845072</v>
      </c>
      <c r="BA43" s="166" t="s">
        <v>406</v>
      </c>
      <c r="BB43" s="136">
        <v>2145</v>
      </c>
      <c r="BC43" s="160">
        <v>233</v>
      </c>
      <c r="BD43" s="170">
        <v>0.11250603573153066</v>
      </c>
      <c r="BE43" s="166" t="s">
        <v>523</v>
      </c>
      <c r="BF43" s="136">
        <v>2451</v>
      </c>
      <c r="BG43" s="160">
        <v>208</v>
      </c>
      <c r="BH43" s="170">
        <v>0.12235294117647059</v>
      </c>
      <c r="BI43" s="166" t="s">
        <v>202</v>
      </c>
      <c r="BJ43" s="136">
        <v>2135</v>
      </c>
      <c r="BK43" s="216">
        <v>162</v>
      </c>
      <c r="BL43" s="170">
        <v>5.232558139534884E-2</v>
      </c>
    </row>
    <row r="44" spans="1:64" x14ac:dyDescent="0.25">
      <c r="A44" s="50" t="s">
        <v>173</v>
      </c>
      <c r="B44" s="51">
        <v>101</v>
      </c>
      <c r="C44" s="51" t="s">
        <v>129</v>
      </c>
      <c r="D44" s="51" t="s">
        <v>97</v>
      </c>
      <c r="E44" s="2" t="s">
        <v>174</v>
      </c>
      <c r="F44" s="136">
        <v>2554</v>
      </c>
      <c r="G44" s="160">
        <v>509</v>
      </c>
      <c r="H44" s="170">
        <v>0.570627802690583</v>
      </c>
      <c r="I44" s="166" t="s">
        <v>174</v>
      </c>
      <c r="J44" s="136">
        <v>2584</v>
      </c>
      <c r="K44" s="160">
        <v>74</v>
      </c>
      <c r="L44" s="170">
        <v>0.5174825174825175</v>
      </c>
      <c r="M44" s="166" t="s">
        <v>1387</v>
      </c>
      <c r="N44" s="165">
        <v>2564</v>
      </c>
      <c r="O44" s="224"/>
      <c r="P44" s="233"/>
      <c r="Q44" s="231"/>
      <c r="R44" s="232"/>
      <c r="S44" s="224"/>
      <c r="T44" s="233"/>
      <c r="U44" s="231"/>
      <c r="V44" s="232"/>
      <c r="W44" s="224"/>
      <c r="X44" s="233"/>
      <c r="Y44" s="231"/>
      <c r="Z44" s="232"/>
      <c r="AA44" s="224"/>
      <c r="AB44" s="233"/>
      <c r="AC44" s="231"/>
      <c r="AD44" s="232"/>
      <c r="AE44" s="224"/>
      <c r="AF44" s="233"/>
      <c r="AG44" s="231"/>
      <c r="AH44" s="232"/>
      <c r="AI44" s="224"/>
      <c r="AJ44" s="233"/>
      <c r="AK44" s="231"/>
      <c r="AL44" s="232"/>
      <c r="AM44" s="224"/>
      <c r="AN44" s="233"/>
      <c r="AO44" s="231"/>
      <c r="AP44" s="232"/>
      <c r="AQ44" s="224"/>
      <c r="AR44" s="233"/>
      <c r="AS44" s="231"/>
      <c r="AT44" s="232"/>
      <c r="AU44" s="224"/>
      <c r="AV44" s="233"/>
      <c r="AW44" s="231"/>
      <c r="AX44" s="232"/>
      <c r="AY44" s="224"/>
      <c r="AZ44" s="233"/>
      <c r="BA44" s="231"/>
      <c r="BB44" s="232"/>
      <c r="BC44" s="224"/>
      <c r="BD44" s="233"/>
      <c r="BE44" s="231"/>
      <c r="BF44" s="232"/>
      <c r="BG44" s="224"/>
      <c r="BH44" s="233"/>
      <c r="BI44" s="231"/>
      <c r="BJ44" s="232"/>
      <c r="BK44" s="224"/>
      <c r="BL44" s="233"/>
    </row>
    <row r="45" spans="1:64" x14ac:dyDescent="0.25">
      <c r="A45" s="50" t="s">
        <v>175</v>
      </c>
      <c r="B45" s="51">
        <v>11467</v>
      </c>
      <c r="C45" s="51" t="s">
        <v>1354</v>
      </c>
      <c r="D45" s="51" t="s">
        <v>101</v>
      </c>
      <c r="E45" s="2" t="s">
        <v>176</v>
      </c>
      <c r="F45" s="136">
        <v>1432</v>
      </c>
      <c r="G45" s="160">
        <v>309</v>
      </c>
      <c r="H45" s="170">
        <v>0.35722543352601155</v>
      </c>
      <c r="I45" s="166" t="s">
        <v>525</v>
      </c>
      <c r="J45" s="136">
        <v>1463</v>
      </c>
      <c r="K45" s="160">
        <v>184</v>
      </c>
      <c r="L45" s="170">
        <v>0.2252141982864137</v>
      </c>
      <c r="M45" s="166" t="s">
        <v>431</v>
      </c>
      <c r="N45" s="136">
        <v>1450</v>
      </c>
      <c r="O45" s="160">
        <v>147</v>
      </c>
      <c r="P45" s="170">
        <v>0.19140625</v>
      </c>
      <c r="Q45" s="166" t="s">
        <v>526</v>
      </c>
      <c r="R45" s="136">
        <v>1464</v>
      </c>
      <c r="S45" s="160">
        <v>138</v>
      </c>
      <c r="T45" s="170">
        <v>0.21068702290076335</v>
      </c>
      <c r="U45" s="166" t="s">
        <v>460</v>
      </c>
      <c r="V45" s="136">
        <v>1469</v>
      </c>
      <c r="W45" s="160">
        <v>136</v>
      </c>
      <c r="X45" s="170">
        <v>0.23287671232876711</v>
      </c>
      <c r="Y45" s="166" t="s">
        <v>456</v>
      </c>
      <c r="Z45" s="136">
        <v>1462</v>
      </c>
      <c r="AA45" s="160">
        <v>117</v>
      </c>
      <c r="AB45" s="170">
        <v>0.10883720930232559</v>
      </c>
      <c r="AC45" s="166" t="s">
        <v>493</v>
      </c>
      <c r="AD45" s="136">
        <v>1545</v>
      </c>
      <c r="AE45" s="160">
        <v>113</v>
      </c>
      <c r="AF45" s="170">
        <v>3.9181692094313457E-2</v>
      </c>
      <c r="AG45" s="166" t="s">
        <v>432</v>
      </c>
      <c r="AH45" s="136">
        <v>1420</v>
      </c>
      <c r="AI45" s="160">
        <v>71</v>
      </c>
      <c r="AJ45" s="170">
        <v>1.5138592750533048E-2</v>
      </c>
      <c r="AK45" s="166" t="s">
        <v>429</v>
      </c>
      <c r="AL45" s="136">
        <v>1453</v>
      </c>
      <c r="AM45" s="160">
        <v>58</v>
      </c>
      <c r="AN45" s="170">
        <v>1.2741652021089631E-2</v>
      </c>
      <c r="AO45" s="166" t="s">
        <v>428</v>
      </c>
      <c r="AP45" s="136">
        <v>1460</v>
      </c>
      <c r="AQ45" s="178">
        <v>53</v>
      </c>
      <c r="AR45" s="172">
        <v>6.9462647444298822E-2</v>
      </c>
      <c r="AS45" s="166" t="s">
        <v>1388</v>
      </c>
      <c r="AT45" s="136">
        <v>1451</v>
      </c>
      <c r="AU45" s="160">
        <v>49</v>
      </c>
      <c r="AV45" s="170">
        <v>0.1225</v>
      </c>
      <c r="AW45" s="166" t="s">
        <v>427</v>
      </c>
      <c r="AX45" s="136">
        <v>1886</v>
      </c>
      <c r="AY45" s="160">
        <v>33</v>
      </c>
      <c r="AZ45" s="170">
        <v>2.0612117426608369E-2</v>
      </c>
      <c r="BA45" s="166" t="s">
        <v>329</v>
      </c>
      <c r="BB45" s="165">
        <v>1830</v>
      </c>
      <c r="BC45" s="224"/>
      <c r="BD45" s="233"/>
      <c r="BE45" s="231"/>
      <c r="BF45" s="232"/>
      <c r="BG45" s="224"/>
      <c r="BH45" s="233"/>
      <c r="BI45" s="231"/>
      <c r="BJ45" s="232"/>
      <c r="BK45" s="224"/>
      <c r="BL45" s="233"/>
    </row>
    <row r="46" spans="1:64" x14ac:dyDescent="0.25">
      <c r="A46" s="50" t="s">
        <v>178</v>
      </c>
      <c r="B46" s="51">
        <v>103</v>
      </c>
      <c r="C46" s="51" t="s">
        <v>1322</v>
      </c>
      <c r="D46" s="51" t="s">
        <v>126</v>
      </c>
      <c r="E46" s="2" t="s">
        <v>120</v>
      </c>
      <c r="F46" s="136">
        <v>2360</v>
      </c>
      <c r="G46" s="216">
        <v>53</v>
      </c>
      <c r="H46" s="227">
        <v>7.1679740329997294E-3</v>
      </c>
      <c r="I46" s="166" t="s">
        <v>408</v>
      </c>
      <c r="J46" s="136">
        <v>2155</v>
      </c>
      <c r="K46" s="216">
        <v>39</v>
      </c>
      <c r="L46" s="227">
        <v>7.2022160664819944E-3</v>
      </c>
      <c r="M46" s="166" t="s">
        <v>380</v>
      </c>
      <c r="N46" s="136">
        <v>2026</v>
      </c>
      <c r="O46" s="216">
        <v>34</v>
      </c>
      <c r="P46" s="227">
        <v>1.1801457827143353E-2</v>
      </c>
      <c r="Q46" s="166" t="s">
        <v>376</v>
      </c>
      <c r="R46" s="136">
        <v>2184</v>
      </c>
      <c r="S46" s="228">
        <v>34</v>
      </c>
      <c r="T46" s="229">
        <v>8.1087526830431675E-3</v>
      </c>
      <c r="U46" s="166" t="s">
        <v>522</v>
      </c>
      <c r="V46" s="136">
        <v>2472</v>
      </c>
      <c r="W46" s="216">
        <v>34</v>
      </c>
      <c r="X46" s="227">
        <v>1.0140172979421413E-2</v>
      </c>
      <c r="Y46" s="166" t="s">
        <v>493</v>
      </c>
      <c r="Z46" s="136">
        <v>1545</v>
      </c>
      <c r="AA46" s="216">
        <v>32</v>
      </c>
      <c r="AB46" s="227">
        <v>1.1095700416088766E-2</v>
      </c>
      <c r="AC46" s="166" t="s">
        <v>468</v>
      </c>
      <c r="AD46" s="136">
        <v>1960</v>
      </c>
      <c r="AE46" s="216">
        <v>28</v>
      </c>
      <c r="AF46" s="227">
        <v>3.968253968253968E-3</v>
      </c>
      <c r="AG46" s="166" t="s">
        <v>391</v>
      </c>
      <c r="AH46" s="136">
        <v>2050</v>
      </c>
      <c r="AI46" s="216">
        <v>28</v>
      </c>
      <c r="AJ46" s="227">
        <v>1.090767432800935E-2</v>
      </c>
      <c r="AK46" s="166" t="s">
        <v>198</v>
      </c>
      <c r="AL46" s="136">
        <v>2062</v>
      </c>
      <c r="AM46" s="228">
        <v>26</v>
      </c>
      <c r="AN46" s="229">
        <v>7.3737946681792397E-3</v>
      </c>
      <c r="AO46" s="166" t="s">
        <v>188</v>
      </c>
      <c r="AP46" s="136">
        <v>2301</v>
      </c>
      <c r="AQ46" s="216">
        <v>26</v>
      </c>
      <c r="AR46" s="227">
        <v>2.6252019386106625E-3</v>
      </c>
      <c r="AS46" s="166" t="s">
        <v>473</v>
      </c>
      <c r="AT46" s="136">
        <v>1867</v>
      </c>
      <c r="AU46" s="228">
        <v>25</v>
      </c>
      <c r="AV46" s="229">
        <v>1.0775862068965518E-2</v>
      </c>
      <c r="AW46" s="166" t="s">
        <v>547</v>
      </c>
      <c r="AX46" s="136">
        <v>2072</v>
      </c>
      <c r="AY46" s="216">
        <v>25</v>
      </c>
      <c r="AZ46" s="227">
        <v>7.0621468926553672E-3</v>
      </c>
      <c r="BA46" s="166" t="s">
        <v>382</v>
      </c>
      <c r="BB46" s="136">
        <v>2090</v>
      </c>
      <c r="BC46" s="228">
        <v>25</v>
      </c>
      <c r="BD46" s="229">
        <v>1.7972681524083392E-2</v>
      </c>
      <c r="BE46" s="166" t="s">
        <v>403</v>
      </c>
      <c r="BF46" s="136">
        <v>2132</v>
      </c>
      <c r="BG46" s="228">
        <v>25</v>
      </c>
      <c r="BH46" s="229">
        <v>8.8746893858714943E-3</v>
      </c>
      <c r="BI46" s="166" t="s">
        <v>118</v>
      </c>
      <c r="BJ46" s="136">
        <v>2492</v>
      </c>
      <c r="BK46" s="216">
        <v>25</v>
      </c>
      <c r="BL46" s="227">
        <v>1.5752993068683049E-2</v>
      </c>
    </row>
    <row r="47" spans="1:64" x14ac:dyDescent="0.25">
      <c r="A47" s="50" t="s">
        <v>179</v>
      </c>
      <c r="B47" s="51">
        <v>105</v>
      </c>
      <c r="C47" s="51" t="s">
        <v>129</v>
      </c>
      <c r="D47" s="51" t="s">
        <v>97</v>
      </c>
      <c r="E47" s="2" t="s">
        <v>523</v>
      </c>
      <c r="F47" s="136">
        <v>2453</v>
      </c>
      <c r="G47" s="160">
        <v>1116</v>
      </c>
      <c r="H47" s="170">
        <v>0.43559718969555034</v>
      </c>
      <c r="I47" s="166" t="s">
        <v>386</v>
      </c>
      <c r="J47" s="136">
        <v>1760</v>
      </c>
      <c r="K47" s="160">
        <v>1101</v>
      </c>
      <c r="L47" s="170">
        <v>0.37474472430224642</v>
      </c>
      <c r="M47" s="166" t="s">
        <v>491</v>
      </c>
      <c r="N47" s="136">
        <v>1701</v>
      </c>
      <c r="O47" s="160">
        <v>715</v>
      </c>
      <c r="P47" s="170">
        <v>0.21160106540396567</v>
      </c>
      <c r="Q47" s="166" t="s">
        <v>523</v>
      </c>
      <c r="R47" s="136">
        <v>2451</v>
      </c>
      <c r="S47" s="160">
        <v>659</v>
      </c>
      <c r="T47" s="170">
        <v>0.3876470588235294</v>
      </c>
      <c r="U47" s="166" t="s">
        <v>198</v>
      </c>
      <c r="V47" s="136">
        <v>2062</v>
      </c>
      <c r="W47" s="160">
        <v>451</v>
      </c>
      <c r="X47" s="170">
        <v>0.12790697674418605</v>
      </c>
      <c r="Y47" s="166" t="s">
        <v>527</v>
      </c>
      <c r="Z47" s="136">
        <v>2481</v>
      </c>
      <c r="AA47" s="160">
        <v>445</v>
      </c>
      <c r="AB47" s="170">
        <v>0.48740416210295728</v>
      </c>
      <c r="AC47" s="166" t="s">
        <v>528</v>
      </c>
      <c r="AD47" s="136">
        <v>2465</v>
      </c>
      <c r="AE47" s="160">
        <v>442</v>
      </c>
      <c r="AF47" s="170">
        <v>0.48200654307524538</v>
      </c>
      <c r="AG47" s="166" t="s">
        <v>672</v>
      </c>
      <c r="AH47" s="136">
        <v>2493</v>
      </c>
      <c r="AI47" s="160">
        <v>403</v>
      </c>
      <c r="AJ47" s="170">
        <v>0.52067183462532296</v>
      </c>
      <c r="AK47" s="166" t="s">
        <v>666</v>
      </c>
      <c r="AL47" s="136">
        <v>1778</v>
      </c>
      <c r="AM47" s="160">
        <v>400</v>
      </c>
      <c r="AN47" s="170">
        <v>0.4024144869215292</v>
      </c>
      <c r="AO47" s="166" t="s">
        <v>180</v>
      </c>
      <c r="AP47" s="136">
        <v>2458</v>
      </c>
      <c r="AQ47" s="160">
        <v>380</v>
      </c>
      <c r="AR47" s="170">
        <v>0.36363636363636365</v>
      </c>
      <c r="AS47" s="166" t="s">
        <v>381</v>
      </c>
      <c r="AT47" s="136">
        <v>2081</v>
      </c>
      <c r="AU47" s="160">
        <v>368</v>
      </c>
      <c r="AV47" s="170">
        <v>0.19721329046087888</v>
      </c>
      <c r="AW47" s="166" t="s">
        <v>523</v>
      </c>
      <c r="AX47" s="136">
        <v>2452</v>
      </c>
      <c r="AY47" s="160">
        <v>363</v>
      </c>
      <c r="AZ47" s="170">
        <v>0.31954225352112675</v>
      </c>
      <c r="BA47" s="166" t="s">
        <v>118</v>
      </c>
      <c r="BB47" s="136">
        <v>2492</v>
      </c>
      <c r="BC47" s="160">
        <v>355</v>
      </c>
      <c r="BD47" s="170">
        <v>0.2236925015752993</v>
      </c>
      <c r="BE47" s="166" t="s">
        <v>491</v>
      </c>
      <c r="BF47" s="136">
        <v>1702</v>
      </c>
      <c r="BG47" s="178">
        <v>351</v>
      </c>
      <c r="BH47" s="172">
        <v>8.8973384030418254E-2</v>
      </c>
      <c r="BI47" s="166" t="s">
        <v>529</v>
      </c>
      <c r="BJ47" s="136">
        <v>2459</v>
      </c>
      <c r="BK47" s="160">
        <v>347</v>
      </c>
      <c r="BL47" s="170">
        <v>0.30279232111692844</v>
      </c>
    </row>
    <row r="48" spans="1:64" x14ac:dyDescent="0.25">
      <c r="A48" s="50" t="s">
        <v>181</v>
      </c>
      <c r="B48" s="51">
        <v>345</v>
      </c>
      <c r="C48" s="51" t="s">
        <v>129</v>
      </c>
      <c r="D48" s="51" t="s">
        <v>101</v>
      </c>
      <c r="E48" s="2" t="s">
        <v>400</v>
      </c>
      <c r="F48" s="136">
        <v>1902</v>
      </c>
      <c r="G48" s="160">
        <v>3769</v>
      </c>
      <c r="H48" s="170">
        <v>0.60819751492657737</v>
      </c>
      <c r="I48" s="166" t="s">
        <v>530</v>
      </c>
      <c r="J48" s="136">
        <v>1970</v>
      </c>
      <c r="K48" s="160">
        <v>2698</v>
      </c>
      <c r="L48" s="170">
        <v>0.5623176323468112</v>
      </c>
      <c r="M48" s="166" t="s">
        <v>468</v>
      </c>
      <c r="N48" s="136">
        <v>1960</v>
      </c>
      <c r="O48" s="160">
        <v>2278</v>
      </c>
      <c r="P48" s="170">
        <v>0.32284580498866211</v>
      </c>
      <c r="Q48" s="166" t="s">
        <v>400</v>
      </c>
      <c r="R48" s="136">
        <v>1905</v>
      </c>
      <c r="S48" s="160">
        <v>1650</v>
      </c>
      <c r="T48" s="170">
        <v>0.5246422893481717</v>
      </c>
      <c r="U48" s="166" t="s">
        <v>400</v>
      </c>
      <c r="V48" s="136">
        <v>1904</v>
      </c>
      <c r="W48" s="160">
        <v>1169</v>
      </c>
      <c r="X48" s="170">
        <v>0.51565946184384648</v>
      </c>
      <c r="Y48" s="166" t="s">
        <v>531</v>
      </c>
      <c r="Z48" s="136">
        <v>1945</v>
      </c>
      <c r="AA48" s="160">
        <v>927</v>
      </c>
      <c r="AB48" s="170">
        <v>0.53583815028901738</v>
      </c>
      <c r="AC48" s="166" t="s">
        <v>532</v>
      </c>
      <c r="AD48" s="136">
        <v>1907</v>
      </c>
      <c r="AE48" s="160">
        <v>791</v>
      </c>
      <c r="AF48" s="170">
        <v>0.56988472622478381</v>
      </c>
      <c r="AG48" s="166" t="s">
        <v>533</v>
      </c>
      <c r="AH48" s="136">
        <v>1923</v>
      </c>
      <c r="AI48" s="160">
        <v>623</v>
      </c>
      <c r="AJ48" s="170">
        <v>0.18031837916063675</v>
      </c>
      <c r="AK48" s="166" t="s">
        <v>534</v>
      </c>
      <c r="AL48" s="136">
        <v>1915</v>
      </c>
      <c r="AM48" s="160">
        <v>470</v>
      </c>
      <c r="AN48" s="170">
        <v>9.5296025952960259E-2</v>
      </c>
      <c r="AO48" s="166" t="s">
        <v>500</v>
      </c>
      <c r="AP48" s="136">
        <v>1906</v>
      </c>
      <c r="AQ48" s="160">
        <v>418</v>
      </c>
      <c r="AR48" s="170">
        <v>0.12363206152026028</v>
      </c>
      <c r="AS48" s="166" t="s">
        <v>400</v>
      </c>
      <c r="AT48" s="136">
        <v>1901</v>
      </c>
      <c r="AU48" s="160">
        <v>340</v>
      </c>
      <c r="AV48" s="170">
        <v>0.55829228243021345</v>
      </c>
      <c r="AW48" s="166" t="s">
        <v>665</v>
      </c>
      <c r="AX48" s="136">
        <v>1940</v>
      </c>
      <c r="AY48" s="160">
        <v>198</v>
      </c>
      <c r="AZ48" s="170">
        <v>0.16071428571428573</v>
      </c>
      <c r="BA48" s="166" t="s">
        <v>535</v>
      </c>
      <c r="BB48" s="136">
        <v>1908</v>
      </c>
      <c r="BC48" s="160">
        <v>176</v>
      </c>
      <c r="BD48" s="170">
        <v>0.53658536585365857</v>
      </c>
      <c r="BE48" s="166" t="s">
        <v>401</v>
      </c>
      <c r="BF48" s="136">
        <v>2151</v>
      </c>
      <c r="BG48" s="160">
        <v>164</v>
      </c>
      <c r="BH48" s="170">
        <v>2.7853260869565216E-2</v>
      </c>
      <c r="BI48" s="166" t="s">
        <v>540</v>
      </c>
      <c r="BJ48" s="136">
        <v>1949</v>
      </c>
      <c r="BK48" s="160">
        <v>128</v>
      </c>
      <c r="BL48" s="170">
        <v>0.1357370095440085</v>
      </c>
    </row>
    <row r="49" spans="1:64" x14ac:dyDescent="0.25">
      <c r="A49" s="50" t="s">
        <v>182</v>
      </c>
      <c r="B49" s="51">
        <v>3112</v>
      </c>
      <c r="C49" s="51" t="s">
        <v>1322</v>
      </c>
      <c r="D49" s="51" t="s">
        <v>101</v>
      </c>
      <c r="E49" s="2" t="s">
        <v>534</v>
      </c>
      <c r="F49" s="136">
        <v>1915</v>
      </c>
      <c r="G49" s="160">
        <v>3297</v>
      </c>
      <c r="H49" s="170">
        <v>0.66849148418491489</v>
      </c>
      <c r="I49" s="166" t="s">
        <v>536</v>
      </c>
      <c r="J49" s="136">
        <v>1930</v>
      </c>
      <c r="K49" s="160">
        <v>2569</v>
      </c>
      <c r="L49" s="170">
        <v>0.69469983775013522</v>
      </c>
      <c r="M49" s="166" t="s">
        <v>468</v>
      </c>
      <c r="N49" s="136">
        <v>1960</v>
      </c>
      <c r="O49" s="160">
        <v>2206</v>
      </c>
      <c r="P49" s="170">
        <v>0.31264172335600909</v>
      </c>
      <c r="Q49" s="166" t="s">
        <v>533</v>
      </c>
      <c r="R49" s="136">
        <v>1923</v>
      </c>
      <c r="S49" s="160">
        <v>1803</v>
      </c>
      <c r="T49" s="170">
        <v>0.5218523878437048</v>
      </c>
      <c r="U49" s="166" t="s">
        <v>530</v>
      </c>
      <c r="V49" s="136">
        <v>1970</v>
      </c>
      <c r="W49" s="160">
        <v>945</v>
      </c>
      <c r="X49" s="170">
        <v>0.19695706544393499</v>
      </c>
      <c r="Y49" s="166" t="s">
        <v>537</v>
      </c>
      <c r="Z49" s="136">
        <v>1938</v>
      </c>
      <c r="AA49" s="160">
        <v>800</v>
      </c>
      <c r="AB49" s="170">
        <v>0.56899004267425324</v>
      </c>
      <c r="AC49" s="166" t="s">
        <v>400</v>
      </c>
      <c r="AD49" s="136">
        <v>1902</v>
      </c>
      <c r="AE49" s="160">
        <v>667</v>
      </c>
      <c r="AF49" s="170">
        <v>0.10763272551234468</v>
      </c>
      <c r="AG49" s="166" t="s">
        <v>538</v>
      </c>
      <c r="AH49" s="136">
        <v>1966</v>
      </c>
      <c r="AI49" s="160">
        <v>460</v>
      </c>
      <c r="AJ49" s="170">
        <v>0.61662198391420908</v>
      </c>
      <c r="AK49" s="166" t="s">
        <v>540</v>
      </c>
      <c r="AL49" s="136">
        <v>1949</v>
      </c>
      <c r="AM49" s="160">
        <v>370</v>
      </c>
      <c r="AN49" s="170">
        <v>0.39236479321314954</v>
      </c>
      <c r="AO49" s="166" t="s">
        <v>539</v>
      </c>
      <c r="AP49" s="136">
        <v>1982</v>
      </c>
      <c r="AQ49" s="160">
        <v>331</v>
      </c>
      <c r="AR49" s="170">
        <v>0.58070175438596494</v>
      </c>
      <c r="AS49" s="166" t="s">
        <v>400</v>
      </c>
      <c r="AT49" s="136">
        <v>1905</v>
      </c>
      <c r="AU49" s="160">
        <v>310</v>
      </c>
      <c r="AV49" s="170">
        <v>9.8569157392686804E-2</v>
      </c>
      <c r="AW49" s="166" t="s">
        <v>400</v>
      </c>
      <c r="AX49" s="136">
        <v>1904</v>
      </c>
      <c r="AY49" s="160">
        <v>287</v>
      </c>
      <c r="AZ49" s="170">
        <v>0.12659902955447727</v>
      </c>
      <c r="BA49" s="166" t="s">
        <v>673</v>
      </c>
      <c r="BB49" s="136">
        <v>1983</v>
      </c>
      <c r="BC49" s="160">
        <v>279</v>
      </c>
      <c r="BD49" s="170">
        <v>0.48020654044750433</v>
      </c>
      <c r="BE49" s="166" t="s">
        <v>674</v>
      </c>
      <c r="BF49" s="136">
        <v>1944</v>
      </c>
      <c r="BG49" s="160">
        <v>257</v>
      </c>
      <c r="BH49" s="170">
        <v>0.62530413625304138</v>
      </c>
      <c r="BI49" s="166" t="s">
        <v>675</v>
      </c>
      <c r="BJ49" s="136">
        <v>1984</v>
      </c>
      <c r="BK49" s="160">
        <v>236</v>
      </c>
      <c r="BL49" s="170">
        <v>0.65555555555555556</v>
      </c>
    </row>
    <row r="50" spans="1:64" x14ac:dyDescent="0.25">
      <c r="A50" s="50" t="s">
        <v>183</v>
      </c>
      <c r="B50" s="51">
        <v>127</v>
      </c>
      <c r="C50" s="51" t="s">
        <v>1351</v>
      </c>
      <c r="D50" s="51" t="s">
        <v>107</v>
      </c>
      <c r="E50" s="2" t="s">
        <v>184</v>
      </c>
      <c r="F50" s="136">
        <v>1604</v>
      </c>
      <c r="G50" s="160">
        <v>1098</v>
      </c>
      <c r="H50" s="170">
        <v>0.2608695652173913</v>
      </c>
      <c r="I50" s="166" t="s">
        <v>184</v>
      </c>
      <c r="J50" s="136">
        <v>1610</v>
      </c>
      <c r="K50" s="160">
        <v>738</v>
      </c>
      <c r="L50" s="170">
        <v>0.27172312223858613</v>
      </c>
      <c r="M50" s="166" t="s">
        <v>184</v>
      </c>
      <c r="N50" s="136">
        <v>1605</v>
      </c>
      <c r="O50" s="160">
        <v>693</v>
      </c>
      <c r="P50" s="170">
        <v>0.19988462647822325</v>
      </c>
      <c r="Q50" s="166" t="s">
        <v>541</v>
      </c>
      <c r="R50" s="136">
        <v>1501</v>
      </c>
      <c r="S50" s="160">
        <v>670</v>
      </c>
      <c r="T50" s="170">
        <v>0.36452665941240481</v>
      </c>
      <c r="U50" s="166" t="s">
        <v>184</v>
      </c>
      <c r="V50" s="136">
        <v>1603</v>
      </c>
      <c r="W50" s="160">
        <v>630</v>
      </c>
      <c r="X50" s="170">
        <v>0.27073485174043832</v>
      </c>
      <c r="Y50" s="166" t="s">
        <v>184</v>
      </c>
      <c r="Z50" s="136">
        <v>1606</v>
      </c>
      <c r="AA50" s="160">
        <v>596</v>
      </c>
      <c r="AB50" s="170">
        <v>0.27837459131247083</v>
      </c>
      <c r="AC50" s="166" t="s">
        <v>184</v>
      </c>
      <c r="AD50" s="136">
        <v>1609</v>
      </c>
      <c r="AE50" s="160">
        <v>556</v>
      </c>
      <c r="AF50" s="170">
        <v>0.28080808080808078</v>
      </c>
      <c r="AG50" s="166" t="s">
        <v>184</v>
      </c>
      <c r="AH50" s="136">
        <v>1602</v>
      </c>
      <c r="AI50" s="160">
        <v>541</v>
      </c>
      <c r="AJ50" s="170">
        <v>0.24669402644778843</v>
      </c>
      <c r="AK50" s="166" t="s">
        <v>493</v>
      </c>
      <c r="AL50" s="136">
        <v>1545</v>
      </c>
      <c r="AM50" s="160">
        <v>469</v>
      </c>
      <c r="AN50" s="170">
        <v>0.16262135922330098</v>
      </c>
      <c r="AO50" s="166" t="s">
        <v>542</v>
      </c>
      <c r="AP50" s="136">
        <v>1527</v>
      </c>
      <c r="AQ50" s="160">
        <v>416</v>
      </c>
      <c r="AR50" s="170">
        <v>0.30232558139534882</v>
      </c>
      <c r="AS50" s="166" t="s">
        <v>450</v>
      </c>
      <c r="AT50" s="136">
        <v>1562</v>
      </c>
      <c r="AU50" s="160">
        <v>381</v>
      </c>
      <c r="AV50" s="170">
        <v>0.28454070201643017</v>
      </c>
      <c r="AW50" s="166" t="s">
        <v>446</v>
      </c>
      <c r="AX50" s="136">
        <v>1570</v>
      </c>
      <c r="AY50" s="160">
        <v>373</v>
      </c>
      <c r="AZ50" s="170">
        <v>0.16259808195292066</v>
      </c>
      <c r="BA50" s="166" t="s">
        <v>453</v>
      </c>
      <c r="BB50" s="136">
        <v>1540</v>
      </c>
      <c r="BC50" s="160">
        <v>340</v>
      </c>
      <c r="BD50" s="170">
        <v>0.28985507246376813</v>
      </c>
      <c r="BE50" s="166" t="s">
        <v>543</v>
      </c>
      <c r="BF50" s="136">
        <v>1520</v>
      </c>
      <c r="BG50" s="160">
        <v>334</v>
      </c>
      <c r="BH50" s="170">
        <v>0.24613117170228446</v>
      </c>
      <c r="BI50" s="166" t="s">
        <v>184</v>
      </c>
      <c r="BJ50" s="136">
        <v>1607</v>
      </c>
      <c r="BK50" s="160">
        <v>303</v>
      </c>
      <c r="BL50" s="170">
        <v>0.30918367346938774</v>
      </c>
    </row>
    <row r="51" spans="1:64" x14ac:dyDescent="0.25">
      <c r="A51" s="133" t="s">
        <v>185</v>
      </c>
      <c r="B51" s="51">
        <v>6963</v>
      </c>
      <c r="C51" s="51" t="s">
        <v>1357</v>
      </c>
      <c r="D51" s="51" t="s">
        <v>126</v>
      </c>
      <c r="E51" s="137"/>
      <c r="F51" s="137"/>
      <c r="G51" s="179"/>
      <c r="H51" s="137"/>
      <c r="I51" s="168"/>
      <c r="J51" s="168"/>
      <c r="K51" s="181"/>
      <c r="L51" s="168"/>
      <c r="M51" s="168"/>
      <c r="N51" s="168"/>
      <c r="O51" s="181"/>
      <c r="P51" s="168"/>
      <c r="Q51" s="168"/>
      <c r="R51" s="168"/>
      <c r="S51" s="181"/>
      <c r="T51" s="168"/>
      <c r="U51" s="168"/>
      <c r="V51" s="168"/>
      <c r="W51" s="181"/>
      <c r="X51" s="168"/>
      <c r="Y51" s="168"/>
      <c r="Z51" s="168"/>
      <c r="AA51" s="181"/>
      <c r="AB51" s="168"/>
      <c r="AC51" s="168"/>
      <c r="AD51" s="168"/>
      <c r="AE51" s="181"/>
      <c r="AF51" s="168"/>
      <c r="AG51" s="168"/>
      <c r="AH51" s="168"/>
      <c r="AI51" s="181"/>
      <c r="AJ51" s="168"/>
      <c r="AK51" s="168"/>
      <c r="AL51" s="168"/>
      <c r="AM51" s="181"/>
      <c r="AN51" s="168"/>
      <c r="AO51" s="168"/>
      <c r="AP51" s="168"/>
      <c r="AQ51" s="181"/>
      <c r="AR51" s="168"/>
      <c r="AS51" s="168"/>
      <c r="AT51" s="168"/>
      <c r="AU51" s="181"/>
      <c r="AV51" s="168"/>
      <c r="AW51" s="168"/>
      <c r="AX51" s="168"/>
      <c r="AY51" s="181"/>
      <c r="AZ51" s="168"/>
      <c r="BA51" s="168"/>
      <c r="BB51" s="168"/>
      <c r="BC51" s="181"/>
      <c r="BD51" s="168"/>
      <c r="BE51" s="168"/>
      <c r="BF51" s="168"/>
      <c r="BG51" s="181"/>
      <c r="BH51" s="168"/>
      <c r="BI51" s="168"/>
      <c r="BJ51" s="168"/>
      <c r="BK51" s="181"/>
      <c r="BL51" s="168"/>
    </row>
    <row r="52" spans="1:64" x14ac:dyDescent="0.25">
      <c r="A52" s="133" t="s">
        <v>186</v>
      </c>
      <c r="B52" s="51">
        <v>11718</v>
      </c>
      <c r="C52" s="51" t="s">
        <v>1357</v>
      </c>
      <c r="D52" s="51" t="s">
        <v>126</v>
      </c>
      <c r="E52" s="137"/>
      <c r="F52" s="137"/>
      <c r="G52" s="179"/>
      <c r="H52" s="137"/>
      <c r="I52" s="168"/>
      <c r="J52" s="168"/>
      <c r="K52" s="181"/>
      <c r="L52" s="168"/>
      <c r="M52" s="168"/>
      <c r="N52" s="168"/>
      <c r="O52" s="181"/>
      <c r="P52" s="168"/>
      <c r="Q52" s="168"/>
      <c r="R52" s="168"/>
      <c r="S52" s="181"/>
      <c r="T52" s="168"/>
      <c r="U52" s="168"/>
      <c r="V52" s="168"/>
      <c r="W52" s="181"/>
      <c r="X52" s="168"/>
      <c r="Y52" s="168"/>
      <c r="Z52" s="168"/>
      <c r="AA52" s="181"/>
      <c r="AB52" s="168"/>
      <c r="AC52" s="168"/>
      <c r="AD52" s="168"/>
      <c r="AE52" s="181"/>
      <c r="AF52" s="168"/>
      <c r="AG52" s="168"/>
      <c r="AH52" s="168"/>
      <c r="AI52" s="181"/>
      <c r="AJ52" s="168"/>
      <c r="AK52" s="168"/>
      <c r="AL52" s="168"/>
      <c r="AM52" s="181"/>
      <c r="AN52" s="168"/>
      <c r="AO52" s="168"/>
      <c r="AP52" s="168"/>
      <c r="AQ52" s="181"/>
      <c r="AR52" s="168"/>
      <c r="AS52" s="168"/>
      <c r="AT52" s="168"/>
      <c r="AU52" s="181"/>
      <c r="AV52" s="168"/>
      <c r="AW52" s="168"/>
      <c r="AX52" s="168"/>
      <c r="AY52" s="181"/>
      <c r="AZ52" s="168"/>
      <c r="BA52" s="168"/>
      <c r="BB52" s="168"/>
      <c r="BC52" s="181"/>
      <c r="BD52" s="168"/>
      <c r="BE52" s="168"/>
      <c r="BF52" s="168"/>
      <c r="BG52" s="181"/>
      <c r="BH52" s="168"/>
      <c r="BI52" s="168"/>
      <c r="BJ52" s="168"/>
      <c r="BK52" s="181"/>
      <c r="BL52" s="168"/>
    </row>
    <row r="53" spans="1:64" x14ac:dyDescent="0.25">
      <c r="A53" s="50" t="s">
        <v>187</v>
      </c>
      <c r="B53" s="51">
        <v>25</v>
      </c>
      <c r="C53" s="51" t="s">
        <v>1358</v>
      </c>
      <c r="D53" s="51" t="s">
        <v>101</v>
      </c>
      <c r="E53" s="2" t="s">
        <v>188</v>
      </c>
      <c r="F53" s="136">
        <v>2301</v>
      </c>
      <c r="G53" s="160">
        <v>3633</v>
      </c>
      <c r="H53" s="170">
        <v>0.36682148626817446</v>
      </c>
      <c r="I53" s="166" t="s">
        <v>188</v>
      </c>
      <c r="J53" s="136">
        <v>2302</v>
      </c>
      <c r="K53" s="160">
        <v>2160</v>
      </c>
      <c r="L53" s="170">
        <v>0.47295817823516534</v>
      </c>
      <c r="M53" s="166" t="s">
        <v>519</v>
      </c>
      <c r="N53" s="136">
        <v>2324</v>
      </c>
      <c r="O53" s="160">
        <v>613</v>
      </c>
      <c r="P53" s="170">
        <v>0.23210904960242332</v>
      </c>
      <c r="Q53" s="166" t="s">
        <v>544</v>
      </c>
      <c r="R53" s="136">
        <v>2382</v>
      </c>
      <c r="S53" s="160">
        <v>492</v>
      </c>
      <c r="T53" s="170">
        <v>0.26753670473083196</v>
      </c>
      <c r="U53" s="166" t="s">
        <v>545</v>
      </c>
      <c r="V53" s="136">
        <v>2333</v>
      </c>
      <c r="W53" s="160">
        <v>467</v>
      </c>
      <c r="X53" s="170">
        <v>0.29575680810639643</v>
      </c>
      <c r="Y53" s="166" t="s">
        <v>170</v>
      </c>
      <c r="Z53" s="136">
        <v>2780</v>
      </c>
      <c r="AA53" s="160">
        <v>413</v>
      </c>
      <c r="AB53" s="170">
        <v>5.9578765147143685E-2</v>
      </c>
      <c r="AC53" s="166" t="s">
        <v>546</v>
      </c>
      <c r="AD53" s="136">
        <v>2351</v>
      </c>
      <c r="AE53" s="160">
        <v>324</v>
      </c>
      <c r="AF53" s="170">
        <v>0.16488549618320611</v>
      </c>
      <c r="AG53" s="166" t="s">
        <v>547</v>
      </c>
      <c r="AH53" s="136">
        <v>2072</v>
      </c>
      <c r="AI53" s="160">
        <v>293</v>
      </c>
      <c r="AJ53" s="170">
        <v>8.2768361581920899E-2</v>
      </c>
      <c r="AK53" s="166" t="s">
        <v>548</v>
      </c>
      <c r="AL53" s="136">
        <v>2370</v>
      </c>
      <c r="AM53" s="160">
        <v>256</v>
      </c>
      <c r="AN53" s="170">
        <v>0.1067111296373489</v>
      </c>
      <c r="AO53" s="166" t="s">
        <v>549</v>
      </c>
      <c r="AP53" s="136">
        <v>2379</v>
      </c>
      <c r="AQ53" s="160">
        <v>227</v>
      </c>
      <c r="AR53" s="170">
        <v>0.24781659388646288</v>
      </c>
      <c r="AS53" s="166" t="s">
        <v>676</v>
      </c>
      <c r="AT53" s="136">
        <v>2341</v>
      </c>
      <c r="AU53" s="160">
        <v>205</v>
      </c>
      <c r="AV53" s="170">
        <v>0.16970198675496689</v>
      </c>
      <c r="AW53" s="166" t="s">
        <v>374</v>
      </c>
      <c r="AX53" s="136">
        <v>2368</v>
      </c>
      <c r="AY53" s="160">
        <v>204</v>
      </c>
      <c r="AZ53" s="170">
        <v>5.4356514788169462E-2</v>
      </c>
      <c r="BA53" s="166" t="s">
        <v>389</v>
      </c>
      <c r="BB53" s="136">
        <v>2346</v>
      </c>
      <c r="BC53" s="160">
        <v>154</v>
      </c>
      <c r="BD53" s="170">
        <v>5.347222222222222E-2</v>
      </c>
      <c r="BE53" s="166" t="s">
        <v>515</v>
      </c>
      <c r="BF53" s="136">
        <v>2767</v>
      </c>
      <c r="BG53" s="160">
        <v>148</v>
      </c>
      <c r="BH53" s="170">
        <v>7.5510204081632656E-2</v>
      </c>
      <c r="BI53" s="166" t="s">
        <v>645</v>
      </c>
      <c r="BJ53" s="136">
        <v>2343</v>
      </c>
      <c r="BK53" s="160">
        <v>144</v>
      </c>
      <c r="BL53" s="170">
        <v>0.10241820768136557</v>
      </c>
    </row>
    <row r="54" spans="1:64" x14ac:dyDescent="0.25">
      <c r="A54" s="50" t="s">
        <v>189</v>
      </c>
      <c r="B54" s="51">
        <v>122</v>
      </c>
      <c r="C54" s="51" t="s">
        <v>1360</v>
      </c>
      <c r="D54" s="51" t="s">
        <v>97</v>
      </c>
      <c r="E54" s="2" t="s">
        <v>373</v>
      </c>
      <c r="F54" s="136">
        <v>2169</v>
      </c>
      <c r="G54" s="160">
        <v>2409</v>
      </c>
      <c r="H54" s="170">
        <v>0.36062874251497007</v>
      </c>
      <c r="I54" s="166" t="s">
        <v>376</v>
      </c>
      <c r="J54" s="136">
        <v>2184</v>
      </c>
      <c r="K54" s="160">
        <v>2179</v>
      </c>
      <c r="L54" s="170">
        <v>0.51967564989267823</v>
      </c>
      <c r="M54" s="166" t="s">
        <v>190</v>
      </c>
      <c r="N54" s="136">
        <v>2190</v>
      </c>
      <c r="O54" s="160">
        <v>1664</v>
      </c>
      <c r="P54" s="170">
        <v>0.70448772226926337</v>
      </c>
      <c r="Q54" s="166" t="s">
        <v>550</v>
      </c>
      <c r="R54" s="136">
        <v>2043</v>
      </c>
      <c r="S54" s="160">
        <v>1591</v>
      </c>
      <c r="T54" s="170">
        <v>0.63411717815862889</v>
      </c>
      <c r="U54" s="166" t="s">
        <v>548</v>
      </c>
      <c r="V54" s="136">
        <v>2370</v>
      </c>
      <c r="W54" s="160">
        <v>1560</v>
      </c>
      <c r="X54" s="170">
        <v>0.65027094622759485</v>
      </c>
      <c r="Y54" s="166" t="s">
        <v>391</v>
      </c>
      <c r="Z54" s="136">
        <v>2050</v>
      </c>
      <c r="AA54" s="160">
        <v>1396</v>
      </c>
      <c r="AB54" s="170">
        <v>0.54382547721075181</v>
      </c>
      <c r="AC54" s="166" t="s">
        <v>551</v>
      </c>
      <c r="AD54" s="136">
        <v>2188</v>
      </c>
      <c r="AE54" s="160">
        <v>1394</v>
      </c>
      <c r="AF54" s="170">
        <v>0.66412577417818008</v>
      </c>
      <c r="AG54" s="166" t="s">
        <v>553</v>
      </c>
      <c r="AH54" s="136">
        <v>2066</v>
      </c>
      <c r="AI54" s="160">
        <v>1195</v>
      </c>
      <c r="AJ54" s="170">
        <v>0.66610925306577484</v>
      </c>
      <c r="AK54" s="166" t="s">
        <v>552</v>
      </c>
      <c r="AL54" s="136">
        <v>2189</v>
      </c>
      <c r="AM54" s="160">
        <v>1113</v>
      </c>
      <c r="AN54" s="170">
        <v>0.62598425196850394</v>
      </c>
      <c r="AO54" s="166" t="s">
        <v>392</v>
      </c>
      <c r="AP54" s="136">
        <v>2359</v>
      </c>
      <c r="AQ54" s="160">
        <v>1096</v>
      </c>
      <c r="AR54" s="170">
        <v>0.5566277298120873</v>
      </c>
      <c r="AS54" s="166" t="s">
        <v>546</v>
      </c>
      <c r="AT54" s="136">
        <v>2351</v>
      </c>
      <c r="AU54" s="160">
        <v>1013</v>
      </c>
      <c r="AV54" s="170">
        <v>0.51552162849872774</v>
      </c>
      <c r="AW54" s="166" t="s">
        <v>677</v>
      </c>
      <c r="AX54" s="136">
        <v>2339</v>
      </c>
      <c r="AY54" s="160">
        <v>911</v>
      </c>
      <c r="AZ54" s="170">
        <v>0.6620639534883721</v>
      </c>
      <c r="BA54" s="166" t="s">
        <v>678</v>
      </c>
      <c r="BB54" s="136">
        <v>2045</v>
      </c>
      <c r="BC54" s="160">
        <v>873</v>
      </c>
      <c r="BD54" s="170">
        <v>0.66896551724137931</v>
      </c>
      <c r="BE54" s="166" t="s">
        <v>120</v>
      </c>
      <c r="BF54" s="136">
        <v>2360</v>
      </c>
      <c r="BG54" s="160">
        <v>772</v>
      </c>
      <c r="BH54" s="170">
        <v>0.10440898025426021</v>
      </c>
      <c r="BI54" s="166" t="s">
        <v>544</v>
      </c>
      <c r="BJ54" s="136">
        <v>2382</v>
      </c>
      <c r="BK54" s="160">
        <v>740</v>
      </c>
      <c r="BL54" s="170">
        <v>0.4023926046764546</v>
      </c>
    </row>
    <row r="55" spans="1:64" x14ac:dyDescent="0.25">
      <c r="A55" s="50" t="s">
        <v>191</v>
      </c>
      <c r="B55" s="51">
        <v>3113</v>
      </c>
      <c r="C55" s="51" t="s">
        <v>1363</v>
      </c>
      <c r="D55" s="51" t="s">
        <v>101</v>
      </c>
      <c r="E55" s="2" t="s">
        <v>399</v>
      </c>
      <c r="F55" s="136">
        <v>2740</v>
      </c>
      <c r="G55" s="160">
        <v>4648</v>
      </c>
      <c r="H55" s="170">
        <v>0.81429572529782757</v>
      </c>
      <c r="I55" s="166" t="s">
        <v>200</v>
      </c>
      <c r="J55" s="136">
        <v>2720</v>
      </c>
      <c r="K55" s="160">
        <v>2270</v>
      </c>
      <c r="L55" s="170">
        <v>0.56992216921918148</v>
      </c>
      <c r="M55" s="166" t="s">
        <v>399</v>
      </c>
      <c r="N55" s="136">
        <v>2745</v>
      </c>
      <c r="O55" s="160">
        <v>2007</v>
      </c>
      <c r="P55" s="170">
        <v>0.77490347490347489</v>
      </c>
      <c r="Q55" s="166" t="s">
        <v>399</v>
      </c>
      <c r="R55" s="136">
        <v>2746</v>
      </c>
      <c r="S55" s="160">
        <v>1708</v>
      </c>
      <c r="T55" s="170">
        <v>0.83317073170731704</v>
      </c>
      <c r="U55" s="166" t="s">
        <v>200</v>
      </c>
      <c r="V55" s="136">
        <v>2721</v>
      </c>
      <c r="W55" s="160">
        <v>1576</v>
      </c>
      <c r="X55" s="170">
        <v>0.39048562933597619</v>
      </c>
      <c r="Y55" s="166" t="s">
        <v>555</v>
      </c>
      <c r="Z55" s="136">
        <v>2719</v>
      </c>
      <c r="AA55" s="160">
        <v>1423</v>
      </c>
      <c r="AB55" s="170">
        <v>0.78575372722252901</v>
      </c>
      <c r="AC55" s="166" t="s">
        <v>399</v>
      </c>
      <c r="AD55" s="136">
        <v>2744</v>
      </c>
      <c r="AE55" s="160">
        <v>1331</v>
      </c>
      <c r="AF55" s="170">
        <v>0.83921815889029006</v>
      </c>
      <c r="AG55" s="166" t="s">
        <v>554</v>
      </c>
      <c r="AH55" s="136">
        <v>2747</v>
      </c>
      <c r="AI55" s="160">
        <v>1326</v>
      </c>
      <c r="AJ55" s="170">
        <v>0.69863013698630139</v>
      </c>
      <c r="AK55" s="166" t="s">
        <v>200</v>
      </c>
      <c r="AL55" s="136">
        <v>2723</v>
      </c>
      <c r="AM55" s="160">
        <v>1189</v>
      </c>
      <c r="AN55" s="170">
        <v>0.5327060931899642</v>
      </c>
      <c r="AO55" s="166" t="s">
        <v>558</v>
      </c>
      <c r="AP55" s="136">
        <v>2790</v>
      </c>
      <c r="AQ55" s="160">
        <v>1063</v>
      </c>
      <c r="AR55" s="170">
        <v>0.59887323943661974</v>
      </c>
      <c r="AS55" s="166" t="s">
        <v>200</v>
      </c>
      <c r="AT55" s="136">
        <v>2724</v>
      </c>
      <c r="AU55" s="160">
        <v>962</v>
      </c>
      <c r="AV55" s="170">
        <v>0.41555075593952484</v>
      </c>
      <c r="AW55" s="166" t="s">
        <v>557</v>
      </c>
      <c r="AX55" s="136">
        <v>2571</v>
      </c>
      <c r="AY55" s="160">
        <v>935</v>
      </c>
      <c r="AZ55" s="170">
        <v>0.68347953216374269</v>
      </c>
      <c r="BA55" s="166" t="s">
        <v>559</v>
      </c>
      <c r="BB55" s="136">
        <v>2777</v>
      </c>
      <c r="BC55" s="160">
        <v>904</v>
      </c>
      <c r="BD55" s="170">
        <v>0.59591298615688859</v>
      </c>
      <c r="BE55" s="166" t="s">
        <v>556</v>
      </c>
      <c r="BF55" s="136">
        <v>2726</v>
      </c>
      <c r="BG55" s="160">
        <v>893</v>
      </c>
      <c r="BH55" s="170">
        <v>0.56770502225047681</v>
      </c>
      <c r="BI55" s="166" t="s">
        <v>560</v>
      </c>
      <c r="BJ55" s="136">
        <v>2748</v>
      </c>
      <c r="BK55" s="160">
        <v>877</v>
      </c>
      <c r="BL55" s="170">
        <v>0.69492868462757529</v>
      </c>
    </row>
    <row r="56" spans="1:64" x14ac:dyDescent="0.25">
      <c r="A56" s="50" t="s">
        <v>192</v>
      </c>
      <c r="B56" s="51">
        <v>42</v>
      </c>
      <c r="C56" s="51" t="s">
        <v>1353</v>
      </c>
      <c r="D56" s="51" t="s">
        <v>107</v>
      </c>
      <c r="E56" s="2" t="s">
        <v>378</v>
      </c>
      <c r="F56" s="136">
        <v>2124</v>
      </c>
      <c r="G56" s="160">
        <v>722</v>
      </c>
      <c r="H56" s="170">
        <v>0.11898483849703362</v>
      </c>
      <c r="I56" s="166" t="s">
        <v>373</v>
      </c>
      <c r="J56" s="136">
        <v>2169</v>
      </c>
      <c r="K56" s="160">
        <v>314</v>
      </c>
      <c r="L56" s="170">
        <v>4.7005988023952096E-2</v>
      </c>
      <c r="M56" s="166" t="s">
        <v>379</v>
      </c>
      <c r="N56" s="136">
        <v>2126</v>
      </c>
      <c r="O56" s="160">
        <v>262</v>
      </c>
      <c r="P56" s="170">
        <v>8.8753387533875336E-2</v>
      </c>
      <c r="Q56" s="166" t="s">
        <v>193</v>
      </c>
      <c r="R56" s="136">
        <v>2122</v>
      </c>
      <c r="S56" s="160">
        <v>255</v>
      </c>
      <c r="T56" s="170">
        <v>0.10528488852188274</v>
      </c>
      <c r="U56" s="166" t="s">
        <v>373</v>
      </c>
      <c r="V56" s="136">
        <v>2171</v>
      </c>
      <c r="W56" s="160">
        <v>117</v>
      </c>
      <c r="X56" s="170">
        <v>7.3170731707317069E-2</v>
      </c>
      <c r="Y56" s="166" t="s">
        <v>373</v>
      </c>
      <c r="Z56" s="136">
        <v>2170</v>
      </c>
      <c r="AA56" s="160">
        <v>112</v>
      </c>
      <c r="AB56" s="170">
        <v>7.1156289707750953E-2</v>
      </c>
      <c r="AC56" s="166" t="s">
        <v>193</v>
      </c>
      <c r="AD56" s="136">
        <v>2121</v>
      </c>
      <c r="AE56" s="160">
        <v>110</v>
      </c>
      <c r="AF56" s="170">
        <v>3.2448377581120944E-2</v>
      </c>
      <c r="AG56" s="166" t="s">
        <v>170</v>
      </c>
      <c r="AH56" s="136">
        <v>2780</v>
      </c>
      <c r="AI56" s="160">
        <v>100</v>
      </c>
      <c r="AJ56" s="170">
        <v>1.4425851125216388E-2</v>
      </c>
      <c r="AK56" s="166" t="s">
        <v>193</v>
      </c>
      <c r="AL56" s="136">
        <v>2125</v>
      </c>
      <c r="AM56" s="160">
        <v>98</v>
      </c>
      <c r="AN56" s="170">
        <v>3.1725477500809326E-2</v>
      </c>
      <c r="AO56" s="166" t="s">
        <v>377</v>
      </c>
      <c r="AP56" s="136">
        <v>2136</v>
      </c>
      <c r="AQ56" s="160">
        <v>97</v>
      </c>
      <c r="AR56" s="170">
        <v>2.4890941750064153E-2</v>
      </c>
      <c r="AS56" s="166" t="s">
        <v>188</v>
      </c>
      <c r="AT56" s="136">
        <v>2301</v>
      </c>
      <c r="AU56" s="160">
        <v>95</v>
      </c>
      <c r="AV56" s="170">
        <v>9.5920840064620348E-3</v>
      </c>
      <c r="AW56" s="166" t="s">
        <v>124</v>
      </c>
      <c r="AX56" s="136">
        <v>2127</v>
      </c>
      <c r="AY56" s="160">
        <v>50</v>
      </c>
      <c r="AZ56" s="170">
        <v>1.7059024223814397E-2</v>
      </c>
      <c r="BA56" s="166" t="s">
        <v>115</v>
      </c>
      <c r="BB56" s="136">
        <v>2186</v>
      </c>
      <c r="BC56" s="160">
        <v>49</v>
      </c>
      <c r="BD56" s="170">
        <v>2.1585903083700439E-2</v>
      </c>
      <c r="BE56" s="166" t="s">
        <v>374</v>
      </c>
      <c r="BF56" s="136">
        <v>2368</v>
      </c>
      <c r="BG56" s="160">
        <v>49</v>
      </c>
      <c r="BH56" s="170">
        <v>1.3056221689315214E-2</v>
      </c>
      <c r="BI56" s="166" t="s">
        <v>376</v>
      </c>
      <c r="BJ56" s="136">
        <v>2184</v>
      </c>
      <c r="BK56" s="160">
        <v>37</v>
      </c>
      <c r="BL56" s="170">
        <v>8.8242308609587407E-3</v>
      </c>
    </row>
    <row r="57" spans="1:64" x14ac:dyDescent="0.25">
      <c r="A57" s="50" t="s">
        <v>194</v>
      </c>
      <c r="B57" s="51">
        <v>8701</v>
      </c>
      <c r="C57" s="51" t="s">
        <v>1353</v>
      </c>
      <c r="D57" s="51" t="s">
        <v>101</v>
      </c>
      <c r="E57" s="2" t="s">
        <v>188</v>
      </c>
      <c r="F57" s="136">
        <v>2301</v>
      </c>
      <c r="G57" s="160">
        <v>2902</v>
      </c>
      <c r="H57" s="170">
        <v>0.29301292407108237</v>
      </c>
      <c r="I57" s="166" t="s">
        <v>547</v>
      </c>
      <c r="J57" s="136">
        <v>2072</v>
      </c>
      <c r="K57" s="160">
        <v>1427</v>
      </c>
      <c r="L57" s="170">
        <v>0.40310734463276837</v>
      </c>
      <c r="M57" s="166" t="s">
        <v>170</v>
      </c>
      <c r="N57" s="136">
        <v>2780</v>
      </c>
      <c r="O57" s="160">
        <v>767</v>
      </c>
      <c r="P57" s="170">
        <v>0.1106462781304097</v>
      </c>
      <c r="Q57" s="166" t="s">
        <v>188</v>
      </c>
      <c r="R57" s="136">
        <v>2302</v>
      </c>
      <c r="S57" s="160">
        <v>679</v>
      </c>
      <c r="T57" s="170">
        <v>0.14867527917670242</v>
      </c>
      <c r="U57" s="166" t="s">
        <v>519</v>
      </c>
      <c r="V57" s="136">
        <v>2324</v>
      </c>
      <c r="W57" s="160">
        <v>605</v>
      </c>
      <c r="X57" s="170">
        <v>0.2290798939795532</v>
      </c>
      <c r="Y57" s="166" t="s">
        <v>561</v>
      </c>
      <c r="Z57" s="136">
        <v>2356</v>
      </c>
      <c r="AA57" s="160">
        <v>555</v>
      </c>
      <c r="AB57" s="170">
        <v>0.43804262036306235</v>
      </c>
      <c r="AC57" s="166" t="s">
        <v>374</v>
      </c>
      <c r="AD57" s="136">
        <v>2368</v>
      </c>
      <c r="AE57" s="160">
        <v>466</v>
      </c>
      <c r="AF57" s="170">
        <v>0.12416733280042633</v>
      </c>
      <c r="AG57" s="166" t="s">
        <v>375</v>
      </c>
      <c r="AH57" s="136">
        <v>2021</v>
      </c>
      <c r="AI57" s="160">
        <v>459</v>
      </c>
      <c r="AJ57" s="170">
        <v>0.17640276710222905</v>
      </c>
      <c r="AK57" s="166" t="s">
        <v>562</v>
      </c>
      <c r="AL57" s="136">
        <v>2375</v>
      </c>
      <c r="AM57" s="160">
        <v>416</v>
      </c>
      <c r="AN57" s="170">
        <v>0.39884947267497606</v>
      </c>
      <c r="AO57" s="166" t="s">
        <v>515</v>
      </c>
      <c r="AP57" s="136">
        <v>2767</v>
      </c>
      <c r="AQ57" s="160">
        <v>380</v>
      </c>
      <c r="AR57" s="170">
        <v>0.19387755102040816</v>
      </c>
      <c r="AS57" s="166" t="s">
        <v>389</v>
      </c>
      <c r="AT57" s="136">
        <v>2346</v>
      </c>
      <c r="AU57" s="160">
        <v>328</v>
      </c>
      <c r="AV57" s="170">
        <v>0.11388888888888889</v>
      </c>
      <c r="AW57" s="166" t="s">
        <v>549</v>
      </c>
      <c r="AX57" s="136">
        <v>2379</v>
      </c>
      <c r="AY57" s="160">
        <v>298</v>
      </c>
      <c r="AZ57" s="170">
        <v>0.32532751091703055</v>
      </c>
      <c r="BA57" s="166" t="s">
        <v>385</v>
      </c>
      <c r="BB57" s="136">
        <v>2067</v>
      </c>
      <c r="BC57" s="160">
        <v>297</v>
      </c>
      <c r="BD57" s="170">
        <v>0.22081784386617101</v>
      </c>
      <c r="BE57" s="166" t="s">
        <v>566</v>
      </c>
      <c r="BF57" s="136">
        <v>2048</v>
      </c>
      <c r="BG57" s="160">
        <v>245</v>
      </c>
      <c r="BH57" s="170">
        <v>0.12867647058823528</v>
      </c>
      <c r="BI57" s="166" t="s">
        <v>545</v>
      </c>
      <c r="BJ57" s="136">
        <v>2333</v>
      </c>
      <c r="BK57" s="160">
        <v>240</v>
      </c>
      <c r="BL57" s="170">
        <v>0.1519949335022166</v>
      </c>
    </row>
    <row r="58" spans="1:64" x14ac:dyDescent="0.25">
      <c r="A58" s="50" t="s">
        <v>195</v>
      </c>
      <c r="B58" s="51">
        <v>75</v>
      </c>
      <c r="C58" s="51" t="s">
        <v>1353</v>
      </c>
      <c r="D58" s="51" t="s">
        <v>101</v>
      </c>
      <c r="E58" s="2" t="s">
        <v>196</v>
      </c>
      <c r="F58" s="136">
        <v>1844</v>
      </c>
      <c r="G58" s="160">
        <v>2246</v>
      </c>
      <c r="H58" s="170">
        <v>0.39815635525616028</v>
      </c>
      <c r="I58" s="166" t="s">
        <v>329</v>
      </c>
      <c r="J58" s="136">
        <v>1830</v>
      </c>
      <c r="K58" s="160">
        <v>1995</v>
      </c>
      <c r="L58" s="170">
        <v>0.49552906110283157</v>
      </c>
      <c r="M58" s="166" t="s">
        <v>154</v>
      </c>
      <c r="N58" s="136">
        <v>1841</v>
      </c>
      <c r="O58" s="160">
        <v>1457</v>
      </c>
      <c r="P58" s="170">
        <v>0.25525578135949545</v>
      </c>
      <c r="Q58" s="166" t="s">
        <v>329</v>
      </c>
      <c r="R58" s="136">
        <v>1832</v>
      </c>
      <c r="S58" s="160">
        <v>1039</v>
      </c>
      <c r="T58" s="170">
        <v>0.40428015564202335</v>
      </c>
      <c r="U58" s="166" t="s">
        <v>477</v>
      </c>
      <c r="V58" s="136">
        <v>3079</v>
      </c>
      <c r="W58" s="160">
        <v>944</v>
      </c>
      <c r="X58" s="170">
        <v>0.443400657585721</v>
      </c>
      <c r="Y58" s="166" t="s">
        <v>154</v>
      </c>
      <c r="Z58" s="136">
        <v>1843</v>
      </c>
      <c r="AA58" s="160">
        <v>613</v>
      </c>
      <c r="AB58" s="170">
        <v>0.22090090090090089</v>
      </c>
      <c r="AC58" s="166" t="s">
        <v>329</v>
      </c>
      <c r="AD58" s="136">
        <v>1835</v>
      </c>
      <c r="AE58" s="160">
        <v>474</v>
      </c>
      <c r="AF58" s="170">
        <v>0.35665914221218964</v>
      </c>
      <c r="AG58" s="166" t="s">
        <v>476</v>
      </c>
      <c r="AH58" s="136">
        <v>1810</v>
      </c>
      <c r="AI58" s="160">
        <v>343</v>
      </c>
      <c r="AJ58" s="170">
        <v>0.12124425592082008</v>
      </c>
      <c r="AK58" s="166" t="s">
        <v>475</v>
      </c>
      <c r="AL58" s="136">
        <v>1845</v>
      </c>
      <c r="AM58" s="160">
        <v>331</v>
      </c>
      <c r="AN58" s="170">
        <v>0.12750385208012327</v>
      </c>
      <c r="AO58" s="166" t="s">
        <v>334</v>
      </c>
      <c r="AP58" s="136">
        <v>1834</v>
      </c>
      <c r="AQ58" s="160">
        <v>196</v>
      </c>
      <c r="AR58" s="170">
        <v>0.29210134128166915</v>
      </c>
      <c r="AS58" s="166" t="s">
        <v>479</v>
      </c>
      <c r="AT58" s="136">
        <v>3865</v>
      </c>
      <c r="AU58" s="160">
        <v>183</v>
      </c>
      <c r="AV58" s="170">
        <v>0.42459396751740142</v>
      </c>
      <c r="AW58" s="166" t="s">
        <v>478</v>
      </c>
      <c r="AX58" s="136">
        <v>1852</v>
      </c>
      <c r="AY58" s="160">
        <v>179</v>
      </c>
      <c r="AZ58" s="170">
        <v>4.5408422120750885E-2</v>
      </c>
      <c r="BA58" s="166" t="s">
        <v>154</v>
      </c>
      <c r="BB58" s="136">
        <v>1840</v>
      </c>
      <c r="BC58" s="160">
        <v>170</v>
      </c>
      <c r="BD58" s="170">
        <v>0.19230769230769232</v>
      </c>
      <c r="BE58" s="166" t="s">
        <v>480</v>
      </c>
      <c r="BF58" s="136">
        <v>3811</v>
      </c>
      <c r="BG58" s="160">
        <v>151</v>
      </c>
      <c r="BH58" s="170">
        <v>0.32897603485838778</v>
      </c>
      <c r="BI58" s="166" t="s">
        <v>481</v>
      </c>
      <c r="BJ58" s="136">
        <v>1826</v>
      </c>
      <c r="BK58" s="160">
        <v>140</v>
      </c>
      <c r="BL58" s="170">
        <v>4.2360060514372161E-2</v>
      </c>
    </row>
    <row r="59" spans="1:64" x14ac:dyDescent="0.25">
      <c r="A59" s="50" t="s">
        <v>197</v>
      </c>
      <c r="B59" s="51">
        <v>41</v>
      </c>
      <c r="C59" s="51" t="s">
        <v>1353</v>
      </c>
      <c r="D59" s="51" t="s">
        <v>101</v>
      </c>
      <c r="E59" s="70"/>
      <c r="F59" s="137"/>
      <c r="G59" s="180"/>
      <c r="H59" s="72"/>
      <c r="I59" s="169"/>
      <c r="J59" s="168"/>
      <c r="K59" s="181"/>
      <c r="L59" s="167"/>
      <c r="M59" s="169"/>
      <c r="N59" s="168"/>
      <c r="O59" s="181"/>
      <c r="P59" s="167"/>
      <c r="Q59" s="169"/>
      <c r="R59" s="168"/>
      <c r="S59" s="181"/>
      <c r="T59" s="167"/>
      <c r="U59" s="169"/>
      <c r="V59" s="168"/>
      <c r="W59" s="181"/>
      <c r="X59" s="167"/>
      <c r="Y59" s="169"/>
      <c r="Z59" s="168"/>
      <c r="AA59" s="181"/>
      <c r="AB59" s="167"/>
      <c r="AC59" s="169"/>
      <c r="AD59" s="168"/>
      <c r="AE59" s="181"/>
      <c r="AF59" s="167"/>
      <c r="AG59" s="169"/>
      <c r="AH59" s="168"/>
      <c r="AI59" s="181"/>
      <c r="AJ59" s="167"/>
      <c r="AK59" s="169"/>
      <c r="AL59" s="168"/>
      <c r="AM59" s="181"/>
      <c r="AN59" s="167"/>
      <c r="AO59" s="169"/>
      <c r="AP59" s="168"/>
      <c r="AQ59" s="181"/>
      <c r="AR59" s="167"/>
      <c r="AS59" s="169"/>
      <c r="AT59" s="168"/>
      <c r="AU59" s="181"/>
      <c r="AV59" s="167"/>
      <c r="AW59" s="169"/>
      <c r="AX59" s="168"/>
      <c r="AY59" s="181"/>
      <c r="AZ59" s="167"/>
      <c r="BA59" s="169"/>
      <c r="BB59" s="168"/>
      <c r="BC59" s="181"/>
      <c r="BD59" s="167"/>
      <c r="BE59" s="169"/>
      <c r="BF59" s="168"/>
      <c r="BG59" s="181"/>
      <c r="BH59" s="167"/>
      <c r="BI59" s="169"/>
      <c r="BJ59" s="168"/>
      <c r="BK59" s="181"/>
      <c r="BL59" s="167"/>
    </row>
    <row r="60" spans="1:64" ht="14.4" x14ac:dyDescent="0.3">
      <c r="A60" s="50" t="s">
        <v>199</v>
      </c>
      <c r="B60" s="51">
        <v>114</v>
      </c>
      <c r="C60" s="51" t="s">
        <v>1353</v>
      </c>
      <c r="D60" s="51" t="s">
        <v>101</v>
      </c>
      <c r="E60" s="2" t="s">
        <v>200</v>
      </c>
      <c r="F60" s="136">
        <v>2721</v>
      </c>
      <c r="G60" s="160">
        <v>1937</v>
      </c>
      <c r="H60" s="170">
        <v>0.47993062438057482</v>
      </c>
      <c r="I60" s="166" t="s">
        <v>200</v>
      </c>
      <c r="J60" s="136">
        <v>2720</v>
      </c>
      <c r="K60" s="160">
        <v>1093</v>
      </c>
      <c r="L60" s="170">
        <v>0.27441626914386141</v>
      </c>
      <c r="M60" s="166" t="s">
        <v>200</v>
      </c>
      <c r="N60" s="136">
        <v>2724</v>
      </c>
      <c r="O60" s="160">
        <v>1060</v>
      </c>
      <c r="P60" s="170">
        <v>0.45788336933045354</v>
      </c>
      <c r="Q60" s="166" t="s">
        <v>200</v>
      </c>
      <c r="R60" s="136">
        <v>2723</v>
      </c>
      <c r="S60" s="160">
        <v>764</v>
      </c>
      <c r="T60" s="170">
        <v>0.34229390681003585</v>
      </c>
      <c r="U60" s="166" t="s">
        <v>563</v>
      </c>
      <c r="V60" s="136">
        <v>2878</v>
      </c>
      <c r="W60" s="160">
        <v>493</v>
      </c>
      <c r="X60" s="170">
        <v>0.40676567656765678</v>
      </c>
      <c r="Y60" s="166" t="s">
        <v>558</v>
      </c>
      <c r="Z60" s="136">
        <v>2790</v>
      </c>
      <c r="AA60" s="160">
        <v>468</v>
      </c>
      <c r="AB60" s="170">
        <v>0.26366197183098594</v>
      </c>
      <c r="AC60" s="166" t="s">
        <v>556</v>
      </c>
      <c r="AD60" s="136">
        <v>2726</v>
      </c>
      <c r="AE60" s="160">
        <v>411</v>
      </c>
      <c r="AF60" s="170">
        <v>0.26128417037507945</v>
      </c>
      <c r="AG60" t="s">
        <v>559</v>
      </c>
      <c r="AH60" s="136">
        <v>2777</v>
      </c>
      <c r="AI60" s="182">
        <v>400</v>
      </c>
      <c r="AJ60" s="171">
        <v>0.26367831245880025</v>
      </c>
      <c r="AK60" s="166" t="s">
        <v>399</v>
      </c>
      <c r="AL60" s="136">
        <v>2740</v>
      </c>
      <c r="AM60" s="160">
        <v>352</v>
      </c>
      <c r="AN60" s="170">
        <v>6.1667834618079891E-2</v>
      </c>
      <c r="AO60" s="166" t="s">
        <v>554</v>
      </c>
      <c r="AP60" s="136">
        <v>2747</v>
      </c>
      <c r="AQ60" s="160">
        <v>326</v>
      </c>
      <c r="AR60" s="170">
        <v>0.17175974710221287</v>
      </c>
      <c r="AS60" s="166" t="s">
        <v>399</v>
      </c>
      <c r="AT60" s="136">
        <v>2745</v>
      </c>
      <c r="AU60" s="160">
        <v>226</v>
      </c>
      <c r="AV60" s="170">
        <v>8.7258687258687254E-2</v>
      </c>
      <c r="AW60" s="166" t="s">
        <v>560</v>
      </c>
      <c r="AX60" s="136">
        <v>2748</v>
      </c>
      <c r="AY60" s="160">
        <v>176</v>
      </c>
      <c r="AZ60" s="170">
        <v>0.13946117274167988</v>
      </c>
      <c r="BA60" s="166" t="s">
        <v>556</v>
      </c>
      <c r="BB60" s="136">
        <v>2725</v>
      </c>
      <c r="BC60" s="160">
        <v>133</v>
      </c>
      <c r="BD60" s="170">
        <v>0.3472584856396867</v>
      </c>
      <c r="BE60" s="166" t="s">
        <v>555</v>
      </c>
      <c r="BF60" s="136">
        <v>2719</v>
      </c>
      <c r="BG60" s="160">
        <v>114</v>
      </c>
      <c r="BH60" s="170">
        <v>6.2948647156267259E-2</v>
      </c>
      <c r="BI60" s="166" t="s">
        <v>399</v>
      </c>
      <c r="BJ60" s="136">
        <v>2746</v>
      </c>
      <c r="BK60" s="160">
        <v>107</v>
      </c>
      <c r="BL60" s="170">
        <v>5.219512195121951E-2</v>
      </c>
    </row>
    <row r="61" spans="1:64" x14ac:dyDescent="0.25">
      <c r="A61" s="50" t="s">
        <v>201</v>
      </c>
      <c r="B61" s="51">
        <v>126</v>
      </c>
      <c r="C61" s="51" t="s">
        <v>1353</v>
      </c>
      <c r="D61" s="51" t="s">
        <v>107</v>
      </c>
      <c r="E61" s="2" t="s">
        <v>202</v>
      </c>
      <c r="F61" s="136">
        <v>2135</v>
      </c>
      <c r="G61" s="160">
        <v>1296</v>
      </c>
      <c r="H61" s="170">
        <v>0.41860465116279072</v>
      </c>
      <c r="I61" s="166" t="s">
        <v>170</v>
      </c>
      <c r="J61" s="136">
        <v>2780</v>
      </c>
      <c r="K61" s="160">
        <v>534</v>
      </c>
      <c r="L61" s="170">
        <v>7.7034045008655516E-2</v>
      </c>
      <c r="M61" s="166" t="s">
        <v>188</v>
      </c>
      <c r="N61" s="136">
        <v>2301</v>
      </c>
      <c r="O61" s="160">
        <v>465</v>
      </c>
      <c r="P61" s="170">
        <v>4.6950726978998387E-2</v>
      </c>
      <c r="Q61" s="166" t="s">
        <v>564</v>
      </c>
      <c r="R61" s="136">
        <v>2134</v>
      </c>
      <c r="S61" s="160">
        <v>322</v>
      </c>
      <c r="T61" s="170">
        <v>0.32657200811359027</v>
      </c>
      <c r="U61" s="166" t="s">
        <v>522</v>
      </c>
      <c r="V61" s="136">
        <v>2472</v>
      </c>
      <c r="W61" s="160">
        <v>282</v>
      </c>
      <c r="X61" s="170">
        <v>8.4103787652848191E-2</v>
      </c>
      <c r="Y61" s="166" t="s">
        <v>196</v>
      </c>
      <c r="Z61" s="136">
        <v>1844</v>
      </c>
      <c r="AA61" s="160">
        <v>252</v>
      </c>
      <c r="AB61" s="170">
        <v>4.4672930331501506E-2</v>
      </c>
      <c r="AC61" s="166" t="s">
        <v>378</v>
      </c>
      <c r="AD61" s="136">
        <v>2124</v>
      </c>
      <c r="AE61" s="160">
        <v>249</v>
      </c>
      <c r="AF61" s="170">
        <v>4.1034937376400793E-2</v>
      </c>
      <c r="AG61" s="166" t="s">
        <v>198</v>
      </c>
      <c r="AH61" s="136">
        <v>2062</v>
      </c>
      <c r="AI61" s="160">
        <v>244</v>
      </c>
      <c r="AJ61" s="170">
        <v>6.9200226885989785E-2</v>
      </c>
      <c r="AK61" s="166" t="s">
        <v>523</v>
      </c>
      <c r="AL61" s="136">
        <v>2453</v>
      </c>
      <c r="AM61" s="160">
        <v>181</v>
      </c>
      <c r="AN61" s="170">
        <v>7.0647931303669004E-2</v>
      </c>
      <c r="AO61" s="166" t="s">
        <v>329</v>
      </c>
      <c r="AP61" s="136">
        <v>1830</v>
      </c>
      <c r="AQ61" s="160">
        <v>180</v>
      </c>
      <c r="AR61" s="170">
        <v>4.4709388971684055E-2</v>
      </c>
      <c r="AS61" s="166" t="s">
        <v>547</v>
      </c>
      <c r="AT61" s="136">
        <v>2072</v>
      </c>
      <c r="AU61" s="160">
        <v>178</v>
      </c>
      <c r="AV61" s="170">
        <v>5.0282485875706218E-2</v>
      </c>
      <c r="AW61" s="166" t="s">
        <v>154</v>
      </c>
      <c r="AX61" s="136">
        <v>1841</v>
      </c>
      <c r="AY61" s="160">
        <v>174</v>
      </c>
      <c r="AZ61" s="170">
        <v>3.0483531885073582E-2</v>
      </c>
      <c r="BA61" s="166" t="s">
        <v>373</v>
      </c>
      <c r="BB61" s="136">
        <v>2169</v>
      </c>
      <c r="BC61" s="160">
        <v>144</v>
      </c>
      <c r="BD61" s="170">
        <v>2.1556886227544911E-2</v>
      </c>
      <c r="BE61" s="166" t="s">
        <v>200</v>
      </c>
      <c r="BF61" s="136">
        <v>2721</v>
      </c>
      <c r="BG61" s="160">
        <v>143</v>
      </c>
      <c r="BH61" s="170">
        <v>3.5431119920713579E-2</v>
      </c>
      <c r="BI61" s="166" t="s">
        <v>180</v>
      </c>
      <c r="BJ61" s="136">
        <v>2458</v>
      </c>
      <c r="BK61" s="160">
        <v>132</v>
      </c>
      <c r="BL61" s="170">
        <v>0.12631578947368421</v>
      </c>
    </row>
    <row r="62" spans="1:64" x14ac:dyDescent="0.25">
      <c r="A62" s="50" t="s">
        <v>203</v>
      </c>
      <c r="B62" s="51">
        <v>129</v>
      </c>
      <c r="C62" s="51" t="s">
        <v>1364</v>
      </c>
      <c r="D62" s="51" t="s">
        <v>101</v>
      </c>
      <c r="E62" s="2" t="s">
        <v>204</v>
      </c>
      <c r="F62" s="136">
        <v>2703</v>
      </c>
      <c r="G62" s="160">
        <v>2469</v>
      </c>
      <c r="H62" s="170">
        <v>0.62984693877551023</v>
      </c>
      <c r="I62" s="166" t="s">
        <v>565</v>
      </c>
      <c r="J62" s="136">
        <v>2760</v>
      </c>
      <c r="K62" s="160">
        <v>1021</v>
      </c>
      <c r="L62" s="170">
        <v>0.5249357326478149</v>
      </c>
      <c r="M62" s="166" t="s">
        <v>520</v>
      </c>
      <c r="N62" s="136">
        <v>2766</v>
      </c>
      <c r="O62" s="160">
        <v>530</v>
      </c>
      <c r="P62" s="170">
        <v>0.32797029702970298</v>
      </c>
      <c r="Q62" s="166" t="s">
        <v>566</v>
      </c>
      <c r="R62" s="136">
        <v>2048</v>
      </c>
      <c r="S62" s="160">
        <v>508</v>
      </c>
      <c r="T62" s="170">
        <v>0.26680672268907563</v>
      </c>
      <c r="U62" s="166" t="s">
        <v>568</v>
      </c>
      <c r="V62" s="136">
        <v>2762</v>
      </c>
      <c r="W62" s="160">
        <v>333</v>
      </c>
      <c r="X62" s="170">
        <v>0.42098609355246525</v>
      </c>
      <c r="Y62" s="166" t="s">
        <v>569</v>
      </c>
      <c r="Z62" s="136">
        <v>2035</v>
      </c>
      <c r="AA62" s="160">
        <v>322</v>
      </c>
      <c r="AB62" s="170">
        <v>0.20188087774294672</v>
      </c>
      <c r="AC62" s="166" t="s">
        <v>567</v>
      </c>
      <c r="AD62" s="136">
        <v>2093</v>
      </c>
      <c r="AE62" s="160">
        <v>322</v>
      </c>
      <c r="AF62" s="170">
        <v>0.26833333333333331</v>
      </c>
      <c r="AG62" s="166" t="s">
        <v>570</v>
      </c>
      <c r="AH62" s="136">
        <v>2769</v>
      </c>
      <c r="AI62" s="160">
        <v>266</v>
      </c>
      <c r="AJ62" s="170">
        <v>0.40860215053763443</v>
      </c>
      <c r="AK62" s="166" t="s">
        <v>571</v>
      </c>
      <c r="AL62" s="136">
        <v>2771</v>
      </c>
      <c r="AM62" s="160">
        <v>215</v>
      </c>
      <c r="AN62" s="170">
        <v>0.48098434004474272</v>
      </c>
      <c r="AO62" s="166" t="s">
        <v>170</v>
      </c>
      <c r="AP62" s="136">
        <v>2780</v>
      </c>
      <c r="AQ62" s="160">
        <v>126</v>
      </c>
      <c r="AR62" s="170">
        <v>1.8176572417772648E-2</v>
      </c>
      <c r="AS62" s="166" t="s">
        <v>679</v>
      </c>
      <c r="AT62" s="136">
        <v>2864</v>
      </c>
      <c r="AU62" s="160">
        <v>113</v>
      </c>
      <c r="AV62" s="170">
        <v>0.30376344086021506</v>
      </c>
      <c r="AW62" s="166" t="s">
        <v>572</v>
      </c>
      <c r="AX62" s="136">
        <v>2861</v>
      </c>
      <c r="AY62" s="160">
        <v>96</v>
      </c>
      <c r="AZ62" s="170">
        <v>0.43049327354260092</v>
      </c>
      <c r="BA62" s="166" t="s">
        <v>680</v>
      </c>
      <c r="BB62" s="136">
        <v>2763</v>
      </c>
      <c r="BC62" s="160">
        <v>95</v>
      </c>
      <c r="BD62" s="170">
        <v>0.54913294797687862</v>
      </c>
      <c r="BE62" s="166" t="s">
        <v>572</v>
      </c>
      <c r="BF62" s="136">
        <v>2860</v>
      </c>
      <c r="BG62" s="160">
        <v>46</v>
      </c>
      <c r="BH62" s="170">
        <v>0.22439024390243903</v>
      </c>
      <c r="BI62" s="166" t="s">
        <v>507</v>
      </c>
      <c r="BJ62" s="136">
        <v>2038</v>
      </c>
      <c r="BK62" s="160">
        <v>44</v>
      </c>
      <c r="BL62" s="170">
        <v>1.7842660178426603E-2</v>
      </c>
    </row>
    <row r="63" spans="1:64" x14ac:dyDescent="0.25">
      <c r="A63" s="50" t="s">
        <v>205</v>
      </c>
      <c r="B63" s="51">
        <v>104</v>
      </c>
      <c r="C63" s="51" t="s">
        <v>1346</v>
      </c>
      <c r="D63" s="51" t="s">
        <v>123</v>
      </c>
      <c r="E63" s="2" t="s">
        <v>124</v>
      </c>
      <c r="F63" s="136">
        <v>2127</v>
      </c>
      <c r="G63" s="160">
        <v>661</v>
      </c>
      <c r="H63" s="170">
        <v>0.22552030023882633</v>
      </c>
      <c r="I63" s="166" t="s">
        <v>407</v>
      </c>
      <c r="J63" s="136">
        <v>2148</v>
      </c>
      <c r="K63" s="160">
        <v>456</v>
      </c>
      <c r="L63" s="170">
        <v>7.4315514993481088E-2</v>
      </c>
      <c r="M63" s="166" t="s">
        <v>124</v>
      </c>
      <c r="N63" s="136">
        <v>2118</v>
      </c>
      <c r="O63" s="160">
        <v>411</v>
      </c>
      <c r="P63" s="170">
        <v>0.12120318490120909</v>
      </c>
      <c r="Q63" s="166" t="s">
        <v>373</v>
      </c>
      <c r="R63" s="136">
        <v>2169</v>
      </c>
      <c r="S63" s="160">
        <v>408</v>
      </c>
      <c r="T63" s="170">
        <v>6.1077844311377243E-2</v>
      </c>
      <c r="U63" s="166" t="s">
        <v>124</v>
      </c>
      <c r="V63" s="136">
        <v>2111</v>
      </c>
      <c r="W63" s="160">
        <v>353</v>
      </c>
      <c r="X63" s="170">
        <v>0.5268656716417911</v>
      </c>
      <c r="Y63" s="166" t="s">
        <v>124</v>
      </c>
      <c r="Z63" s="136">
        <v>2116</v>
      </c>
      <c r="AA63" s="160">
        <v>349</v>
      </c>
      <c r="AB63" s="170">
        <v>0.21503388786198399</v>
      </c>
      <c r="AC63" s="166" t="s">
        <v>188</v>
      </c>
      <c r="AD63" s="136">
        <v>2301</v>
      </c>
      <c r="AE63" s="160">
        <v>308</v>
      </c>
      <c r="AF63" s="170">
        <v>3.1098546042003232E-2</v>
      </c>
      <c r="AG63" s="166" t="s">
        <v>378</v>
      </c>
      <c r="AH63" s="136">
        <v>2124</v>
      </c>
      <c r="AI63" s="160">
        <v>292</v>
      </c>
      <c r="AJ63" s="170">
        <v>4.8121292023731048E-2</v>
      </c>
      <c r="AK63" s="166" t="s">
        <v>478</v>
      </c>
      <c r="AL63" s="136">
        <v>1852</v>
      </c>
      <c r="AM63" s="160">
        <v>255</v>
      </c>
      <c r="AN63" s="170">
        <v>6.4687975646879753E-2</v>
      </c>
      <c r="AO63" s="166" t="s">
        <v>481</v>
      </c>
      <c r="AP63" s="136">
        <v>1826</v>
      </c>
      <c r="AQ63" s="160">
        <v>233</v>
      </c>
      <c r="AR63" s="170">
        <v>7.0499243570347953E-2</v>
      </c>
      <c r="AS63" s="166" t="s">
        <v>193</v>
      </c>
      <c r="AT63" s="136">
        <v>2125</v>
      </c>
      <c r="AU63" s="160">
        <v>233</v>
      </c>
      <c r="AV63" s="170">
        <v>7.5428941404985433E-2</v>
      </c>
      <c r="AW63" s="166" t="s">
        <v>154</v>
      </c>
      <c r="AX63" s="136">
        <v>1841</v>
      </c>
      <c r="AY63" s="160">
        <v>217</v>
      </c>
      <c r="AZ63" s="170">
        <v>3.8016818500350387E-2</v>
      </c>
      <c r="BA63" s="166" t="s">
        <v>408</v>
      </c>
      <c r="BB63" s="136">
        <v>2155</v>
      </c>
      <c r="BC63" s="160">
        <v>203</v>
      </c>
      <c r="BD63" s="170">
        <v>3.7488457987072947E-2</v>
      </c>
      <c r="BE63" s="166" t="s">
        <v>478</v>
      </c>
      <c r="BF63" s="136">
        <v>1851</v>
      </c>
      <c r="BG63" s="160">
        <v>197</v>
      </c>
      <c r="BH63" s="170">
        <v>6.712095400340716E-2</v>
      </c>
      <c r="BI63" s="166" t="s">
        <v>500</v>
      </c>
      <c r="BJ63" s="136">
        <v>1906</v>
      </c>
      <c r="BK63" s="160">
        <v>191</v>
      </c>
      <c r="BL63" s="170">
        <v>5.6492162082224191E-2</v>
      </c>
    </row>
    <row r="64" spans="1:64" ht="14.4" x14ac:dyDescent="0.3">
      <c r="A64" s="50" t="s">
        <v>206</v>
      </c>
      <c r="B64" s="135">
        <v>3115</v>
      </c>
      <c r="C64" s="51" t="s">
        <v>1339</v>
      </c>
      <c r="D64" s="51" t="s">
        <v>123</v>
      </c>
      <c r="E64" s="2" t="s">
        <v>184</v>
      </c>
      <c r="F64" s="136">
        <v>1604</v>
      </c>
      <c r="G64" s="160">
        <v>2712</v>
      </c>
      <c r="H64" s="170">
        <v>0.64433357091945831</v>
      </c>
      <c r="I64" s="166" t="s">
        <v>184</v>
      </c>
      <c r="J64" s="136">
        <v>1605</v>
      </c>
      <c r="K64" s="160">
        <v>2480</v>
      </c>
      <c r="L64" s="170">
        <v>0.71531583501586382</v>
      </c>
      <c r="M64" s="166" t="s">
        <v>493</v>
      </c>
      <c r="N64" s="136">
        <v>1545</v>
      </c>
      <c r="O64" s="160">
        <v>1746</v>
      </c>
      <c r="P64" s="170">
        <v>0.60540915395284323</v>
      </c>
      <c r="Q64" s="166" t="s">
        <v>184</v>
      </c>
      <c r="R64" s="136">
        <v>1610</v>
      </c>
      <c r="S64" s="160">
        <v>1725</v>
      </c>
      <c r="T64" s="170">
        <v>0.63512518409425622</v>
      </c>
      <c r="U64" s="166" t="s">
        <v>184</v>
      </c>
      <c r="V64" s="136">
        <v>1603</v>
      </c>
      <c r="W64" s="160">
        <v>1478</v>
      </c>
      <c r="X64" s="170">
        <v>0.6351525569402664</v>
      </c>
      <c r="Y64" s="166" t="s">
        <v>184</v>
      </c>
      <c r="Z64" s="136">
        <v>1602</v>
      </c>
      <c r="AA64" s="160">
        <v>1379</v>
      </c>
      <c r="AB64" s="170">
        <v>0.62881896944824445</v>
      </c>
      <c r="AC64" s="166" t="s">
        <v>184</v>
      </c>
      <c r="AD64" s="136">
        <v>1606</v>
      </c>
      <c r="AE64" s="160">
        <v>1305</v>
      </c>
      <c r="AF64" s="170">
        <v>0.609528257823447</v>
      </c>
      <c r="AG64" s="166" t="s">
        <v>184</v>
      </c>
      <c r="AH64" s="136">
        <v>1609</v>
      </c>
      <c r="AI64" s="160">
        <v>1236</v>
      </c>
      <c r="AJ64" s="170">
        <v>0.62424242424242427</v>
      </c>
      <c r="AK64" s="166" t="s">
        <v>157</v>
      </c>
      <c r="AL64" s="136">
        <v>1752</v>
      </c>
      <c r="AM64" s="160">
        <v>1121</v>
      </c>
      <c r="AN64" s="170">
        <v>0.273681640625</v>
      </c>
      <c r="AO64" s="166" t="s">
        <v>541</v>
      </c>
      <c r="AP64" s="136">
        <v>1501</v>
      </c>
      <c r="AQ64" s="160">
        <v>1001</v>
      </c>
      <c r="AR64" s="170">
        <v>0.544613710554951</v>
      </c>
      <c r="AS64" s="166" t="s">
        <v>432</v>
      </c>
      <c r="AT64" s="136">
        <v>1420</v>
      </c>
      <c r="AU64" s="160">
        <v>970</v>
      </c>
      <c r="AV64" s="170">
        <v>0.2068230277185501</v>
      </c>
      <c r="AW64" s="166" t="s">
        <v>429</v>
      </c>
      <c r="AX64" s="136">
        <v>1453</v>
      </c>
      <c r="AY64" s="160">
        <v>939</v>
      </c>
      <c r="AZ64" s="170">
        <v>0.2062829525483304</v>
      </c>
      <c r="BA64" t="s">
        <v>446</v>
      </c>
      <c r="BB64" s="136">
        <v>1570</v>
      </c>
      <c r="BC64" s="182">
        <v>909</v>
      </c>
      <c r="BD64" s="171">
        <v>0.39625108979947687</v>
      </c>
      <c r="BE64" s="166" t="s">
        <v>543</v>
      </c>
      <c r="BF64" s="136">
        <v>1520</v>
      </c>
      <c r="BG64" s="160">
        <v>821</v>
      </c>
      <c r="BH64" s="170">
        <v>0.60501105379513631</v>
      </c>
      <c r="BI64" s="166" t="s">
        <v>542</v>
      </c>
      <c r="BJ64" s="136">
        <v>1527</v>
      </c>
      <c r="BK64" s="160">
        <v>760</v>
      </c>
      <c r="BL64" s="170">
        <v>0.55232558139534882</v>
      </c>
    </row>
    <row r="65" spans="1:64" x14ac:dyDescent="0.25">
      <c r="A65" s="50" t="s">
        <v>207</v>
      </c>
      <c r="B65" s="135">
        <v>138</v>
      </c>
      <c r="C65" s="51" t="s">
        <v>1322</v>
      </c>
      <c r="D65" s="51" t="s">
        <v>97</v>
      </c>
      <c r="E65" s="2" t="s">
        <v>409</v>
      </c>
      <c r="F65" s="136">
        <v>1801</v>
      </c>
      <c r="G65" s="160">
        <v>2037</v>
      </c>
      <c r="H65" s="170">
        <v>0.40130023640661938</v>
      </c>
      <c r="I65" s="166" t="s">
        <v>408</v>
      </c>
      <c r="J65" s="136">
        <v>2155</v>
      </c>
      <c r="K65" s="160">
        <v>1084</v>
      </c>
      <c r="L65" s="170">
        <v>0.20018467220683286</v>
      </c>
      <c r="M65" s="166" t="s">
        <v>503</v>
      </c>
      <c r="N65" s="136">
        <v>2180</v>
      </c>
      <c r="O65" s="160">
        <v>1039</v>
      </c>
      <c r="P65" s="170">
        <v>0.38254786450662737</v>
      </c>
      <c r="Q65" s="166" t="s">
        <v>473</v>
      </c>
      <c r="R65" s="136">
        <v>1867</v>
      </c>
      <c r="S65" s="160">
        <v>911</v>
      </c>
      <c r="T65" s="170">
        <v>0.39267241379310347</v>
      </c>
      <c r="U65" s="166" t="s">
        <v>470</v>
      </c>
      <c r="V65" s="136">
        <v>1887</v>
      </c>
      <c r="W65" s="160">
        <v>897</v>
      </c>
      <c r="X65" s="170">
        <v>0.37406171809841532</v>
      </c>
      <c r="Y65" s="166" t="s">
        <v>208</v>
      </c>
      <c r="Z65" s="136">
        <v>1890</v>
      </c>
      <c r="AA65" s="160">
        <v>797</v>
      </c>
      <c r="AB65" s="170">
        <v>0.45464917284654877</v>
      </c>
      <c r="AC65" s="166" t="s">
        <v>502</v>
      </c>
      <c r="AD65" s="136">
        <v>1880</v>
      </c>
      <c r="AE65" s="160">
        <v>642</v>
      </c>
      <c r="AF65" s="170">
        <v>0.23085221143473569</v>
      </c>
      <c r="AG65" s="166" t="s">
        <v>472</v>
      </c>
      <c r="AH65" s="136">
        <v>1876</v>
      </c>
      <c r="AI65" s="160">
        <v>621</v>
      </c>
      <c r="AJ65" s="170">
        <v>0.17849956884162116</v>
      </c>
      <c r="AK65" s="166" t="s">
        <v>573</v>
      </c>
      <c r="AL65" s="136">
        <v>1864</v>
      </c>
      <c r="AM65" s="160">
        <v>569</v>
      </c>
      <c r="AN65" s="170">
        <v>0.41351744186046513</v>
      </c>
      <c r="AO65" s="166" t="s">
        <v>467</v>
      </c>
      <c r="AP65" s="136">
        <v>1803</v>
      </c>
      <c r="AQ65" s="160">
        <v>531</v>
      </c>
      <c r="AR65" s="170">
        <v>0.21585365853658536</v>
      </c>
      <c r="AS65" s="166" t="s">
        <v>466</v>
      </c>
      <c r="AT65" s="136">
        <v>1821</v>
      </c>
      <c r="AU65" s="160">
        <v>509</v>
      </c>
      <c r="AV65" s="170">
        <v>0.16871063970831951</v>
      </c>
      <c r="AW65" s="166" t="s">
        <v>501</v>
      </c>
      <c r="AX65" s="136">
        <v>2176</v>
      </c>
      <c r="AY65" s="160">
        <v>367</v>
      </c>
      <c r="AZ65" s="170">
        <v>0.13253882267966774</v>
      </c>
      <c r="BA65" s="166" t="s">
        <v>407</v>
      </c>
      <c r="BB65" s="136">
        <v>2148</v>
      </c>
      <c r="BC65" s="160">
        <v>361</v>
      </c>
      <c r="BD65" s="170">
        <v>5.8833116036505866E-2</v>
      </c>
      <c r="BE65" s="166" t="s">
        <v>476</v>
      </c>
      <c r="BF65" s="136">
        <v>1810</v>
      </c>
      <c r="BG65" s="160">
        <v>355</v>
      </c>
      <c r="BH65" s="170">
        <v>0.12548603746907033</v>
      </c>
      <c r="BI65" s="166" t="s">
        <v>475</v>
      </c>
      <c r="BJ65" s="136">
        <v>1845</v>
      </c>
      <c r="BK65" s="160">
        <v>235</v>
      </c>
      <c r="BL65" s="170">
        <v>9.0523882896764246E-2</v>
      </c>
    </row>
    <row r="66" spans="1:64" x14ac:dyDescent="0.25">
      <c r="H66" s="85"/>
      <c r="J66" s="31"/>
      <c r="L66" s="85"/>
      <c r="P66" s="85"/>
      <c r="T66" s="85"/>
      <c r="X66" s="85"/>
      <c r="AB66" s="85"/>
      <c r="AF66" s="85"/>
      <c r="AJ66" s="85"/>
      <c r="AL66" s="3"/>
      <c r="AM66" s="161"/>
      <c r="AN66" s="85"/>
      <c r="AO66" s="3"/>
      <c r="AP66" s="3"/>
      <c r="AQ66" s="161"/>
      <c r="AR66" s="85"/>
      <c r="AS66" s="3"/>
      <c r="AT66" s="31"/>
      <c r="AU66" s="161"/>
      <c r="AV66" s="85"/>
      <c r="AW66" s="31"/>
      <c r="AX66" s="3"/>
      <c r="AY66" s="161"/>
      <c r="AZ66" s="85"/>
      <c r="BB66" s="3"/>
      <c r="BD66" s="85"/>
      <c r="BH66" s="85"/>
      <c r="BL66" s="85"/>
    </row>
    <row r="67" spans="1:64" x14ac:dyDescent="0.25">
      <c r="B67" s="134"/>
      <c r="D67" s="2"/>
      <c r="E67" s="2"/>
      <c r="F67" s="2"/>
      <c r="G67" s="160"/>
      <c r="H67" s="71"/>
      <c r="I67" s="2"/>
      <c r="J67" s="2"/>
      <c r="K67" s="160"/>
      <c r="L67" s="71"/>
      <c r="M67" s="2"/>
      <c r="N67" s="2"/>
      <c r="O67" s="160"/>
      <c r="P67" s="71"/>
      <c r="Q67" s="2"/>
      <c r="R67" s="2"/>
      <c r="S67" s="160"/>
      <c r="T67" s="71"/>
      <c r="U67" s="2"/>
      <c r="V67" s="2"/>
      <c r="W67" s="160"/>
      <c r="X67" s="71"/>
      <c r="Y67" s="2"/>
      <c r="Z67" s="2"/>
      <c r="AA67" s="160"/>
      <c r="AB67" s="71"/>
      <c r="AC67" s="2"/>
      <c r="AD67" s="2"/>
      <c r="AE67" s="160"/>
      <c r="AF67" s="71"/>
      <c r="AG67" s="2"/>
      <c r="AH67" s="2"/>
      <c r="AI67" s="160"/>
      <c r="AJ67" s="71"/>
      <c r="AK67" s="2"/>
      <c r="AL67" s="2"/>
      <c r="AM67" s="160"/>
      <c r="AN67" s="71"/>
      <c r="AO67" s="2"/>
      <c r="AP67" s="2"/>
      <c r="AQ67" s="160"/>
      <c r="AR67" s="71"/>
      <c r="AS67" s="2"/>
      <c r="AT67" s="2"/>
      <c r="AU67" s="160"/>
      <c r="AV67" s="71"/>
      <c r="AW67" s="2"/>
      <c r="AX67" s="2"/>
      <c r="AY67" s="160"/>
      <c r="AZ67" s="71"/>
      <c r="BA67" s="2"/>
      <c r="BB67" s="2"/>
      <c r="BC67" s="160"/>
      <c r="BD67" s="71"/>
      <c r="BE67" s="2"/>
      <c r="BF67" s="2"/>
      <c r="BG67" s="160"/>
      <c r="BH67" s="71"/>
      <c r="BI67" s="2"/>
      <c r="BJ67" s="2"/>
      <c r="BK67" s="160"/>
      <c r="BL67" s="71"/>
    </row>
    <row r="68" spans="1:64" x14ac:dyDescent="0.25">
      <c r="A68" s="226" t="s">
        <v>1494</v>
      </c>
      <c r="B68" s="219"/>
      <c r="C68" s="220"/>
      <c r="D68" s="219"/>
      <c r="E68" s="3"/>
      <c r="F68" s="132"/>
      <c r="H68" s="3"/>
      <c r="I68" s="3"/>
      <c r="J68" s="31"/>
      <c r="L68" s="3"/>
      <c r="P68" s="31"/>
      <c r="T68" s="3"/>
      <c r="X68" s="3"/>
      <c r="AB68" s="31"/>
      <c r="AF68" s="3"/>
      <c r="AJ68" s="3"/>
      <c r="AL68" s="3"/>
      <c r="AM68" s="161"/>
      <c r="AN68" s="31"/>
      <c r="AO68" s="3"/>
      <c r="AP68" s="3"/>
      <c r="AQ68" s="161"/>
      <c r="AR68" s="3"/>
      <c r="AS68" s="3"/>
      <c r="AT68" s="31"/>
      <c r="AU68" s="161"/>
      <c r="AV68" s="3"/>
      <c r="AW68" s="31"/>
      <c r="AX68" s="3"/>
      <c r="AY68" s="161"/>
      <c r="AZ68" s="44"/>
      <c r="BB68" s="3"/>
      <c r="BD68" s="3"/>
      <c r="BH68" s="3"/>
      <c r="BL68" s="3"/>
    </row>
    <row r="69" spans="1:64" x14ac:dyDescent="0.25">
      <c r="D69" s="4"/>
      <c r="E69" s="4"/>
      <c r="AL69" s="3"/>
      <c r="AM69" s="161"/>
      <c r="AN69" s="44"/>
      <c r="AO69" s="3"/>
      <c r="AP69" s="3"/>
      <c r="AQ69" s="161"/>
      <c r="AR69" s="44"/>
      <c r="AS69" s="3"/>
      <c r="AT69" s="31"/>
      <c r="AU69" s="161"/>
      <c r="AV69" s="44"/>
      <c r="AW69" s="31"/>
      <c r="AX69" s="3"/>
      <c r="AY69" s="161"/>
      <c r="AZ69" s="44"/>
    </row>
    <row r="70" spans="1:64" x14ac:dyDescent="0.25">
      <c r="AL70" s="3"/>
      <c r="AM70" s="161"/>
      <c r="AN70" s="44"/>
      <c r="AO70" s="3"/>
      <c r="AP70" s="3"/>
      <c r="AQ70" s="161"/>
      <c r="AR70" s="44"/>
      <c r="AS70" s="3"/>
      <c r="AT70" s="31"/>
      <c r="AU70" s="161"/>
      <c r="AV70" s="44"/>
      <c r="AW70" s="31"/>
      <c r="AX70" s="3"/>
      <c r="AY70" s="161"/>
      <c r="AZ70" s="44"/>
    </row>
    <row r="71" spans="1:64" x14ac:dyDescent="0.25">
      <c r="AL71" s="3"/>
      <c r="AM71" s="161"/>
      <c r="AN71" s="44"/>
      <c r="AO71" s="3"/>
      <c r="AP71" s="3"/>
      <c r="AQ71" s="161"/>
      <c r="AR71" s="44"/>
      <c r="AS71" s="3"/>
      <c r="AT71" s="31"/>
      <c r="AU71" s="161"/>
      <c r="AV71" s="44"/>
      <c r="AW71" s="31"/>
      <c r="AX71" s="3"/>
      <c r="AY71" s="161"/>
      <c r="AZ71" s="44"/>
    </row>
    <row r="72" spans="1:64" x14ac:dyDescent="0.25">
      <c r="AL72" s="3"/>
      <c r="AM72" s="161"/>
      <c r="AN72" s="44"/>
      <c r="AO72" s="3"/>
      <c r="AP72" s="3"/>
      <c r="AQ72" s="161"/>
      <c r="AR72" s="44"/>
      <c r="AS72" s="3"/>
      <c r="AT72" s="31"/>
      <c r="AU72" s="161"/>
      <c r="AV72" s="44"/>
      <c r="AW72" s="31"/>
      <c r="AX72" s="3"/>
      <c r="AY72" s="161"/>
      <c r="AZ72" s="44"/>
    </row>
    <row r="73" spans="1:64" x14ac:dyDescent="0.25">
      <c r="AL73" s="3"/>
      <c r="AM73" s="161"/>
      <c r="AN73" s="44"/>
      <c r="AO73" s="3"/>
      <c r="AP73" s="3"/>
      <c r="AQ73" s="161"/>
      <c r="AR73" s="44"/>
      <c r="AS73" s="3"/>
      <c r="AT73" s="31"/>
      <c r="AU73" s="161"/>
      <c r="AV73" s="44"/>
      <c r="AW73" s="31"/>
      <c r="AX73" s="3"/>
      <c r="AY73" s="161"/>
      <c r="AZ73" s="44"/>
    </row>
    <row r="74" spans="1:64" x14ac:dyDescent="0.25">
      <c r="AL74" s="3"/>
      <c r="AM74" s="161"/>
      <c r="AN74" s="44"/>
      <c r="AO74" s="3"/>
      <c r="AP74" s="3"/>
      <c r="AQ74" s="161"/>
      <c r="AR74" s="44"/>
      <c r="AS74" s="3"/>
      <c r="AT74" s="31"/>
      <c r="AU74" s="161"/>
      <c r="AV74" s="44"/>
      <c r="AW74" s="31"/>
      <c r="AX74" s="3"/>
      <c r="AY74" s="161"/>
      <c r="AZ74" s="44"/>
    </row>
    <row r="75" spans="1:64" x14ac:dyDescent="0.25">
      <c r="AL75" s="3"/>
      <c r="AM75" s="161"/>
      <c r="AN75" s="44"/>
      <c r="AO75" s="3"/>
      <c r="AP75" s="3"/>
      <c r="AQ75" s="161"/>
      <c r="AR75" s="44"/>
      <c r="AS75" s="3"/>
      <c r="AT75" s="31"/>
      <c r="AU75" s="161"/>
      <c r="AV75" s="44"/>
      <c r="AW75" s="31"/>
      <c r="AX75" s="3"/>
      <c r="AY75" s="161"/>
      <c r="AZ75" s="44"/>
    </row>
    <row r="76" spans="1:64" x14ac:dyDescent="0.25">
      <c r="AL76" s="3"/>
      <c r="AM76" s="161"/>
      <c r="AN76" s="44"/>
      <c r="AO76" s="3"/>
      <c r="AP76" s="3"/>
      <c r="AQ76" s="161"/>
      <c r="AR76" s="44"/>
      <c r="AS76" s="3"/>
      <c r="AT76" s="31"/>
      <c r="AU76" s="161"/>
      <c r="AV76" s="44"/>
      <c r="AW76" s="31"/>
      <c r="AX76" s="3"/>
      <c r="AY76" s="161"/>
      <c r="AZ76" s="44"/>
    </row>
    <row r="77" spans="1:64" x14ac:dyDescent="0.25">
      <c r="AL77" s="3"/>
      <c r="AM77" s="161"/>
      <c r="AN77" s="44"/>
      <c r="AO77" s="3"/>
      <c r="AP77" s="3"/>
      <c r="AQ77" s="161"/>
      <c r="AR77" s="44"/>
      <c r="AS77" s="3"/>
      <c r="AT77" s="31"/>
      <c r="AU77" s="161"/>
      <c r="AV77" s="44"/>
      <c r="AW77" s="31"/>
      <c r="AX77" s="3"/>
      <c r="AY77" s="161"/>
      <c r="AZ77" s="44"/>
    </row>
    <row r="78" spans="1:64" x14ac:dyDescent="0.25">
      <c r="AL78" s="3"/>
      <c r="AM78" s="161"/>
      <c r="AN78" s="44"/>
      <c r="AO78" s="3"/>
      <c r="AP78" s="3"/>
      <c r="AQ78" s="161"/>
      <c r="AR78" s="44"/>
      <c r="AS78" s="3"/>
      <c r="AT78" s="31"/>
      <c r="AU78" s="161"/>
      <c r="AV78" s="44"/>
      <c r="AW78" s="31"/>
      <c r="AX78" s="3"/>
      <c r="AY78" s="161"/>
      <c r="AZ78" s="44"/>
    </row>
    <row r="79" spans="1:64" x14ac:dyDescent="0.25">
      <c r="AL79" s="3"/>
      <c r="AM79" s="161"/>
      <c r="AN79" s="44"/>
      <c r="AO79" s="3"/>
      <c r="AP79" s="3"/>
      <c r="AQ79" s="161"/>
      <c r="AR79" s="44"/>
      <c r="AS79" s="3"/>
      <c r="AT79" s="31"/>
      <c r="AU79" s="161"/>
      <c r="AV79" s="44"/>
      <c r="AW79" s="31"/>
      <c r="AX79" s="3"/>
      <c r="AY79" s="161"/>
      <c r="AZ79" s="44"/>
    </row>
    <row r="80" spans="1:64" x14ac:dyDescent="0.25">
      <c r="AL80" s="3"/>
      <c r="AM80" s="161"/>
      <c r="AN80" s="44"/>
      <c r="AO80" s="3"/>
      <c r="AP80" s="3"/>
      <c r="AQ80" s="161"/>
      <c r="AR80" s="44"/>
      <c r="AS80" s="3"/>
      <c r="AT80" s="31"/>
      <c r="AU80" s="161"/>
      <c r="AV80" s="44"/>
      <c r="AW80" s="31"/>
      <c r="AX80" s="3"/>
      <c r="AY80" s="161"/>
      <c r="AZ80" s="44"/>
    </row>
    <row r="81" spans="38:52" x14ac:dyDescent="0.25">
      <c r="AL81" s="3"/>
      <c r="AM81" s="161"/>
      <c r="AN81" s="44"/>
      <c r="AO81" s="3"/>
      <c r="AP81" s="3"/>
      <c r="AQ81" s="161"/>
      <c r="AR81" s="44"/>
      <c r="AS81" s="3"/>
      <c r="AT81" s="31"/>
      <c r="AU81" s="161"/>
      <c r="AV81" s="44"/>
      <c r="AW81" s="31"/>
      <c r="AX81" s="3"/>
      <c r="AY81" s="161"/>
      <c r="AZ81" s="44"/>
    </row>
    <row r="82" spans="38:52" x14ac:dyDescent="0.25">
      <c r="AL82" s="3"/>
      <c r="AM82" s="161"/>
      <c r="AN82" s="44"/>
      <c r="AO82" s="3"/>
      <c r="AP82" s="3"/>
      <c r="AQ82" s="161"/>
      <c r="AR82" s="44"/>
      <c r="AS82" s="3"/>
      <c r="AT82" s="31"/>
      <c r="AU82" s="161"/>
      <c r="AV82" s="44"/>
      <c r="AW82" s="31"/>
      <c r="AX82" s="3"/>
      <c r="AY82" s="161"/>
      <c r="AZ82" s="44"/>
    </row>
    <row r="83" spans="38:52" x14ac:dyDescent="0.25">
      <c r="AL83" s="3"/>
      <c r="AM83" s="161"/>
      <c r="AN83" s="44"/>
      <c r="AO83" s="3"/>
      <c r="AP83" s="3"/>
      <c r="AQ83" s="161"/>
      <c r="AR83" s="44"/>
      <c r="AS83" s="3"/>
      <c r="AT83" s="31"/>
      <c r="AU83" s="161"/>
      <c r="AV83" s="44"/>
      <c r="AW83" s="31"/>
      <c r="AX83" s="3"/>
      <c r="AY83" s="161"/>
      <c r="AZ83" s="44"/>
    </row>
    <row r="84" spans="38:52" x14ac:dyDescent="0.25">
      <c r="AL84" s="3"/>
      <c r="AM84" s="161"/>
      <c r="AN84" s="44"/>
      <c r="AO84" s="3"/>
      <c r="AP84" s="3"/>
      <c r="AQ84" s="161"/>
      <c r="AR84" s="44"/>
      <c r="AS84" s="3"/>
      <c r="AT84" s="31"/>
      <c r="AU84" s="161"/>
      <c r="AV84" s="44"/>
      <c r="AW84" s="31"/>
      <c r="AX84" s="3"/>
      <c r="AY84" s="161"/>
      <c r="AZ84" s="44"/>
    </row>
    <row r="85" spans="38:52" x14ac:dyDescent="0.25">
      <c r="AL85" s="3"/>
      <c r="AM85" s="161"/>
      <c r="AN85" s="44"/>
      <c r="AO85" s="3"/>
      <c r="AP85" s="3"/>
      <c r="AQ85" s="161"/>
      <c r="AR85" s="44"/>
      <c r="AS85" s="3"/>
      <c r="AT85" s="31"/>
      <c r="AU85" s="161"/>
      <c r="AV85" s="44"/>
      <c r="AW85" s="31"/>
      <c r="AX85" s="3"/>
      <c r="AY85" s="161"/>
      <c r="AZ85" s="44"/>
    </row>
    <row r="86" spans="38:52" x14ac:dyDescent="0.25">
      <c r="AL86" s="3"/>
      <c r="AM86" s="161"/>
      <c r="AN86" s="44"/>
      <c r="AO86" s="3"/>
      <c r="AP86" s="3"/>
      <c r="AQ86" s="161"/>
      <c r="AR86" s="44"/>
      <c r="AS86" s="3"/>
      <c r="AT86" s="31"/>
      <c r="AU86" s="161"/>
      <c r="AV86" s="44"/>
      <c r="AW86" s="31"/>
      <c r="AX86" s="3"/>
      <c r="AY86" s="161"/>
      <c r="AZ86" s="44"/>
    </row>
    <row r="87" spans="38:52" x14ac:dyDescent="0.25">
      <c r="AL87" s="3"/>
      <c r="AM87" s="161"/>
      <c r="AN87" s="44"/>
      <c r="AO87" s="3"/>
      <c r="AP87" s="3"/>
      <c r="AQ87" s="161"/>
      <c r="AR87" s="44"/>
      <c r="AS87" s="3"/>
      <c r="AT87" s="31"/>
      <c r="AU87" s="161"/>
      <c r="AV87" s="44"/>
      <c r="AW87" s="31"/>
      <c r="AX87" s="3"/>
      <c r="AY87" s="161"/>
      <c r="AZ87" s="44"/>
    </row>
    <row r="88" spans="38:52" x14ac:dyDescent="0.25">
      <c r="AL88" s="3"/>
      <c r="AM88" s="161"/>
      <c r="AN88" s="44"/>
      <c r="AO88" s="3"/>
      <c r="AP88" s="3"/>
      <c r="AQ88" s="161"/>
      <c r="AR88" s="44"/>
      <c r="AS88" s="3"/>
      <c r="AT88" s="31"/>
      <c r="AU88" s="161"/>
      <c r="AV88" s="44"/>
      <c r="AW88" s="31"/>
      <c r="AX88" s="3"/>
      <c r="AY88" s="161"/>
      <c r="AZ88" s="44"/>
    </row>
    <row r="89" spans="38:52" x14ac:dyDescent="0.25">
      <c r="AL89" s="3"/>
      <c r="AM89" s="161"/>
      <c r="AN89" s="44"/>
      <c r="AO89" s="3"/>
      <c r="AP89" s="3"/>
      <c r="AQ89" s="161"/>
      <c r="AR89" s="44"/>
      <c r="AS89" s="3"/>
      <c r="AT89" s="31"/>
      <c r="AU89" s="161"/>
      <c r="AV89" s="44"/>
      <c r="AW89" s="31"/>
      <c r="AX89" s="3"/>
      <c r="AY89" s="161"/>
      <c r="AZ89" s="44"/>
    </row>
    <row r="90" spans="38:52" x14ac:dyDescent="0.25">
      <c r="AL90" s="3"/>
      <c r="AM90" s="161"/>
      <c r="AN90" s="44"/>
      <c r="AO90" s="3"/>
      <c r="AP90" s="3"/>
      <c r="AQ90" s="161"/>
      <c r="AR90" s="44"/>
      <c r="AS90" s="3"/>
      <c r="AT90" s="31"/>
      <c r="AU90" s="161"/>
      <c r="AV90" s="44"/>
      <c r="AW90" s="31"/>
      <c r="AX90" s="3"/>
      <c r="AY90" s="161"/>
      <c r="AZ90" s="44"/>
    </row>
    <row r="91" spans="38:52" x14ac:dyDescent="0.25">
      <c r="AL91" s="3"/>
      <c r="AM91" s="161"/>
      <c r="AN91" s="44"/>
      <c r="AO91" s="3"/>
      <c r="AP91" s="3"/>
      <c r="AQ91" s="161"/>
      <c r="AR91" s="44"/>
      <c r="AS91" s="3"/>
      <c r="AT91" s="31"/>
      <c r="AU91" s="161"/>
      <c r="AV91" s="44"/>
      <c r="AW91" s="31"/>
      <c r="AX91" s="3"/>
      <c r="AY91" s="161"/>
      <c r="AZ91" s="44"/>
    </row>
    <row r="92" spans="38:52" x14ac:dyDescent="0.25">
      <c r="AL92" s="3"/>
      <c r="AM92" s="161"/>
      <c r="AN92" s="44"/>
      <c r="AO92" s="3"/>
      <c r="AP92" s="3"/>
      <c r="AQ92" s="161"/>
      <c r="AR92" s="44"/>
      <c r="AS92" s="3"/>
      <c r="AT92" s="31"/>
      <c r="AU92" s="161"/>
      <c r="AV92" s="44"/>
      <c r="AW92" s="31"/>
      <c r="AX92" s="3"/>
      <c r="AY92" s="161"/>
      <c r="AZ92" s="44"/>
    </row>
    <row r="93" spans="38:52" x14ac:dyDescent="0.25">
      <c r="AL93" s="3"/>
      <c r="AM93" s="161"/>
      <c r="AN93" s="44"/>
      <c r="AO93" s="3"/>
      <c r="AP93" s="3"/>
      <c r="AQ93" s="161"/>
      <c r="AR93" s="44"/>
      <c r="AS93" s="3"/>
      <c r="AT93" s="31"/>
      <c r="AU93" s="161"/>
      <c r="AV93" s="44"/>
      <c r="AW93" s="31"/>
      <c r="AX93" s="3"/>
      <c r="AY93" s="161"/>
      <c r="AZ93" s="44"/>
    </row>
    <row r="94" spans="38:52" x14ac:dyDescent="0.25">
      <c r="AL94" s="3"/>
      <c r="AM94" s="161"/>
      <c r="AN94" s="44"/>
      <c r="AO94" s="3"/>
      <c r="AP94" s="3"/>
      <c r="AQ94" s="161"/>
      <c r="AR94" s="44"/>
      <c r="AS94" s="3"/>
      <c r="AT94" s="31"/>
      <c r="AU94" s="161"/>
      <c r="AV94" s="44"/>
      <c r="AW94" s="31"/>
      <c r="AX94" s="3"/>
      <c r="AY94" s="161"/>
      <c r="AZ94" s="44"/>
    </row>
    <row r="95" spans="38:52" x14ac:dyDescent="0.25">
      <c r="AL95" s="3"/>
      <c r="AM95" s="161"/>
      <c r="AN95" s="44"/>
      <c r="AO95" s="3"/>
      <c r="AP95" s="3"/>
      <c r="AQ95" s="161"/>
      <c r="AR95" s="44"/>
      <c r="AS95" s="3"/>
      <c r="AT95" s="31"/>
      <c r="AU95" s="161"/>
      <c r="AV95" s="44"/>
      <c r="AW95" s="31"/>
      <c r="AX95" s="3"/>
      <c r="AY95" s="161"/>
      <c r="AZ95" s="44"/>
    </row>
    <row r="96" spans="38:52" x14ac:dyDescent="0.25">
      <c r="AL96" s="3"/>
      <c r="AM96" s="161"/>
      <c r="AN96" s="44"/>
      <c r="AO96" s="3"/>
      <c r="AP96" s="3"/>
      <c r="AQ96" s="161"/>
      <c r="AR96" s="44"/>
      <c r="AS96" s="3"/>
      <c r="AT96" s="31"/>
      <c r="AU96" s="161"/>
      <c r="AV96" s="44"/>
      <c r="AW96" s="31"/>
      <c r="AX96" s="3"/>
      <c r="AY96" s="161"/>
      <c r="AZ96" s="44"/>
    </row>
    <row r="97" spans="38:52" x14ac:dyDescent="0.25">
      <c r="AL97" s="3"/>
      <c r="AM97" s="161"/>
      <c r="AN97" s="44"/>
      <c r="AO97" s="3"/>
      <c r="AP97" s="3"/>
      <c r="AQ97" s="161"/>
      <c r="AR97" s="44"/>
      <c r="AS97" s="3"/>
      <c r="AT97" s="31"/>
      <c r="AU97" s="161"/>
      <c r="AV97" s="44"/>
      <c r="AW97" s="31"/>
      <c r="AX97" s="3"/>
      <c r="AY97" s="161"/>
      <c r="AZ97" s="44"/>
    </row>
    <row r="98" spans="38:52" x14ac:dyDescent="0.25">
      <c r="AL98" s="3"/>
      <c r="AM98" s="161"/>
      <c r="AN98" s="44"/>
      <c r="AO98" s="3"/>
      <c r="AP98" s="3"/>
      <c r="AQ98" s="161"/>
      <c r="AR98" s="44"/>
      <c r="AS98" s="3"/>
      <c r="AT98" s="31"/>
      <c r="AU98" s="161"/>
      <c r="AV98" s="44"/>
      <c r="AW98" s="31"/>
      <c r="AX98" s="3"/>
      <c r="AY98" s="161"/>
      <c r="AZ98" s="44"/>
    </row>
    <row r="99" spans="38:52" x14ac:dyDescent="0.25">
      <c r="AL99" s="3"/>
      <c r="AM99" s="161"/>
      <c r="AN99" s="44"/>
      <c r="AO99" s="3"/>
      <c r="AP99" s="3"/>
      <c r="AQ99" s="161"/>
      <c r="AR99" s="44"/>
      <c r="AS99" s="3"/>
      <c r="AT99" s="31"/>
      <c r="AU99" s="161"/>
      <c r="AV99" s="44"/>
      <c r="AW99" s="31"/>
      <c r="AX99" s="3"/>
      <c r="AY99" s="161"/>
      <c r="AZ99" s="44"/>
    </row>
    <row r="100" spans="38:52" x14ac:dyDescent="0.25">
      <c r="AL100" s="3"/>
      <c r="AM100" s="161"/>
      <c r="AN100" s="44"/>
      <c r="AO100" s="3"/>
      <c r="AP100" s="3"/>
      <c r="AQ100" s="161"/>
      <c r="AR100" s="44"/>
      <c r="AS100" s="3"/>
      <c r="AT100" s="31"/>
      <c r="AU100" s="161"/>
      <c r="AV100" s="44"/>
      <c r="AW100" s="31"/>
      <c r="AX100" s="3"/>
      <c r="AY100" s="161"/>
      <c r="AZ100" s="44"/>
    </row>
    <row r="101" spans="38:52" x14ac:dyDescent="0.25">
      <c r="AL101" s="3"/>
      <c r="AM101" s="161"/>
      <c r="AN101" s="44"/>
      <c r="AO101" s="3"/>
      <c r="AP101" s="3"/>
      <c r="AQ101" s="161"/>
      <c r="AR101" s="44"/>
      <c r="AS101" s="3"/>
      <c r="AT101" s="31"/>
      <c r="AU101" s="161"/>
      <c r="AV101" s="44"/>
      <c r="AW101" s="31"/>
      <c r="AX101" s="3"/>
      <c r="AY101" s="161"/>
      <c r="AZ101" s="44"/>
    </row>
    <row r="102" spans="38:52" x14ac:dyDescent="0.25">
      <c r="AL102" s="3"/>
      <c r="AM102" s="161"/>
      <c r="AN102" s="44"/>
      <c r="AO102" s="3"/>
      <c r="AP102" s="3"/>
      <c r="AQ102" s="161"/>
      <c r="AR102" s="44"/>
      <c r="AS102" s="3"/>
      <c r="AT102" s="31"/>
      <c r="AU102" s="161"/>
      <c r="AV102" s="44"/>
      <c r="AW102" s="31"/>
      <c r="AX102" s="3"/>
      <c r="AY102" s="161"/>
      <c r="AZ102" s="44"/>
    </row>
    <row r="103" spans="38:52" x14ac:dyDescent="0.25">
      <c r="AL103" s="3"/>
      <c r="AM103" s="161"/>
      <c r="AN103" s="44"/>
      <c r="AO103" s="3"/>
      <c r="AP103" s="3"/>
      <c r="AQ103" s="161"/>
      <c r="AR103" s="44"/>
      <c r="AS103" s="3"/>
      <c r="AT103" s="31"/>
      <c r="AU103" s="161"/>
      <c r="AV103" s="44"/>
      <c r="AW103" s="31"/>
      <c r="AX103" s="3"/>
      <c r="AY103" s="161"/>
      <c r="AZ103" s="44"/>
    </row>
    <row r="104" spans="38:52" x14ac:dyDescent="0.25">
      <c r="AL104" s="3"/>
      <c r="AM104" s="161"/>
      <c r="AN104" s="44"/>
      <c r="AO104" s="3"/>
      <c r="AP104" s="3"/>
      <c r="AQ104" s="161"/>
      <c r="AR104" s="44"/>
      <c r="AS104" s="3"/>
      <c r="AT104" s="31"/>
      <c r="AU104" s="161"/>
      <c r="AV104" s="44"/>
      <c r="AW104" s="31"/>
      <c r="AX104" s="3"/>
      <c r="AY104" s="161"/>
      <c r="AZ104" s="44"/>
    </row>
    <row r="105" spans="38:52" x14ac:dyDescent="0.25">
      <c r="AL105" s="3"/>
      <c r="AM105" s="161"/>
      <c r="AN105" s="44"/>
      <c r="AO105" s="3"/>
      <c r="AP105" s="3"/>
      <c r="AQ105" s="161"/>
      <c r="AR105" s="44"/>
      <c r="AS105" s="3"/>
      <c r="AT105" s="31"/>
      <c r="AU105" s="161"/>
      <c r="AV105" s="44"/>
      <c r="AW105" s="31"/>
      <c r="AX105" s="3"/>
      <c r="AY105" s="161"/>
      <c r="AZ105" s="44"/>
    </row>
    <row r="106" spans="38:52" x14ac:dyDescent="0.25">
      <c r="AL106" s="3"/>
      <c r="AM106" s="161"/>
      <c r="AN106" s="44"/>
      <c r="AO106" s="3"/>
      <c r="AP106" s="3"/>
      <c r="AQ106" s="161"/>
      <c r="AR106" s="44"/>
      <c r="AS106" s="3"/>
      <c r="AT106" s="31"/>
      <c r="AU106" s="161"/>
      <c r="AV106" s="44"/>
      <c r="AW106" s="31"/>
      <c r="AX106" s="3"/>
      <c r="AY106" s="161"/>
      <c r="AZ106" s="44"/>
    </row>
    <row r="107" spans="38:52" x14ac:dyDescent="0.25">
      <c r="AL107" s="3"/>
      <c r="AM107" s="161"/>
      <c r="AN107" s="44"/>
      <c r="AO107" s="3"/>
      <c r="AP107" s="3"/>
      <c r="AQ107" s="161"/>
      <c r="AR107" s="44"/>
      <c r="AS107" s="3"/>
      <c r="AT107" s="31"/>
      <c r="AU107" s="161"/>
      <c r="AV107" s="44"/>
      <c r="AW107" s="31"/>
      <c r="AX107" s="3"/>
      <c r="AY107" s="161"/>
      <c r="AZ107" s="44"/>
    </row>
    <row r="108" spans="38:52" x14ac:dyDescent="0.25">
      <c r="AL108" s="3"/>
      <c r="AM108" s="161"/>
      <c r="AN108" s="44"/>
      <c r="AO108" s="3"/>
      <c r="AP108" s="3"/>
      <c r="AQ108" s="161"/>
      <c r="AR108" s="44"/>
      <c r="AS108" s="3"/>
      <c r="AT108" s="31"/>
      <c r="AU108" s="161"/>
      <c r="AV108" s="44"/>
      <c r="AW108" s="31"/>
      <c r="AX108" s="3"/>
      <c r="AY108" s="161"/>
      <c r="AZ108" s="44"/>
    </row>
    <row r="109" spans="38:52" x14ac:dyDescent="0.25">
      <c r="AL109" s="3"/>
      <c r="AM109" s="161"/>
      <c r="AN109" s="44"/>
      <c r="AO109" s="3"/>
      <c r="AP109" s="3"/>
      <c r="AQ109" s="161"/>
      <c r="AR109" s="44"/>
      <c r="AS109" s="3"/>
      <c r="AT109" s="31"/>
      <c r="AU109" s="161"/>
      <c r="AV109" s="44"/>
      <c r="AW109" s="31"/>
      <c r="AX109" s="3"/>
      <c r="AY109" s="161"/>
      <c r="AZ109" s="44"/>
    </row>
    <row r="110" spans="38:52" x14ac:dyDescent="0.25">
      <c r="AL110" s="3"/>
      <c r="AM110" s="161"/>
      <c r="AN110" s="44"/>
      <c r="AO110" s="3"/>
      <c r="AP110" s="3"/>
      <c r="AQ110" s="161"/>
      <c r="AR110" s="44"/>
      <c r="AS110" s="3"/>
      <c r="AT110" s="31"/>
      <c r="AU110" s="161"/>
      <c r="AV110" s="44"/>
      <c r="AW110" s="31"/>
      <c r="AX110" s="3"/>
      <c r="AY110" s="161"/>
      <c r="AZ110" s="44"/>
    </row>
    <row r="111" spans="38:52" x14ac:dyDescent="0.25">
      <c r="AL111" s="3"/>
      <c r="AM111" s="161"/>
      <c r="AN111" s="44"/>
      <c r="AO111" s="3"/>
      <c r="AP111" s="3"/>
      <c r="AQ111" s="161"/>
      <c r="AR111" s="44"/>
      <c r="AS111" s="3"/>
      <c r="AT111" s="31"/>
      <c r="AU111" s="161"/>
      <c r="AV111" s="44"/>
      <c r="AW111" s="31"/>
      <c r="AX111" s="3"/>
      <c r="AY111" s="161"/>
      <c r="AZ111" s="44"/>
    </row>
    <row r="112" spans="38:52" x14ac:dyDescent="0.25">
      <c r="AL112" s="3"/>
      <c r="AM112" s="161"/>
      <c r="AN112" s="44"/>
      <c r="AO112" s="3"/>
      <c r="AP112" s="3"/>
      <c r="AQ112" s="161"/>
      <c r="AR112" s="44"/>
      <c r="AS112" s="3"/>
      <c r="AT112" s="31"/>
      <c r="AU112" s="161"/>
      <c r="AV112" s="44"/>
      <c r="AW112" s="31"/>
      <c r="AX112" s="3"/>
      <c r="AY112" s="161"/>
      <c r="AZ112" s="44"/>
    </row>
    <row r="113" spans="38:52" x14ac:dyDescent="0.25">
      <c r="AL113" s="3"/>
      <c r="AM113" s="161"/>
      <c r="AN113" s="44"/>
      <c r="AO113" s="3"/>
      <c r="AP113" s="3"/>
      <c r="AQ113" s="161"/>
      <c r="AR113" s="44"/>
      <c r="AS113" s="3"/>
      <c r="AT113" s="31"/>
      <c r="AU113" s="161"/>
      <c r="AV113" s="44"/>
      <c r="AW113" s="31"/>
      <c r="AX113" s="3"/>
      <c r="AY113" s="161"/>
      <c r="AZ113" s="44"/>
    </row>
    <row r="114" spans="38:52" x14ac:dyDescent="0.25">
      <c r="AL114" s="3"/>
      <c r="AM114" s="161"/>
      <c r="AN114" s="44"/>
      <c r="AO114" s="3"/>
      <c r="AP114" s="3"/>
      <c r="AQ114" s="161"/>
      <c r="AR114" s="44"/>
      <c r="AS114" s="3"/>
      <c r="AT114" s="31"/>
      <c r="AU114" s="161"/>
      <c r="AV114" s="44"/>
      <c r="AW114" s="31"/>
      <c r="AX114" s="3"/>
      <c r="AY114" s="161"/>
      <c r="AZ114" s="44"/>
    </row>
    <row r="115" spans="38:52" x14ac:dyDescent="0.25">
      <c r="AL115" s="3"/>
      <c r="AM115" s="161"/>
      <c r="AN115" s="44"/>
      <c r="AO115" s="3"/>
      <c r="AP115" s="3"/>
      <c r="AQ115" s="161"/>
      <c r="AR115" s="44"/>
      <c r="AS115" s="3"/>
      <c r="AT115" s="31"/>
      <c r="AU115" s="161"/>
      <c r="AV115" s="44"/>
      <c r="AW115" s="31"/>
      <c r="AX115" s="3"/>
      <c r="AY115" s="161"/>
      <c r="AZ115" s="44"/>
    </row>
    <row r="116" spans="38:52" x14ac:dyDescent="0.25">
      <c r="AL116" s="3"/>
      <c r="AM116" s="161"/>
      <c r="AN116" s="44"/>
      <c r="AO116" s="3"/>
      <c r="AP116" s="3"/>
      <c r="AQ116" s="161"/>
      <c r="AR116" s="44"/>
      <c r="AS116" s="3"/>
      <c r="AT116" s="31"/>
      <c r="AU116" s="161"/>
      <c r="AV116" s="44"/>
      <c r="AW116" s="31"/>
      <c r="AX116" s="3"/>
      <c r="AY116" s="161"/>
      <c r="AZ116" s="44"/>
    </row>
    <row r="117" spans="38:52" x14ac:dyDescent="0.25">
      <c r="AL117" s="3"/>
      <c r="AM117" s="161"/>
      <c r="AN117" s="44"/>
      <c r="AO117" s="3"/>
      <c r="AP117" s="3"/>
      <c r="AQ117" s="161"/>
      <c r="AR117" s="44"/>
      <c r="AS117" s="3"/>
      <c r="AT117" s="31"/>
      <c r="AU117" s="161"/>
      <c r="AV117" s="44"/>
      <c r="AW117" s="31"/>
      <c r="AX117" s="3"/>
      <c r="AY117" s="161"/>
      <c r="AZ117" s="44"/>
    </row>
    <row r="118" spans="38:52" x14ac:dyDescent="0.25">
      <c r="AL118" s="3"/>
      <c r="AM118" s="161"/>
      <c r="AN118" s="44"/>
      <c r="AO118" s="3"/>
      <c r="AP118" s="3"/>
      <c r="AQ118" s="161"/>
      <c r="AR118" s="44"/>
      <c r="AS118" s="3"/>
      <c r="AT118" s="31"/>
      <c r="AU118" s="161"/>
      <c r="AV118" s="44"/>
      <c r="AW118" s="31"/>
      <c r="AX118" s="3"/>
      <c r="AY118" s="161"/>
      <c r="AZ118" s="44"/>
    </row>
    <row r="119" spans="38:52" x14ac:dyDescent="0.25">
      <c r="AL119" s="3"/>
      <c r="AM119" s="161"/>
      <c r="AN119" s="44"/>
      <c r="AO119" s="3"/>
      <c r="AP119" s="3"/>
      <c r="AQ119" s="161"/>
      <c r="AR119" s="44"/>
      <c r="AS119" s="3"/>
      <c r="AT119" s="31"/>
      <c r="AU119" s="161"/>
      <c r="AV119" s="44"/>
      <c r="AW119" s="31"/>
      <c r="AX119" s="3"/>
      <c r="AY119" s="161"/>
      <c r="AZ119" s="44"/>
    </row>
    <row r="120" spans="38:52" x14ac:dyDescent="0.25">
      <c r="AL120" s="3"/>
      <c r="AM120" s="161"/>
      <c r="AN120" s="44"/>
      <c r="AO120" s="3"/>
      <c r="AP120" s="3"/>
      <c r="AQ120" s="161"/>
      <c r="AR120" s="44"/>
      <c r="AS120" s="3"/>
      <c r="AT120" s="31"/>
      <c r="AU120" s="161"/>
      <c r="AV120" s="44"/>
      <c r="AW120" s="31"/>
      <c r="AX120" s="3"/>
      <c r="AY120" s="161"/>
      <c r="AZ120" s="44"/>
    </row>
    <row r="121" spans="38:52" x14ac:dyDescent="0.25">
      <c r="AL121" s="3"/>
      <c r="AM121" s="161"/>
      <c r="AN121" s="44"/>
      <c r="AO121" s="3"/>
      <c r="AP121" s="3"/>
      <c r="AQ121" s="161"/>
      <c r="AR121" s="44"/>
      <c r="AS121" s="3"/>
      <c r="AT121" s="31"/>
      <c r="AU121" s="161"/>
      <c r="AV121" s="44"/>
      <c r="AW121" s="31"/>
      <c r="AX121" s="3"/>
      <c r="AY121" s="161"/>
      <c r="AZ121" s="44"/>
    </row>
    <row r="122" spans="38:52" x14ac:dyDescent="0.25">
      <c r="AL122" s="3"/>
      <c r="AM122" s="161"/>
      <c r="AN122" s="44"/>
      <c r="AO122" s="3"/>
      <c r="AP122" s="3"/>
      <c r="AQ122" s="161"/>
      <c r="AR122" s="44"/>
      <c r="AS122" s="3"/>
      <c r="AT122" s="31"/>
      <c r="AU122" s="161"/>
      <c r="AV122" s="44"/>
      <c r="AW122" s="31"/>
      <c r="AX122" s="3"/>
      <c r="AY122" s="161"/>
      <c r="AZ122" s="44"/>
    </row>
    <row r="123" spans="38:52" x14ac:dyDescent="0.25">
      <c r="AL123" s="3"/>
      <c r="AM123" s="161"/>
      <c r="AN123" s="44"/>
      <c r="AO123" s="3"/>
      <c r="AP123" s="3"/>
      <c r="AQ123" s="161"/>
      <c r="AR123" s="44"/>
      <c r="AS123" s="3"/>
      <c r="AT123" s="31"/>
      <c r="AU123" s="161"/>
      <c r="AV123" s="44"/>
      <c r="AW123" s="31"/>
      <c r="AX123" s="3"/>
      <c r="AY123" s="161"/>
      <c r="AZ123" s="44"/>
    </row>
    <row r="124" spans="38:52" x14ac:dyDescent="0.25">
      <c r="AL124" s="3"/>
      <c r="AM124" s="161"/>
      <c r="AN124" s="44"/>
      <c r="AO124" s="3"/>
      <c r="AP124" s="3"/>
      <c r="AQ124" s="161"/>
      <c r="AR124" s="44"/>
      <c r="AS124" s="3"/>
      <c r="AT124" s="31"/>
      <c r="AU124" s="161"/>
      <c r="AV124" s="44"/>
      <c r="AW124" s="31"/>
      <c r="AX124" s="3"/>
      <c r="AY124" s="161"/>
      <c r="AZ124" s="44"/>
    </row>
    <row r="125" spans="38:52" x14ac:dyDescent="0.25">
      <c r="AL125" s="3"/>
      <c r="AM125" s="161"/>
      <c r="AN125" s="44"/>
      <c r="AO125" s="3"/>
      <c r="AP125" s="3"/>
      <c r="AQ125" s="161"/>
      <c r="AR125" s="44"/>
      <c r="AS125" s="3"/>
      <c r="AT125" s="31"/>
      <c r="AU125" s="161"/>
      <c r="AV125" s="44"/>
      <c r="AW125" s="31"/>
      <c r="AX125" s="3"/>
      <c r="AY125" s="161"/>
      <c r="AZ125" s="44"/>
    </row>
    <row r="126" spans="38:52" x14ac:dyDescent="0.25">
      <c r="AL126" s="3"/>
      <c r="AM126" s="161"/>
      <c r="AN126" s="44"/>
      <c r="AO126" s="3"/>
      <c r="AP126" s="3"/>
      <c r="AQ126" s="161"/>
      <c r="AR126" s="44"/>
      <c r="AS126" s="3"/>
      <c r="AT126" s="31"/>
      <c r="AU126" s="161"/>
      <c r="AV126" s="44"/>
      <c r="AW126" s="31"/>
      <c r="AX126" s="3"/>
      <c r="AY126" s="161"/>
      <c r="AZ126" s="44"/>
    </row>
    <row r="127" spans="38:52" x14ac:dyDescent="0.25">
      <c r="AL127" s="3"/>
      <c r="AM127" s="161"/>
      <c r="AN127" s="44"/>
      <c r="AO127" s="3"/>
      <c r="AP127" s="3"/>
      <c r="AQ127" s="161"/>
      <c r="AR127" s="44"/>
      <c r="AS127" s="3"/>
      <c r="AT127" s="31"/>
      <c r="AU127" s="161"/>
      <c r="AV127" s="44"/>
      <c r="AW127" s="31"/>
      <c r="AX127" s="3"/>
      <c r="AY127" s="161"/>
      <c r="AZ127" s="44"/>
    </row>
    <row r="128" spans="38:52" x14ac:dyDescent="0.25">
      <c r="AL128" s="3"/>
      <c r="AM128" s="161"/>
      <c r="AN128" s="44"/>
      <c r="AO128" s="3"/>
      <c r="AP128" s="3"/>
      <c r="AQ128" s="161"/>
      <c r="AR128" s="44"/>
      <c r="AS128" s="3"/>
      <c r="AT128" s="31"/>
      <c r="AU128" s="161"/>
      <c r="AV128" s="44"/>
      <c r="AW128" s="31"/>
      <c r="AX128" s="3"/>
      <c r="AY128" s="161"/>
      <c r="AZ128" s="44"/>
    </row>
    <row r="129" spans="38:52" x14ac:dyDescent="0.25">
      <c r="AL129" s="3"/>
      <c r="AM129" s="161"/>
      <c r="AN129" s="44"/>
      <c r="AO129" s="3"/>
      <c r="AP129" s="3"/>
      <c r="AQ129" s="161"/>
      <c r="AR129" s="44"/>
      <c r="AS129" s="3"/>
      <c r="AT129" s="31"/>
      <c r="AU129" s="161"/>
      <c r="AV129" s="44"/>
      <c r="AW129" s="31"/>
      <c r="AX129" s="3"/>
      <c r="AY129" s="161"/>
      <c r="AZ129" s="44"/>
    </row>
    <row r="130" spans="38:52" x14ac:dyDescent="0.25">
      <c r="AL130" s="3"/>
      <c r="AM130" s="161"/>
      <c r="AN130" s="44"/>
      <c r="AO130" s="3"/>
      <c r="AP130" s="3"/>
      <c r="AQ130" s="161"/>
      <c r="AR130" s="44"/>
      <c r="AS130" s="3"/>
      <c r="AT130" s="31"/>
      <c r="AU130" s="161"/>
      <c r="AV130" s="44"/>
      <c r="AW130" s="31"/>
      <c r="AX130" s="3"/>
      <c r="AY130" s="161"/>
      <c r="AZ130" s="44"/>
    </row>
    <row r="131" spans="38:52" x14ac:dyDescent="0.25">
      <c r="AL131" s="3"/>
      <c r="AM131" s="161"/>
      <c r="AN131" s="44"/>
      <c r="AO131" s="3"/>
      <c r="AP131" s="3"/>
      <c r="AQ131" s="161"/>
      <c r="AR131" s="44"/>
      <c r="AS131" s="3"/>
      <c r="AT131" s="31"/>
      <c r="AU131" s="161"/>
      <c r="AV131" s="44"/>
      <c r="AW131" s="31"/>
      <c r="AX131" s="3"/>
      <c r="AY131" s="161"/>
      <c r="AZ131" s="44"/>
    </row>
    <row r="132" spans="38:52" x14ac:dyDescent="0.25">
      <c r="AL132" s="3"/>
      <c r="AM132" s="161"/>
      <c r="AN132" s="44"/>
      <c r="AO132" s="3"/>
      <c r="AP132" s="3"/>
      <c r="AQ132" s="161"/>
      <c r="AR132" s="44"/>
      <c r="AS132" s="3"/>
      <c r="AT132" s="31"/>
      <c r="AU132" s="161"/>
      <c r="AV132" s="44"/>
      <c r="AW132" s="31"/>
      <c r="AX132" s="3"/>
      <c r="AY132" s="161"/>
      <c r="AZ132" s="44"/>
    </row>
    <row r="133" spans="38:52" x14ac:dyDescent="0.25">
      <c r="AL133" s="3"/>
      <c r="AM133" s="161"/>
      <c r="AN133" s="44"/>
      <c r="AO133" s="3"/>
      <c r="AP133" s="3"/>
      <c r="AQ133" s="161"/>
      <c r="AR133" s="44"/>
      <c r="AS133" s="3"/>
      <c r="AT133" s="31"/>
      <c r="AU133" s="161"/>
      <c r="AV133" s="44"/>
      <c r="AW133" s="31"/>
      <c r="AX133" s="3"/>
      <c r="AY133" s="161"/>
      <c r="AZ133" s="44"/>
    </row>
    <row r="134" spans="38:52" x14ac:dyDescent="0.25">
      <c r="AL134" s="3"/>
      <c r="AM134" s="161"/>
      <c r="AN134" s="44"/>
      <c r="AO134" s="3"/>
      <c r="AP134" s="3"/>
      <c r="AQ134" s="161"/>
      <c r="AR134" s="44"/>
      <c r="AS134" s="3"/>
      <c r="AT134" s="31"/>
      <c r="AU134" s="161"/>
      <c r="AV134" s="44"/>
      <c r="AW134" s="31"/>
      <c r="AX134" s="3"/>
      <c r="AY134" s="161"/>
      <c r="AZ134" s="44"/>
    </row>
    <row r="135" spans="38:52" x14ac:dyDescent="0.25">
      <c r="AL135" s="3"/>
      <c r="AM135" s="161"/>
      <c r="AN135" s="44"/>
      <c r="AO135" s="3"/>
      <c r="AP135" s="3"/>
      <c r="AQ135" s="161"/>
      <c r="AR135" s="44"/>
      <c r="AS135" s="3"/>
      <c r="AT135" s="31"/>
      <c r="AU135" s="161"/>
      <c r="AV135" s="44"/>
      <c r="AW135" s="31"/>
      <c r="AX135" s="3"/>
      <c r="AY135" s="161"/>
      <c r="AZ135" s="44"/>
    </row>
    <row r="136" spans="38:52" x14ac:dyDescent="0.25">
      <c r="AL136" s="3"/>
      <c r="AM136" s="161"/>
      <c r="AN136" s="44"/>
      <c r="AO136" s="3"/>
      <c r="AP136" s="3"/>
      <c r="AQ136" s="161"/>
      <c r="AR136" s="44"/>
      <c r="AS136" s="3"/>
      <c r="AT136" s="31"/>
      <c r="AU136" s="161"/>
      <c r="AV136" s="44"/>
      <c r="AW136" s="31"/>
      <c r="AX136" s="3"/>
      <c r="AY136" s="161"/>
      <c r="AZ136" s="44"/>
    </row>
    <row r="137" spans="38:52" x14ac:dyDescent="0.25">
      <c r="AL137" s="3"/>
      <c r="AM137" s="161"/>
      <c r="AN137" s="44"/>
      <c r="AO137" s="3"/>
      <c r="AP137" s="3"/>
      <c r="AQ137" s="161"/>
      <c r="AR137" s="44"/>
      <c r="AS137" s="3"/>
      <c r="AT137" s="31"/>
      <c r="AU137" s="161"/>
      <c r="AV137" s="44"/>
      <c r="AW137" s="31"/>
      <c r="AX137" s="3"/>
      <c r="AY137" s="161"/>
      <c r="AZ137" s="44"/>
    </row>
    <row r="138" spans="38:52" x14ac:dyDescent="0.25">
      <c r="AL138" s="3"/>
      <c r="AM138" s="161"/>
      <c r="AN138" s="44"/>
      <c r="AO138" s="3"/>
      <c r="AP138" s="3"/>
      <c r="AQ138" s="161"/>
      <c r="AR138" s="44"/>
      <c r="AS138" s="3"/>
      <c r="AT138" s="31"/>
      <c r="AU138" s="161"/>
      <c r="AV138" s="44"/>
      <c r="AW138" s="31"/>
      <c r="AX138" s="3"/>
      <c r="AY138" s="161"/>
      <c r="AZ138" s="44"/>
    </row>
    <row r="139" spans="38:52" x14ac:dyDescent="0.25">
      <c r="AL139" s="3"/>
      <c r="AM139" s="161"/>
      <c r="AN139" s="44"/>
      <c r="AO139" s="3"/>
      <c r="AP139" s="3"/>
      <c r="AQ139" s="161"/>
      <c r="AR139" s="44"/>
      <c r="AS139" s="3"/>
      <c r="AT139" s="31"/>
      <c r="AU139" s="161"/>
      <c r="AV139" s="44"/>
      <c r="AW139" s="31"/>
      <c r="AX139" s="3"/>
      <c r="AY139" s="161"/>
      <c r="AZ139" s="44"/>
    </row>
    <row r="140" spans="38:52" x14ac:dyDescent="0.25">
      <c r="AL140" s="3"/>
      <c r="AM140" s="161"/>
      <c r="AN140" s="44"/>
      <c r="AO140" s="3"/>
      <c r="AP140" s="3"/>
      <c r="AQ140" s="161"/>
      <c r="AR140" s="44"/>
      <c r="AS140" s="3"/>
      <c r="AT140" s="31"/>
      <c r="AU140" s="161"/>
      <c r="AV140" s="44"/>
      <c r="AW140" s="31"/>
      <c r="AX140" s="3"/>
      <c r="AY140" s="161"/>
      <c r="AZ140" s="44"/>
    </row>
    <row r="141" spans="38:52" x14ac:dyDescent="0.25">
      <c r="AL141" s="3"/>
      <c r="AM141" s="161"/>
      <c r="AN141" s="44"/>
      <c r="AO141" s="3"/>
      <c r="AP141" s="3"/>
      <c r="AQ141" s="161"/>
      <c r="AR141" s="44"/>
      <c r="AS141" s="3"/>
      <c r="AT141" s="31"/>
      <c r="AU141" s="161"/>
      <c r="AV141" s="44"/>
      <c r="AW141" s="31"/>
      <c r="AX141" s="3"/>
      <c r="AY141" s="161"/>
      <c r="AZ141" s="44"/>
    </row>
    <row r="142" spans="38:52" x14ac:dyDescent="0.25">
      <c r="AL142" s="3"/>
      <c r="AM142" s="161"/>
      <c r="AN142" s="44"/>
      <c r="AO142" s="3"/>
      <c r="AP142" s="3"/>
      <c r="AQ142" s="161"/>
      <c r="AR142" s="44"/>
      <c r="AS142" s="3"/>
      <c r="AT142" s="31"/>
      <c r="AU142" s="161"/>
      <c r="AV142" s="44"/>
      <c r="AW142" s="31"/>
      <c r="AX142" s="3"/>
      <c r="AY142" s="161"/>
      <c r="AZ142" s="44"/>
    </row>
    <row r="143" spans="38:52" x14ac:dyDescent="0.25">
      <c r="AL143" s="3"/>
      <c r="AM143" s="161"/>
      <c r="AN143" s="44"/>
      <c r="AO143" s="3"/>
      <c r="AP143" s="3"/>
      <c r="AQ143" s="161"/>
      <c r="AR143" s="44"/>
      <c r="AS143" s="3"/>
      <c r="AT143" s="31"/>
      <c r="AU143" s="161"/>
      <c r="AV143" s="44"/>
      <c r="AW143" s="31"/>
      <c r="AX143" s="3"/>
      <c r="AY143" s="161"/>
      <c r="AZ143" s="44"/>
    </row>
    <row r="144" spans="38:52" x14ac:dyDescent="0.25">
      <c r="AL144" s="3"/>
      <c r="AM144" s="161"/>
      <c r="AN144" s="44"/>
      <c r="AO144" s="3"/>
      <c r="AP144" s="3"/>
      <c r="AQ144" s="161"/>
      <c r="AR144" s="44"/>
      <c r="AS144" s="3"/>
      <c r="AT144" s="31"/>
      <c r="AU144" s="161"/>
      <c r="AV144" s="44"/>
      <c r="AW144" s="31"/>
      <c r="AX144" s="3"/>
      <c r="AY144" s="161"/>
      <c r="AZ144" s="44"/>
    </row>
    <row r="145" spans="38:52" x14ac:dyDescent="0.25">
      <c r="AL145" s="3"/>
      <c r="AM145" s="161"/>
      <c r="AN145" s="44"/>
      <c r="AO145" s="3"/>
      <c r="AP145" s="3"/>
      <c r="AQ145" s="161"/>
      <c r="AR145" s="44"/>
      <c r="AS145" s="3"/>
      <c r="AT145" s="31"/>
      <c r="AU145" s="161"/>
      <c r="AV145" s="44"/>
      <c r="AW145" s="31"/>
      <c r="AX145" s="3"/>
      <c r="AY145" s="161"/>
      <c r="AZ145" s="44"/>
    </row>
    <row r="146" spans="38:52" x14ac:dyDescent="0.25">
      <c r="AL146" s="3"/>
      <c r="AM146" s="161"/>
      <c r="AN146" s="44"/>
      <c r="AO146" s="3"/>
      <c r="AP146" s="3"/>
      <c r="AQ146" s="161"/>
      <c r="AR146" s="44"/>
      <c r="AS146" s="3"/>
      <c r="AT146" s="31"/>
      <c r="AU146" s="161"/>
      <c r="AV146" s="44"/>
      <c r="AW146" s="31"/>
      <c r="AX146" s="3"/>
      <c r="AY146" s="161"/>
      <c r="AZ146" s="44"/>
    </row>
    <row r="147" spans="38:52" x14ac:dyDescent="0.25">
      <c r="AL147" s="3"/>
      <c r="AM147" s="161"/>
      <c r="AN147" s="44"/>
      <c r="AO147" s="3"/>
      <c r="AP147" s="3"/>
      <c r="AQ147" s="161"/>
      <c r="AR147" s="44"/>
      <c r="AS147" s="3"/>
      <c r="AT147" s="31"/>
      <c r="AU147" s="161"/>
      <c r="AV147" s="44"/>
      <c r="AW147" s="31"/>
      <c r="AX147" s="3"/>
      <c r="AY147" s="161"/>
      <c r="AZ147" s="44"/>
    </row>
    <row r="148" spans="38:52" x14ac:dyDescent="0.25">
      <c r="AL148" s="3"/>
      <c r="AM148" s="161"/>
      <c r="AN148" s="44"/>
      <c r="AO148" s="3"/>
      <c r="AP148" s="3"/>
      <c r="AQ148" s="161"/>
      <c r="AR148" s="44"/>
      <c r="AS148" s="3"/>
      <c r="AT148" s="31"/>
      <c r="AU148" s="161"/>
      <c r="AV148" s="44"/>
      <c r="AW148" s="31"/>
      <c r="AX148" s="3"/>
      <c r="AY148" s="161"/>
      <c r="AZ148" s="44"/>
    </row>
    <row r="149" spans="38:52" x14ac:dyDescent="0.25">
      <c r="AL149" s="3"/>
      <c r="AM149" s="161"/>
      <c r="AN149" s="44"/>
      <c r="AO149" s="3"/>
      <c r="AP149" s="3"/>
      <c r="AQ149" s="161"/>
      <c r="AR149" s="44"/>
      <c r="AS149" s="3"/>
      <c r="AT149" s="31"/>
      <c r="AU149" s="161"/>
      <c r="AV149" s="44"/>
      <c r="AW149" s="31"/>
      <c r="AX149" s="3"/>
      <c r="AY149" s="161"/>
      <c r="AZ149" s="44"/>
    </row>
    <row r="150" spans="38:52" x14ac:dyDescent="0.25">
      <c r="AL150" s="3"/>
      <c r="AM150" s="161"/>
      <c r="AN150" s="44"/>
      <c r="AO150" s="3"/>
      <c r="AP150" s="3"/>
      <c r="AQ150" s="161"/>
      <c r="AR150" s="44"/>
      <c r="AS150" s="3"/>
      <c r="AT150" s="31"/>
      <c r="AU150" s="161"/>
      <c r="AV150" s="44"/>
      <c r="AW150" s="31"/>
      <c r="AX150" s="3"/>
      <c r="AY150" s="161"/>
      <c r="AZ150" s="44"/>
    </row>
    <row r="151" spans="38:52" x14ac:dyDescent="0.25">
      <c r="AL151" s="3"/>
      <c r="AM151" s="161"/>
      <c r="AN151" s="44"/>
      <c r="AO151" s="3"/>
      <c r="AP151" s="3"/>
      <c r="AQ151" s="161"/>
      <c r="AR151" s="44"/>
      <c r="AS151" s="3"/>
      <c r="AT151" s="31"/>
      <c r="AU151" s="161"/>
      <c r="AV151" s="44"/>
      <c r="AW151" s="31"/>
      <c r="AX151" s="3"/>
      <c r="AY151" s="161"/>
      <c r="AZ151" s="44"/>
    </row>
    <row r="152" spans="38:52" x14ac:dyDescent="0.25">
      <c r="AL152" s="3"/>
      <c r="AM152" s="161"/>
      <c r="AN152" s="44"/>
      <c r="AO152" s="3"/>
      <c r="AP152" s="3"/>
      <c r="AQ152" s="161"/>
      <c r="AR152" s="44"/>
      <c r="AS152" s="3"/>
      <c r="AT152" s="31"/>
      <c r="AU152" s="161"/>
      <c r="AV152" s="44"/>
      <c r="AW152" s="31"/>
      <c r="AX152" s="3"/>
      <c r="AY152" s="161"/>
      <c r="AZ152" s="44"/>
    </row>
    <row r="153" spans="38:52" x14ac:dyDescent="0.25">
      <c r="AL153" s="3"/>
      <c r="AM153" s="161"/>
      <c r="AN153" s="44"/>
      <c r="AO153" s="3"/>
      <c r="AP153" s="3"/>
      <c r="AQ153" s="161"/>
      <c r="AR153" s="44"/>
      <c r="AS153" s="3"/>
      <c r="AT153" s="31"/>
      <c r="AU153" s="161"/>
      <c r="AV153" s="44"/>
      <c r="AW153" s="31"/>
      <c r="AX153" s="3"/>
      <c r="AY153" s="161"/>
      <c r="AZ153" s="44"/>
    </row>
    <row r="154" spans="38:52" x14ac:dyDescent="0.25">
      <c r="AL154" s="3"/>
      <c r="AM154" s="161"/>
      <c r="AN154" s="44"/>
      <c r="AO154" s="3"/>
      <c r="AP154" s="3"/>
      <c r="AQ154" s="161"/>
      <c r="AR154" s="44"/>
      <c r="AS154" s="3"/>
      <c r="AT154" s="31"/>
      <c r="AU154" s="161"/>
      <c r="AV154" s="44"/>
      <c r="AW154" s="31"/>
      <c r="AX154" s="3"/>
      <c r="AY154" s="161"/>
      <c r="AZ154" s="44"/>
    </row>
    <row r="155" spans="38:52" x14ac:dyDescent="0.25">
      <c r="AL155" s="3"/>
      <c r="AM155" s="161"/>
      <c r="AN155" s="44"/>
      <c r="AO155" s="3"/>
      <c r="AP155" s="3"/>
      <c r="AQ155" s="161"/>
      <c r="AR155" s="44"/>
      <c r="AS155" s="3"/>
      <c r="AT155" s="31"/>
      <c r="AU155" s="161"/>
      <c r="AV155" s="44"/>
      <c r="AW155" s="31"/>
      <c r="AX155" s="3"/>
      <c r="AY155" s="161"/>
      <c r="AZ155" s="44"/>
    </row>
    <row r="156" spans="38:52" x14ac:dyDescent="0.25">
      <c r="AL156" s="3"/>
      <c r="AM156" s="161"/>
      <c r="AN156" s="44"/>
      <c r="AO156" s="3"/>
      <c r="AP156" s="3"/>
      <c r="AQ156" s="161"/>
      <c r="AR156" s="44"/>
      <c r="AS156" s="3"/>
      <c r="AT156" s="31"/>
      <c r="AU156" s="161"/>
      <c r="AV156" s="44"/>
      <c r="AW156" s="31"/>
      <c r="AX156" s="3"/>
      <c r="AY156" s="161"/>
      <c r="AZ156" s="44"/>
    </row>
    <row r="157" spans="38:52" x14ac:dyDescent="0.25">
      <c r="AL157" s="3"/>
      <c r="AM157" s="161"/>
      <c r="AN157" s="44"/>
      <c r="AO157" s="3"/>
      <c r="AP157" s="3"/>
      <c r="AQ157" s="161"/>
      <c r="AR157" s="44"/>
      <c r="AS157" s="3"/>
      <c r="AT157" s="31"/>
      <c r="AU157" s="161"/>
      <c r="AV157" s="44"/>
      <c r="AW157" s="31"/>
      <c r="AX157" s="3"/>
      <c r="AY157" s="161"/>
      <c r="AZ157" s="44"/>
    </row>
    <row r="158" spans="38:52" x14ac:dyDescent="0.25">
      <c r="AL158" s="3"/>
      <c r="AM158" s="161"/>
      <c r="AN158" s="44"/>
      <c r="AO158" s="3"/>
      <c r="AP158" s="3"/>
      <c r="AQ158" s="161"/>
      <c r="AR158" s="44"/>
      <c r="AS158" s="3"/>
      <c r="AT158" s="31"/>
      <c r="AU158" s="161"/>
      <c r="AV158" s="44"/>
      <c r="AW158" s="31"/>
      <c r="AX158" s="3"/>
      <c r="AY158" s="161"/>
      <c r="AZ158" s="44"/>
    </row>
    <row r="159" spans="38:52" x14ac:dyDescent="0.25">
      <c r="AL159" s="3"/>
      <c r="AM159" s="161"/>
      <c r="AN159" s="44"/>
      <c r="AO159" s="3"/>
      <c r="AP159" s="3"/>
      <c r="AQ159" s="161"/>
      <c r="AR159" s="44"/>
      <c r="AS159" s="3"/>
      <c r="AT159" s="31"/>
      <c r="AU159" s="161"/>
      <c r="AV159" s="44"/>
      <c r="AW159" s="31"/>
      <c r="AX159" s="3"/>
      <c r="AY159" s="161"/>
      <c r="AZ159" s="44"/>
    </row>
    <row r="160" spans="38:52" x14ac:dyDescent="0.25">
      <c r="AL160" s="3"/>
      <c r="AM160" s="161"/>
      <c r="AN160" s="44"/>
      <c r="AO160" s="3"/>
      <c r="AP160" s="3"/>
      <c r="AQ160" s="161"/>
      <c r="AR160" s="44"/>
      <c r="AS160" s="3"/>
      <c r="AT160" s="31"/>
      <c r="AU160" s="161"/>
      <c r="AV160" s="44"/>
      <c r="AW160" s="31"/>
      <c r="AX160" s="3"/>
      <c r="AY160" s="161"/>
      <c r="AZ160" s="4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sheetPr>
  <dimension ref="A1:E705"/>
  <sheetViews>
    <sheetView workbookViewId="0">
      <selection activeCell="G24" sqref="G24"/>
    </sheetView>
  </sheetViews>
  <sheetFormatPr defaultColWidth="9.44140625" defaultRowHeight="13.8" x14ac:dyDescent="0.25"/>
  <cols>
    <col min="1" max="1" width="16.5546875" style="3" bestFit="1" customWidth="1"/>
    <col min="2" max="2" width="22.5546875" style="3" bestFit="1" customWidth="1"/>
    <col min="3" max="3" width="6" style="3" bestFit="1" customWidth="1"/>
    <col min="4" max="4" width="27" style="3" bestFit="1" customWidth="1"/>
    <col min="5" max="5" width="23.77734375" style="3" bestFit="1" customWidth="1"/>
    <col min="6" max="16384" width="9.44140625" style="3"/>
  </cols>
  <sheetData>
    <row r="1" spans="1:5" x14ac:dyDescent="0.25">
      <c r="A1" s="22" t="s">
        <v>85</v>
      </c>
      <c r="D1" s="42"/>
      <c r="E1" s="188"/>
    </row>
    <row r="2" spans="1:5" x14ac:dyDescent="0.25">
      <c r="A2" s="22" t="s">
        <v>681</v>
      </c>
      <c r="E2" s="188"/>
    </row>
    <row r="3" spans="1:5" x14ac:dyDescent="0.25">
      <c r="A3" s="22"/>
      <c r="E3" s="188"/>
    </row>
    <row r="4" spans="1:5" x14ac:dyDescent="0.25">
      <c r="A4" s="19" t="s">
        <v>682</v>
      </c>
      <c r="B4" s="20" t="s">
        <v>683</v>
      </c>
      <c r="C4" s="20" t="s">
        <v>684</v>
      </c>
      <c r="D4" s="21" t="s">
        <v>685</v>
      </c>
      <c r="E4" s="249" t="s">
        <v>1497</v>
      </c>
    </row>
    <row r="5" spans="1:5" x14ac:dyDescent="0.25">
      <c r="A5" s="163">
        <v>2351</v>
      </c>
      <c r="B5" s="3" t="s">
        <v>686</v>
      </c>
      <c r="C5" s="3" t="s">
        <v>687</v>
      </c>
      <c r="D5" s="6" t="s">
        <v>121</v>
      </c>
      <c r="E5" s="250" t="s">
        <v>121</v>
      </c>
    </row>
    <row r="6" spans="1:5" x14ac:dyDescent="0.25">
      <c r="A6" s="163">
        <v>2018</v>
      </c>
      <c r="B6" s="3" t="s">
        <v>688</v>
      </c>
      <c r="C6" s="3" t="s">
        <v>687</v>
      </c>
      <c r="D6" s="6" t="s">
        <v>689</v>
      </c>
      <c r="E6" s="250" t="s">
        <v>121</v>
      </c>
    </row>
    <row r="7" spans="1:5" x14ac:dyDescent="0.25">
      <c r="A7" s="163">
        <v>1720</v>
      </c>
      <c r="B7" s="3" t="s">
        <v>690</v>
      </c>
      <c r="C7" s="3" t="s">
        <v>687</v>
      </c>
      <c r="D7" s="6" t="s">
        <v>691</v>
      </c>
      <c r="E7" s="250" t="s">
        <v>1320</v>
      </c>
    </row>
    <row r="8" spans="1:5" x14ac:dyDescent="0.25">
      <c r="A8" s="163">
        <v>2743</v>
      </c>
      <c r="B8" s="3" t="s">
        <v>692</v>
      </c>
      <c r="C8" s="3" t="s">
        <v>687</v>
      </c>
      <c r="D8" s="6" t="s">
        <v>693</v>
      </c>
      <c r="E8" s="250" t="s">
        <v>1362</v>
      </c>
    </row>
    <row r="9" spans="1:5" x14ac:dyDescent="0.25">
      <c r="A9" s="163">
        <v>1220</v>
      </c>
      <c r="B9" s="3" t="s">
        <v>694</v>
      </c>
      <c r="C9" s="3" t="s">
        <v>687</v>
      </c>
      <c r="D9" s="6" t="s">
        <v>695</v>
      </c>
      <c r="E9" s="250" t="s">
        <v>1326</v>
      </c>
    </row>
    <row r="10" spans="1:5" x14ac:dyDescent="0.25">
      <c r="A10" s="163">
        <v>1001</v>
      </c>
      <c r="B10" s="3" t="s">
        <v>696</v>
      </c>
      <c r="C10" s="3" t="s">
        <v>687</v>
      </c>
      <c r="D10" s="6" t="s">
        <v>697</v>
      </c>
      <c r="E10" s="250" t="s">
        <v>1326</v>
      </c>
    </row>
    <row r="11" spans="1:5" x14ac:dyDescent="0.25">
      <c r="A11" s="163">
        <v>2134</v>
      </c>
      <c r="B11" s="3" t="s">
        <v>698</v>
      </c>
      <c r="C11" s="3" t="s">
        <v>687</v>
      </c>
      <c r="D11" s="6" t="s">
        <v>116</v>
      </c>
      <c r="E11" s="250" t="s">
        <v>116</v>
      </c>
    </row>
    <row r="12" spans="1:5" x14ac:dyDescent="0.25">
      <c r="A12" s="163">
        <v>1913</v>
      </c>
      <c r="B12" s="3" t="s">
        <v>699</v>
      </c>
      <c r="C12" s="3" t="s">
        <v>687</v>
      </c>
      <c r="D12" s="6" t="s">
        <v>700</v>
      </c>
      <c r="E12" s="250" t="s">
        <v>1320</v>
      </c>
    </row>
    <row r="13" spans="1:5" x14ac:dyDescent="0.25">
      <c r="A13" s="163">
        <v>1002</v>
      </c>
      <c r="B13" s="3" t="s">
        <v>701</v>
      </c>
      <c r="C13" s="3" t="s">
        <v>687</v>
      </c>
      <c r="D13" s="6" t="s">
        <v>697</v>
      </c>
      <c r="E13" s="250" t="s">
        <v>1326</v>
      </c>
    </row>
    <row r="14" spans="1:5" x14ac:dyDescent="0.25">
      <c r="A14" s="163">
        <v>1003</v>
      </c>
      <c r="B14" s="3" t="s">
        <v>701</v>
      </c>
      <c r="C14" s="3" t="s">
        <v>687</v>
      </c>
      <c r="D14" s="6" t="s">
        <v>697</v>
      </c>
      <c r="E14" s="250" t="s">
        <v>1326</v>
      </c>
    </row>
    <row r="15" spans="1:5" x14ac:dyDescent="0.25">
      <c r="A15" s="163">
        <v>1004</v>
      </c>
      <c r="B15" s="3" t="s">
        <v>701</v>
      </c>
      <c r="C15" s="3" t="s">
        <v>687</v>
      </c>
      <c r="D15" s="6" t="s">
        <v>697</v>
      </c>
      <c r="E15" s="250" t="s">
        <v>1326</v>
      </c>
    </row>
    <row r="16" spans="1:5" x14ac:dyDescent="0.25">
      <c r="A16" s="163">
        <v>1810</v>
      </c>
      <c r="B16" s="3" t="s">
        <v>702</v>
      </c>
      <c r="C16" s="3" t="s">
        <v>687</v>
      </c>
      <c r="D16" s="6" t="s">
        <v>703</v>
      </c>
      <c r="E16" s="250" t="s">
        <v>1320</v>
      </c>
    </row>
    <row r="17" spans="1:5" x14ac:dyDescent="0.25">
      <c r="A17" s="163">
        <v>1812</v>
      </c>
      <c r="B17" s="3" t="s">
        <v>702</v>
      </c>
      <c r="C17" s="3" t="s">
        <v>687</v>
      </c>
      <c r="D17" s="6" t="s">
        <v>703</v>
      </c>
      <c r="E17" s="250" t="s">
        <v>1320</v>
      </c>
    </row>
    <row r="18" spans="1:5" x14ac:dyDescent="0.25">
      <c r="A18" s="163">
        <v>1899</v>
      </c>
      <c r="B18" s="3" t="s">
        <v>702</v>
      </c>
      <c r="C18" s="3" t="s">
        <v>687</v>
      </c>
      <c r="D18" s="6" t="s">
        <v>703</v>
      </c>
      <c r="E18" s="250" t="s">
        <v>1320</v>
      </c>
    </row>
    <row r="19" spans="1:5" x14ac:dyDescent="0.25">
      <c r="A19" s="163">
        <v>2474</v>
      </c>
      <c r="B19" s="3" t="s">
        <v>704</v>
      </c>
      <c r="C19" s="3" t="s">
        <v>687</v>
      </c>
      <c r="D19" s="6" t="s">
        <v>691</v>
      </c>
      <c r="E19" s="250" t="s">
        <v>1320</v>
      </c>
    </row>
    <row r="20" spans="1:5" x14ac:dyDescent="0.25">
      <c r="A20" s="163">
        <v>2476</v>
      </c>
      <c r="B20" s="3" t="s">
        <v>704</v>
      </c>
      <c r="C20" s="3" t="s">
        <v>687</v>
      </c>
      <c r="D20" s="6" t="s">
        <v>691</v>
      </c>
      <c r="E20" s="250" t="s">
        <v>1320</v>
      </c>
    </row>
    <row r="21" spans="1:5" x14ac:dyDescent="0.25">
      <c r="A21" s="163">
        <v>2475</v>
      </c>
      <c r="B21" s="3" t="s">
        <v>705</v>
      </c>
      <c r="C21" s="3" t="s">
        <v>687</v>
      </c>
      <c r="D21" s="6" t="s">
        <v>691</v>
      </c>
      <c r="E21" s="250" t="s">
        <v>1320</v>
      </c>
    </row>
    <row r="22" spans="1:5" x14ac:dyDescent="0.25">
      <c r="A22" s="163">
        <v>1430</v>
      </c>
      <c r="B22" s="3" t="s">
        <v>706</v>
      </c>
      <c r="C22" s="3" t="s">
        <v>687</v>
      </c>
      <c r="D22" s="6" t="s">
        <v>103</v>
      </c>
      <c r="E22" s="250" t="s">
        <v>103</v>
      </c>
    </row>
    <row r="23" spans="1:5" x14ac:dyDescent="0.25">
      <c r="A23" s="163">
        <v>1431</v>
      </c>
      <c r="B23" s="3" t="s">
        <v>707</v>
      </c>
      <c r="C23" s="3" t="s">
        <v>687</v>
      </c>
      <c r="D23" s="6" t="s">
        <v>103</v>
      </c>
      <c r="E23" s="250" t="s">
        <v>103</v>
      </c>
    </row>
    <row r="24" spans="1:5" x14ac:dyDescent="0.25">
      <c r="A24" s="163">
        <v>1330</v>
      </c>
      <c r="B24" s="3" t="s">
        <v>708</v>
      </c>
      <c r="C24" s="3" t="s">
        <v>687</v>
      </c>
      <c r="D24" s="6" t="s">
        <v>697</v>
      </c>
      <c r="E24" s="250" t="s">
        <v>1326</v>
      </c>
    </row>
    <row r="25" spans="1:5" x14ac:dyDescent="0.25">
      <c r="A25" s="163">
        <v>1721</v>
      </c>
      <c r="B25" s="3" t="s">
        <v>709</v>
      </c>
      <c r="C25" s="3" t="s">
        <v>687</v>
      </c>
      <c r="D25" s="6" t="s">
        <v>158</v>
      </c>
      <c r="E25" s="250" t="s">
        <v>158</v>
      </c>
    </row>
    <row r="26" spans="1:5" x14ac:dyDescent="0.25">
      <c r="A26" s="163">
        <v>1222</v>
      </c>
      <c r="B26" s="3" t="s">
        <v>710</v>
      </c>
      <c r="C26" s="3" t="s">
        <v>687</v>
      </c>
      <c r="D26" s="6" t="s">
        <v>695</v>
      </c>
      <c r="E26" s="250" t="s">
        <v>1326</v>
      </c>
    </row>
    <row r="27" spans="1:5" x14ac:dyDescent="0.25">
      <c r="A27" s="163">
        <v>2702</v>
      </c>
      <c r="B27" s="3" t="s">
        <v>711</v>
      </c>
      <c r="C27" s="3" t="s">
        <v>687</v>
      </c>
      <c r="D27" s="6" t="s">
        <v>712</v>
      </c>
      <c r="E27" s="250" t="s">
        <v>1362</v>
      </c>
    </row>
    <row r="28" spans="1:5" x14ac:dyDescent="0.25">
      <c r="A28" s="163">
        <v>1331</v>
      </c>
      <c r="B28" s="3" t="s">
        <v>713</v>
      </c>
      <c r="C28" s="3" t="s">
        <v>687</v>
      </c>
      <c r="D28" s="6" t="s">
        <v>103</v>
      </c>
      <c r="E28" s="250" t="s">
        <v>103</v>
      </c>
    </row>
    <row r="29" spans="1:5" x14ac:dyDescent="0.25">
      <c r="A29" s="163">
        <v>2703</v>
      </c>
      <c r="B29" s="3" t="s">
        <v>714</v>
      </c>
      <c r="C29" s="3" t="s">
        <v>687</v>
      </c>
      <c r="D29" s="6" t="s">
        <v>715</v>
      </c>
      <c r="E29" s="250" t="s">
        <v>158</v>
      </c>
    </row>
    <row r="30" spans="1:5" x14ac:dyDescent="0.25">
      <c r="A30" s="163">
        <v>2763</v>
      </c>
      <c r="B30" s="3" t="s">
        <v>716</v>
      </c>
      <c r="C30" s="3" t="s">
        <v>687</v>
      </c>
      <c r="D30" s="6" t="s">
        <v>715</v>
      </c>
      <c r="E30" s="250" t="s">
        <v>158</v>
      </c>
    </row>
    <row r="31" spans="1:5" x14ac:dyDescent="0.25">
      <c r="A31" s="163">
        <v>1501</v>
      </c>
      <c r="B31" s="3" t="s">
        <v>717</v>
      </c>
      <c r="C31" s="3" t="s">
        <v>687</v>
      </c>
      <c r="D31" s="6" t="s">
        <v>103</v>
      </c>
      <c r="E31" s="250" t="s">
        <v>103</v>
      </c>
    </row>
    <row r="32" spans="1:5" x14ac:dyDescent="0.25">
      <c r="A32" s="163">
        <v>2466</v>
      </c>
      <c r="B32" s="3" t="s">
        <v>718</v>
      </c>
      <c r="C32" s="3" t="s">
        <v>687</v>
      </c>
      <c r="D32" s="6" t="s">
        <v>116</v>
      </c>
      <c r="E32" s="250" t="s">
        <v>116</v>
      </c>
    </row>
    <row r="33" spans="1:5" x14ac:dyDescent="0.25">
      <c r="A33" s="163">
        <v>2322</v>
      </c>
      <c r="B33" s="3" t="s">
        <v>719</v>
      </c>
      <c r="C33" s="3" t="s">
        <v>687</v>
      </c>
      <c r="D33" s="6" t="s">
        <v>121</v>
      </c>
      <c r="E33" s="250" t="s">
        <v>121</v>
      </c>
    </row>
    <row r="34" spans="1:5" x14ac:dyDescent="0.25">
      <c r="A34" s="163">
        <v>1432</v>
      </c>
      <c r="B34" s="3" t="s">
        <v>720</v>
      </c>
      <c r="C34" s="3" t="s">
        <v>687</v>
      </c>
      <c r="D34" s="6" t="s">
        <v>691</v>
      </c>
      <c r="E34" s="250" t="s">
        <v>1320</v>
      </c>
    </row>
    <row r="35" spans="1:5" x14ac:dyDescent="0.25">
      <c r="A35" s="163">
        <v>2457</v>
      </c>
      <c r="B35" s="3" t="s">
        <v>721</v>
      </c>
      <c r="C35" s="3" t="s">
        <v>687</v>
      </c>
      <c r="D35" s="6" t="s">
        <v>116</v>
      </c>
      <c r="E35" s="250" t="s">
        <v>116</v>
      </c>
    </row>
    <row r="36" spans="1:5" x14ac:dyDescent="0.25">
      <c r="A36" s="163">
        <v>1436</v>
      </c>
      <c r="B36" s="3" t="s">
        <v>722</v>
      </c>
      <c r="C36" s="3" t="s">
        <v>687</v>
      </c>
      <c r="D36" s="6" t="s">
        <v>103</v>
      </c>
      <c r="E36" s="250" t="s">
        <v>103</v>
      </c>
    </row>
    <row r="37" spans="1:5" x14ac:dyDescent="0.25">
      <c r="A37" s="163">
        <v>2630</v>
      </c>
      <c r="B37" s="3" t="s">
        <v>723</v>
      </c>
      <c r="C37" s="3" t="s">
        <v>687</v>
      </c>
      <c r="D37" s="6" t="s">
        <v>135</v>
      </c>
      <c r="E37" s="250" t="s">
        <v>135</v>
      </c>
    </row>
    <row r="38" spans="1:5" x14ac:dyDescent="0.25">
      <c r="A38" s="163">
        <v>1005</v>
      </c>
      <c r="B38" s="3" t="s">
        <v>724</v>
      </c>
      <c r="C38" s="3" t="s">
        <v>687</v>
      </c>
      <c r="D38" s="6" t="s">
        <v>103</v>
      </c>
      <c r="E38" s="250" t="s">
        <v>103</v>
      </c>
    </row>
    <row r="39" spans="1:5" x14ac:dyDescent="0.25">
      <c r="A39" s="163">
        <v>1223</v>
      </c>
      <c r="B39" s="3" t="s">
        <v>725</v>
      </c>
      <c r="C39" s="3" t="s">
        <v>687</v>
      </c>
      <c r="D39" s="6" t="s">
        <v>695</v>
      </c>
      <c r="E39" s="250" t="s">
        <v>1326</v>
      </c>
    </row>
    <row r="40" spans="1:5" x14ac:dyDescent="0.25">
      <c r="A40" s="163">
        <v>1730</v>
      </c>
      <c r="B40" s="3" t="s">
        <v>726</v>
      </c>
      <c r="C40" s="3" t="s">
        <v>687</v>
      </c>
      <c r="D40" s="6" t="s">
        <v>691</v>
      </c>
      <c r="E40" s="250" t="s">
        <v>1320</v>
      </c>
    </row>
    <row r="41" spans="1:5" x14ac:dyDescent="0.25">
      <c r="A41" s="163">
        <v>1007</v>
      </c>
      <c r="B41" s="3" t="s">
        <v>727</v>
      </c>
      <c r="C41" s="3" t="s">
        <v>687</v>
      </c>
      <c r="D41" s="6" t="s">
        <v>697</v>
      </c>
      <c r="E41" s="250" t="s">
        <v>1326</v>
      </c>
    </row>
    <row r="42" spans="1:5" x14ac:dyDescent="0.25">
      <c r="A42" s="163">
        <v>2019</v>
      </c>
      <c r="B42" s="3" t="s">
        <v>728</v>
      </c>
      <c r="C42" s="3" t="s">
        <v>687</v>
      </c>
      <c r="D42" s="6" t="s">
        <v>158</v>
      </c>
      <c r="E42" s="250" t="s">
        <v>158</v>
      </c>
    </row>
    <row r="43" spans="1:5" x14ac:dyDescent="0.25">
      <c r="A43" s="163">
        <v>2478</v>
      </c>
      <c r="B43" s="3" t="s">
        <v>729</v>
      </c>
      <c r="C43" s="3" t="s">
        <v>687</v>
      </c>
      <c r="D43" s="6" t="s">
        <v>116</v>
      </c>
      <c r="E43" s="250" t="s">
        <v>116</v>
      </c>
    </row>
    <row r="44" spans="1:5" x14ac:dyDescent="0.25">
      <c r="A44" s="163">
        <v>2779</v>
      </c>
      <c r="B44" s="3" t="s">
        <v>730</v>
      </c>
      <c r="C44" s="3" t="s">
        <v>687</v>
      </c>
      <c r="D44" s="6" t="s">
        <v>121</v>
      </c>
      <c r="E44" s="250" t="s">
        <v>121</v>
      </c>
    </row>
    <row r="45" spans="1:5" x14ac:dyDescent="0.25">
      <c r="A45" s="163">
        <v>1224</v>
      </c>
      <c r="B45" s="3" t="s">
        <v>731</v>
      </c>
      <c r="C45" s="3" t="s">
        <v>687</v>
      </c>
      <c r="D45" s="6" t="s">
        <v>695</v>
      </c>
      <c r="E45" s="250" t="s">
        <v>1326</v>
      </c>
    </row>
    <row r="46" spans="1:5" x14ac:dyDescent="0.25">
      <c r="A46" s="163">
        <v>1503</v>
      </c>
      <c r="B46" s="3" t="s">
        <v>732</v>
      </c>
      <c r="C46" s="3" t="s">
        <v>687</v>
      </c>
      <c r="D46" s="6" t="s">
        <v>103</v>
      </c>
      <c r="E46" s="250" t="s">
        <v>103</v>
      </c>
    </row>
    <row r="47" spans="1:5" x14ac:dyDescent="0.25">
      <c r="A47" s="163">
        <v>1337</v>
      </c>
      <c r="B47" s="3" t="s">
        <v>733</v>
      </c>
      <c r="C47" s="3" t="s">
        <v>687</v>
      </c>
      <c r="D47" s="6" t="s">
        <v>697</v>
      </c>
      <c r="E47" s="250" t="s">
        <v>1326</v>
      </c>
    </row>
    <row r="48" spans="1:5" x14ac:dyDescent="0.25">
      <c r="A48" s="163">
        <v>1915</v>
      </c>
      <c r="B48" s="3" t="s">
        <v>734</v>
      </c>
      <c r="C48" s="3" t="s">
        <v>687</v>
      </c>
      <c r="D48" s="6" t="s">
        <v>735</v>
      </c>
      <c r="E48" s="250" t="s">
        <v>1320</v>
      </c>
    </row>
    <row r="49" spans="1:5" x14ac:dyDescent="0.25">
      <c r="A49" s="163">
        <v>1821</v>
      </c>
      <c r="B49" s="3" t="s">
        <v>736</v>
      </c>
      <c r="C49" s="3" t="s">
        <v>687</v>
      </c>
      <c r="D49" s="6" t="s">
        <v>691</v>
      </c>
      <c r="E49" s="250" t="s">
        <v>1320</v>
      </c>
    </row>
    <row r="50" spans="1:5" x14ac:dyDescent="0.25">
      <c r="A50" s="163">
        <v>1822</v>
      </c>
      <c r="B50" s="3" t="s">
        <v>736</v>
      </c>
      <c r="C50" s="3" t="s">
        <v>687</v>
      </c>
      <c r="D50" s="6" t="s">
        <v>691</v>
      </c>
      <c r="E50" s="250" t="s">
        <v>1320</v>
      </c>
    </row>
    <row r="51" spans="1:5" x14ac:dyDescent="0.25">
      <c r="A51" s="163">
        <v>1504</v>
      </c>
      <c r="B51" s="3" t="s">
        <v>737</v>
      </c>
      <c r="C51" s="3" t="s">
        <v>687</v>
      </c>
      <c r="D51" s="6" t="s">
        <v>158</v>
      </c>
      <c r="E51" s="250" t="s">
        <v>158</v>
      </c>
    </row>
    <row r="52" spans="1:5" x14ac:dyDescent="0.25">
      <c r="A52" s="163">
        <v>1008</v>
      </c>
      <c r="B52" s="3" t="s">
        <v>738</v>
      </c>
      <c r="C52" s="3" t="s">
        <v>687</v>
      </c>
      <c r="D52" s="6" t="s">
        <v>697</v>
      </c>
      <c r="E52" s="250" t="s">
        <v>1326</v>
      </c>
    </row>
    <row r="53" spans="1:5" x14ac:dyDescent="0.25">
      <c r="A53" s="163">
        <v>1740</v>
      </c>
      <c r="B53" s="3" t="s">
        <v>739</v>
      </c>
      <c r="C53" s="3" t="s">
        <v>687</v>
      </c>
      <c r="D53" s="6" t="s">
        <v>158</v>
      </c>
      <c r="E53" s="250" t="s">
        <v>158</v>
      </c>
    </row>
    <row r="54" spans="1:5" x14ac:dyDescent="0.25">
      <c r="A54" s="163">
        <v>1009</v>
      </c>
      <c r="B54" s="3" t="s">
        <v>740</v>
      </c>
      <c r="C54" s="3" t="s">
        <v>687</v>
      </c>
      <c r="D54" s="6" t="s">
        <v>697</v>
      </c>
      <c r="E54" s="250" t="s">
        <v>1326</v>
      </c>
    </row>
    <row r="55" spans="1:5" x14ac:dyDescent="0.25">
      <c r="A55" s="163">
        <v>2108</v>
      </c>
      <c r="B55" s="3" t="s">
        <v>741</v>
      </c>
      <c r="C55" s="3" t="s">
        <v>687</v>
      </c>
      <c r="D55" s="6" t="s">
        <v>116</v>
      </c>
      <c r="E55" s="250" t="s">
        <v>116</v>
      </c>
    </row>
    <row r="56" spans="1:5" x14ac:dyDescent="0.25">
      <c r="A56" s="163">
        <v>2109</v>
      </c>
      <c r="B56" s="3" t="s">
        <v>741</v>
      </c>
      <c r="C56" s="3" t="s">
        <v>687</v>
      </c>
      <c r="D56" s="6" t="s">
        <v>116</v>
      </c>
      <c r="E56" s="250" t="s">
        <v>116</v>
      </c>
    </row>
    <row r="57" spans="1:5" x14ac:dyDescent="0.25">
      <c r="A57" s="163">
        <v>2110</v>
      </c>
      <c r="B57" s="3" t="s">
        <v>741</v>
      </c>
      <c r="C57" s="3" t="s">
        <v>687</v>
      </c>
      <c r="D57" s="6" t="s">
        <v>116</v>
      </c>
      <c r="E57" s="250" t="s">
        <v>116</v>
      </c>
    </row>
    <row r="58" spans="1:5" x14ac:dyDescent="0.25">
      <c r="A58" s="163">
        <v>2111</v>
      </c>
      <c r="B58" s="3" t="s">
        <v>741</v>
      </c>
      <c r="C58" s="3" t="s">
        <v>687</v>
      </c>
      <c r="D58" s="6" t="s">
        <v>116</v>
      </c>
      <c r="E58" s="250" t="s">
        <v>116</v>
      </c>
    </row>
    <row r="59" spans="1:5" x14ac:dyDescent="0.25">
      <c r="A59" s="163">
        <v>2112</v>
      </c>
      <c r="B59" s="3" t="s">
        <v>741</v>
      </c>
      <c r="C59" s="3" t="s">
        <v>687</v>
      </c>
      <c r="D59" s="6" t="s">
        <v>116</v>
      </c>
      <c r="E59" s="250" t="s">
        <v>116</v>
      </c>
    </row>
    <row r="60" spans="1:5" x14ac:dyDescent="0.25">
      <c r="A60" s="163">
        <v>2113</v>
      </c>
      <c r="B60" s="3" t="s">
        <v>741</v>
      </c>
      <c r="C60" s="3" t="s">
        <v>687</v>
      </c>
      <c r="D60" s="6" t="s">
        <v>116</v>
      </c>
      <c r="E60" s="250" t="s">
        <v>116</v>
      </c>
    </row>
    <row r="61" spans="1:5" x14ac:dyDescent="0.25">
      <c r="A61" s="163">
        <v>2114</v>
      </c>
      <c r="B61" s="3" t="s">
        <v>741</v>
      </c>
      <c r="C61" s="3" t="s">
        <v>687</v>
      </c>
      <c r="D61" s="6" t="s">
        <v>116</v>
      </c>
      <c r="E61" s="250" t="s">
        <v>116</v>
      </c>
    </row>
    <row r="62" spans="1:5" x14ac:dyDescent="0.25">
      <c r="A62" s="163">
        <v>2115</v>
      </c>
      <c r="B62" s="3" t="s">
        <v>741</v>
      </c>
      <c r="C62" s="3" t="s">
        <v>687</v>
      </c>
      <c r="D62" s="6" t="s">
        <v>116</v>
      </c>
      <c r="E62" s="250" t="s">
        <v>116</v>
      </c>
    </row>
    <row r="63" spans="1:5" x14ac:dyDescent="0.25">
      <c r="A63" s="163">
        <v>2116</v>
      </c>
      <c r="B63" s="3" t="s">
        <v>741</v>
      </c>
      <c r="C63" s="3" t="s">
        <v>687</v>
      </c>
      <c r="D63" s="6" t="s">
        <v>116</v>
      </c>
      <c r="E63" s="250" t="s">
        <v>116</v>
      </c>
    </row>
    <row r="64" spans="1:5" x14ac:dyDescent="0.25">
      <c r="A64" s="163">
        <v>2117</v>
      </c>
      <c r="B64" s="3" t="s">
        <v>741</v>
      </c>
      <c r="C64" s="3" t="s">
        <v>687</v>
      </c>
      <c r="D64" s="6" t="s">
        <v>116</v>
      </c>
      <c r="E64" s="250" t="s">
        <v>116</v>
      </c>
    </row>
    <row r="65" spans="1:5" x14ac:dyDescent="0.25">
      <c r="A65" s="163">
        <v>2118</v>
      </c>
      <c r="B65" s="3" t="s">
        <v>741</v>
      </c>
      <c r="C65" s="3" t="s">
        <v>687</v>
      </c>
      <c r="D65" s="6" t="s">
        <v>116</v>
      </c>
      <c r="E65" s="250" t="s">
        <v>116</v>
      </c>
    </row>
    <row r="66" spans="1:5" x14ac:dyDescent="0.25">
      <c r="A66" s="163">
        <v>2123</v>
      </c>
      <c r="B66" s="3" t="s">
        <v>741</v>
      </c>
      <c r="C66" s="3" t="s">
        <v>687</v>
      </c>
      <c r="D66" s="6" t="s">
        <v>116</v>
      </c>
      <c r="E66" s="250" t="s">
        <v>116</v>
      </c>
    </row>
    <row r="67" spans="1:5" x14ac:dyDescent="0.25">
      <c r="A67" s="163">
        <v>2127</v>
      </c>
      <c r="B67" s="3" t="s">
        <v>741</v>
      </c>
      <c r="C67" s="3" t="s">
        <v>687</v>
      </c>
      <c r="D67" s="6" t="s">
        <v>116</v>
      </c>
      <c r="E67" s="250" t="s">
        <v>116</v>
      </c>
    </row>
    <row r="68" spans="1:5" x14ac:dyDescent="0.25">
      <c r="A68" s="163">
        <v>2128</v>
      </c>
      <c r="B68" s="3" t="s">
        <v>741</v>
      </c>
      <c r="C68" s="3" t="s">
        <v>687</v>
      </c>
      <c r="D68" s="6" t="s">
        <v>116</v>
      </c>
      <c r="E68" s="250" t="s">
        <v>116</v>
      </c>
    </row>
    <row r="69" spans="1:5" x14ac:dyDescent="0.25">
      <c r="A69" s="163">
        <v>2133</v>
      </c>
      <c r="B69" s="3" t="s">
        <v>741</v>
      </c>
      <c r="C69" s="3" t="s">
        <v>687</v>
      </c>
      <c r="D69" s="6" t="s">
        <v>116</v>
      </c>
      <c r="E69" s="250" t="s">
        <v>116</v>
      </c>
    </row>
    <row r="70" spans="1:5" x14ac:dyDescent="0.25">
      <c r="A70" s="163">
        <v>2163</v>
      </c>
      <c r="B70" s="3" t="s">
        <v>741</v>
      </c>
      <c r="C70" s="3" t="s">
        <v>687</v>
      </c>
      <c r="D70" s="6" t="s">
        <v>116</v>
      </c>
      <c r="E70" s="250" t="s">
        <v>116</v>
      </c>
    </row>
    <row r="71" spans="1:5" x14ac:dyDescent="0.25">
      <c r="A71" s="163">
        <v>2196</v>
      </c>
      <c r="B71" s="3" t="s">
        <v>741</v>
      </c>
      <c r="C71" s="3" t="s">
        <v>687</v>
      </c>
      <c r="D71" s="6" t="s">
        <v>116</v>
      </c>
      <c r="E71" s="250" t="s">
        <v>116</v>
      </c>
    </row>
    <row r="72" spans="1:5" x14ac:dyDescent="0.25">
      <c r="A72" s="163">
        <v>2199</v>
      </c>
      <c r="B72" s="3" t="s">
        <v>741</v>
      </c>
      <c r="C72" s="3" t="s">
        <v>687</v>
      </c>
      <c r="D72" s="6" t="s">
        <v>116</v>
      </c>
      <c r="E72" s="250" t="s">
        <v>116</v>
      </c>
    </row>
    <row r="73" spans="1:5" x14ac:dyDescent="0.25">
      <c r="A73" s="163">
        <v>2201</v>
      </c>
      <c r="B73" s="3" t="s">
        <v>741</v>
      </c>
      <c r="C73" s="3" t="s">
        <v>687</v>
      </c>
      <c r="D73" s="6" t="s">
        <v>116</v>
      </c>
      <c r="E73" s="250" t="s">
        <v>116</v>
      </c>
    </row>
    <row r="74" spans="1:5" x14ac:dyDescent="0.25">
      <c r="A74" s="163">
        <v>2203</v>
      </c>
      <c r="B74" s="3" t="s">
        <v>741</v>
      </c>
      <c r="C74" s="3" t="s">
        <v>687</v>
      </c>
      <c r="D74" s="6" t="s">
        <v>116</v>
      </c>
      <c r="E74" s="250" t="s">
        <v>116</v>
      </c>
    </row>
    <row r="75" spans="1:5" x14ac:dyDescent="0.25">
      <c r="A75" s="163">
        <v>2204</v>
      </c>
      <c r="B75" s="3" t="s">
        <v>741</v>
      </c>
      <c r="C75" s="3" t="s">
        <v>687</v>
      </c>
      <c r="D75" s="6" t="s">
        <v>116</v>
      </c>
      <c r="E75" s="250" t="s">
        <v>116</v>
      </c>
    </row>
    <row r="76" spans="1:5" x14ac:dyDescent="0.25">
      <c r="A76" s="163">
        <v>2205</v>
      </c>
      <c r="B76" s="3" t="s">
        <v>741</v>
      </c>
      <c r="C76" s="3" t="s">
        <v>687</v>
      </c>
      <c r="D76" s="6" t="s">
        <v>116</v>
      </c>
      <c r="E76" s="250" t="s">
        <v>116</v>
      </c>
    </row>
    <row r="77" spans="1:5" x14ac:dyDescent="0.25">
      <c r="A77" s="163">
        <v>2206</v>
      </c>
      <c r="B77" s="3" t="s">
        <v>741</v>
      </c>
      <c r="C77" s="3" t="s">
        <v>687</v>
      </c>
      <c r="D77" s="6" t="s">
        <v>116</v>
      </c>
      <c r="E77" s="250" t="s">
        <v>116</v>
      </c>
    </row>
    <row r="78" spans="1:5" x14ac:dyDescent="0.25">
      <c r="A78" s="163">
        <v>2207</v>
      </c>
      <c r="B78" s="3" t="s">
        <v>741</v>
      </c>
      <c r="C78" s="3" t="s">
        <v>687</v>
      </c>
      <c r="D78" s="6" t="s">
        <v>116</v>
      </c>
      <c r="E78" s="250" t="s">
        <v>116</v>
      </c>
    </row>
    <row r="79" spans="1:5" x14ac:dyDescent="0.25">
      <c r="A79" s="163">
        <v>2210</v>
      </c>
      <c r="B79" s="3" t="s">
        <v>741</v>
      </c>
      <c r="C79" s="3" t="s">
        <v>687</v>
      </c>
      <c r="D79" s="6" t="s">
        <v>116</v>
      </c>
      <c r="E79" s="250" t="s">
        <v>116</v>
      </c>
    </row>
    <row r="80" spans="1:5" x14ac:dyDescent="0.25">
      <c r="A80" s="163">
        <v>2211</v>
      </c>
      <c r="B80" s="3" t="s">
        <v>741</v>
      </c>
      <c r="C80" s="3" t="s">
        <v>687</v>
      </c>
      <c r="D80" s="6" t="s">
        <v>116</v>
      </c>
      <c r="E80" s="250" t="s">
        <v>116</v>
      </c>
    </row>
    <row r="81" spans="1:5" x14ac:dyDescent="0.25">
      <c r="A81" s="163">
        <v>2212</v>
      </c>
      <c r="B81" s="3" t="s">
        <v>741</v>
      </c>
      <c r="C81" s="3" t="s">
        <v>687</v>
      </c>
      <c r="D81" s="6" t="s">
        <v>116</v>
      </c>
      <c r="E81" s="250" t="s">
        <v>116</v>
      </c>
    </row>
    <row r="82" spans="1:5" x14ac:dyDescent="0.25">
      <c r="A82" s="163">
        <v>2215</v>
      </c>
      <c r="B82" s="3" t="s">
        <v>741</v>
      </c>
      <c r="C82" s="3" t="s">
        <v>687</v>
      </c>
      <c r="D82" s="6" t="s">
        <v>116</v>
      </c>
      <c r="E82" s="250" t="s">
        <v>116</v>
      </c>
    </row>
    <row r="83" spans="1:5" x14ac:dyDescent="0.25">
      <c r="A83" s="163">
        <v>2216</v>
      </c>
      <c r="B83" s="3" t="s">
        <v>741</v>
      </c>
      <c r="C83" s="3" t="s">
        <v>687</v>
      </c>
      <c r="D83" s="6" t="s">
        <v>116</v>
      </c>
      <c r="E83" s="250" t="s">
        <v>116</v>
      </c>
    </row>
    <row r="84" spans="1:5" x14ac:dyDescent="0.25">
      <c r="A84" s="163">
        <v>2217</v>
      </c>
      <c r="B84" s="3" t="s">
        <v>741</v>
      </c>
      <c r="C84" s="3" t="s">
        <v>687</v>
      </c>
      <c r="D84" s="6" t="s">
        <v>116</v>
      </c>
      <c r="E84" s="250" t="s">
        <v>116</v>
      </c>
    </row>
    <row r="85" spans="1:5" x14ac:dyDescent="0.25">
      <c r="A85" s="163">
        <v>2222</v>
      </c>
      <c r="B85" s="3" t="s">
        <v>741</v>
      </c>
      <c r="C85" s="3" t="s">
        <v>687</v>
      </c>
      <c r="D85" s="6" t="s">
        <v>116</v>
      </c>
      <c r="E85" s="250" t="s">
        <v>116</v>
      </c>
    </row>
    <row r="86" spans="1:5" x14ac:dyDescent="0.25">
      <c r="A86" s="163">
        <v>2241</v>
      </c>
      <c r="B86" s="3" t="s">
        <v>741</v>
      </c>
      <c r="C86" s="3" t="s">
        <v>687</v>
      </c>
      <c r="D86" s="6" t="s">
        <v>116</v>
      </c>
      <c r="E86" s="250" t="s">
        <v>116</v>
      </c>
    </row>
    <row r="87" spans="1:5" x14ac:dyDescent="0.25">
      <c r="A87" s="163">
        <v>2266</v>
      </c>
      <c r="B87" s="3" t="s">
        <v>741</v>
      </c>
      <c r="C87" s="3" t="s">
        <v>687</v>
      </c>
      <c r="D87" s="6" t="s">
        <v>116</v>
      </c>
      <c r="E87" s="250" t="s">
        <v>116</v>
      </c>
    </row>
    <row r="88" spans="1:5" x14ac:dyDescent="0.25">
      <c r="A88" s="163">
        <v>2283</v>
      </c>
      <c r="B88" s="3" t="s">
        <v>741</v>
      </c>
      <c r="C88" s="3" t="s">
        <v>687</v>
      </c>
      <c r="D88" s="6" t="s">
        <v>116</v>
      </c>
      <c r="E88" s="250" t="s">
        <v>116</v>
      </c>
    </row>
    <row r="89" spans="1:5" x14ac:dyDescent="0.25">
      <c r="A89" s="163">
        <v>2284</v>
      </c>
      <c r="B89" s="3" t="s">
        <v>741</v>
      </c>
      <c r="C89" s="3" t="s">
        <v>687</v>
      </c>
      <c r="D89" s="6" t="s">
        <v>116</v>
      </c>
      <c r="E89" s="250" t="s">
        <v>116</v>
      </c>
    </row>
    <row r="90" spans="1:5" x14ac:dyDescent="0.25">
      <c r="A90" s="163">
        <v>2293</v>
      </c>
      <c r="B90" s="3" t="s">
        <v>741</v>
      </c>
      <c r="C90" s="3" t="s">
        <v>687</v>
      </c>
      <c r="D90" s="6" t="s">
        <v>116</v>
      </c>
      <c r="E90" s="250" t="s">
        <v>116</v>
      </c>
    </row>
    <row r="91" spans="1:5" x14ac:dyDescent="0.25">
      <c r="A91" s="163">
        <v>2295</v>
      </c>
      <c r="B91" s="3" t="s">
        <v>741</v>
      </c>
      <c r="C91" s="3" t="s">
        <v>687</v>
      </c>
      <c r="D91" s="6" t="s">
        <v>116</v>
      </c>
      <c r="E91" s="250" t="s">
        <v>116</v>
      </c>
    </row>
    <row r="92" spans="1:5" x14ac:dyDescent="0.25">
      <c r="A92" s="163">
        <v>2297</v>
      </c>
      <c r="B92" s="3" t="s">
        <v>741</v>
      </c>
      <c r="C92" s="3" t="s">
        <v>687</v>
      </c>
      <c r="D92" s="6" t="s">
        <v>116</v>
      </c>
      <c r="E92" s="250" t="s">
        <v>116</v>
      </c>
    </row>
    <row r="93" spans="1:5" x14ac:dyDescent="0.25">
      <c r="A93" s="163">
        <v>2298</v>
      </c>
      <c r="B93" s="3" t="s">
        <v>741</v>
      </c>
      <c r="C93" s="3" t="s">
        <v>687</v>
      </c>
      <c r="D93" s="6" t="s">
        <v>116</v>
      </c>
      <c r="E93" s="250" t="s">
        <v>116</v>
      </c>
    </row>
    <row r="94" spans="1:5" x14ac:dyDescent="0.25">
      <c r="A94" s="163">
        <v>1719</v>
      </c>
      <c r="B94" s="3" t="s">
        <v>742</v>
      </c>
      <c r="C94" s="3" t="s">
        <v>687</v>
      </c>
      <c r="D94" s="6" t="s">
        <v>691</v>
      </c>
      <c r="E94" s="250" t="s">
        <v>1320</v>
      </c>
    </row>
    <row r="95" spans="1:5" x14ac:dyDescent="0.25">
      <c r="A95" s="163">
        <v>1921</v>
      </c>
      <c r="B95" s="3" t="s">
        <v>743</v>
      </c>
      <c r="C95" s="3" t="s">
        <v>687</v>
      </c>
      <c r="D95" s="6" t="s">
        <v>735</v>
      </c>
      <c r="E95" s="250" t="s">
        <v>1320</v>
      </c>
    </row>
    <row r="96" spans="1:5" x14ac:dyDescent="0.25">
      <c r="A96" s="163">
        <v>1505</v>
      </c>
      <c r="B96" s="3" t="s">
        <v>744</v>
      </c>
      <c r="C96" s="3" t="s">
        <v>687</v>
      </c>
      <c r="D96" s="6" t="s">
        <v>103</v>
      </c>
      <c r="E96" s="250" t="s">
        <v>103</v>
      </c>
    </row>
    <row r="97" spans="1:5" x14ac:dyDescent="0.25">
      <c r="A97" s="163">
        <v>2184</v>
      </c>
      <c r="B97" s="3" t="s">
        <v>745</v>
      </c>
      <c r="C97" s="3" t="s">
        <v>687</v>
      </c>
      <c r="D97" s="6" t="s">
        <v>689</v>
      </c>
      <c r="E97" s="250" t="s">
        <v>121</v>
      </c>
    </row>
    <row r="98" spans="1:5" x14ac:dyDescent="0.25">
      <c r="A98" s="163">
        <v>2185</v>
      </c>
      <c r="B98" s="3" t="s">
        <v>745</v>
      </c>
      <c r="C98" s="3" t="s">
        <v>687</v>
      </c>
      <c r="D98" s="6" t="s">
        <v>689</v>
      </c>
      <c r="E98" s="250" t="s">
        <v>121</v>
      </c>
    </row>
    <row r="99" spans="1:5" x14ac:dyDescent="0.25">
      <c r="A99" s="163">
        <v>2020</v>
      </c>
      <c r="B99" s="3" t="s">
        <v>746</v>
      </c>
      <c r="C99" s="3" t="s">
        <v>687</v>
      </c>
      <c r="D99" s="6" t="s">
        <v>689</v>
      </c>
      <c r="E99" s="250" t="s">
        <v>121</v>
      </c>
    </row>
    <row r="100" spans="1:5" x14ac:dyDescent="0.25">
      <c r="A100" s="163">
        <v>2631</v>
      </c>
      <c r="B100" s="3" t="s">
        <v>747</v>
      </c>
      <c r="C100" s="3" t="s">
        <v>687</v>
      </c>
      <c r="D100" s="6" t="s">
        <v>135</v>
      </c>
      <c r="E100" s="250" t="s">
        <v>135</v>
      </c>
    </row>
    <row r="101" spans="1:5" x14ac:dyDescent="0.25">
      <c r="A101" s="163">
        <v>2324</v>
      </c>
      <c r="B101" s="3" t="s">
        <v>748</v>
      </c>
      <c r="C101" s="3" t="s">
        <v>687</v>
      </c>
      <c r="D101" s="6" t="s">
        <v>121</v>
      </c>
      <c r="E101" s="250" t="s">
        <v>121</v>
      </c>
    </row>
    <row r="102" spans="1:5" x14ac:dyDescent="0.25">
      <c r="A102" s="163">
        <v>2325</v>
      </c>
      <c r="B102" s="3" t="s">
        <v>748</v>
      </c>
      <c r="C102" s="3" t="s">
        <v>687</v>
      </c>
      <c r="D102" s="6" t="s">
        <v>121</v>
      </c>
      <c r="E102" s="250" t="s">
        <v>121</v>
      </c>
    </row>
    <row r="103" spans="1:5" x14ac:dyDescent="0.25">
      <c r="A103" s="163">
        <v>2135</v>
      </c>
      <c r="B103" s="3" t="s">
        <v>749</v>
      </c>
      <c r="C103" s="3" t="s">
        <v>687</v>
      </c>
      <c r="D103" s="6" t="s">
        <v>116</v>
      </c>
      <c r="E103" s="250" t="s">
        <v>116</v>
      </c>
    </row>
    <row r="104" spans="1:5" x14ac:dyDescent="0.25">
      <c r="A104" s="163">
        <v>1010</v>
      </c>
      <c r="B104" s="3" t="s">
        <v>750</v>
      </c>
      <c r="C104" s="3" t="s">
        <v>687</v>
      </c>
      <c r="D104" s="6" t="s">
        <v>103</v>
      </c>
      <c r="E104" s="250" t="s">
        <v>103</v>
      </c>
    </row>
    <row r="105" spans="1:5" x14ac:dyDescent="0.25">
      <c r="A105" s="163">
        <v>2301</v>
      </c>
      <c r="B105" s="3" t="s">
        <v>751</v>
      </c>
      <c r="C105" s="3" t="s">
        <v>687</v>
      </c>
      <c r="D105" s="6" t="s">
        <v>121</v>
      </c>
      <c r="E105" s="250" t="s">
        <v>121</v>
      </c>
    </row>
    <row r="106" spans="1:5" x14ac:dyDescent="0.25">
      <c r="A106" s="163">
        <v>2302</v>
      </c>
      <c r="B106" s="3" t="s">
        <v>751</v>
      </c>
      <c r="C106" s="3" t="s">
        <v>687</v>
      </c>
      <c r="D106" s="6" t="s">
        <v>121</v>
      </c>
      <c r="E106" s="250" t="s">
        <v>121</v>
      </c>
    </row>
    <row r="107" spans="1:5" x14ac:dyDescent="0.25">
      <c r="A107" s="163">
        <v>2303</v>
      </c>
      <c r="B107" s="3" t="s">
        <v>751</v>
      </c>
      <c r="C107" s="3" t="s">
        <v>687</v>
      </c>
      <c r="D107" s="6" t="s">
        <v>121</v>
      </c>
      <c r="E107" s="250" t="s">
        <v>121</v>
      </c>
    </row>
    <row r="108" spans="1:5" x14ac:dyDescent="0.25">
      <c r="A108" s="163">
        <v>2304</v>
      </c>
      <c r="B108" s="3" t="s">
        <v>751</v>
      </c>
      <c r="C108" s="3" t="s">
        <v>687</v>
      </c>
      <c r="D108" s="6" t="s">
        <v>121</v>
      </c>
      <c r="E108" s="250" t="s">
        <v>121</v>
      </c>
    </row>
    <row r="109" spans="1:5" x14ac:dyDescent="0.25">
      <c r="A109" s="163">
        <v>2305</v>
      </c>
      <c r="B109" s="3" t="s">
        <v>751</v>
      </c>
      <c r="C109" s="3" t="s">
        <v>687</v>
      </c>
      <c r="D109" s="6" t="s">
        <v>121</v>
      </c>
      <c r="E109" s="250" t="s">
        <v>121</v>
      </c>
    </row>
    <row r="110" spans="1:5" x14ac:dyDescent="0.25">
      <c r="A110" s="163">
        <v>1506</v>
      </c>
      <c r="B110" s="3" t="s">
        <v>752</v>
      </c>
      <c r="C110" s="3" t="s">
        <v>687</v>
      </c>
      <c r="D110" s="6" t="s">
        <v>103</v>
      </c>
      <c r="E110" s="250" t="s">
        <v>103</v>
      </c>
    </row>
    <row r="111" spans="1:5" x14ac:dyDescent="0.25">
      <c r="A111" s="163">
        <v>2445</v>
      </c>
      <c r="B111" s="3" t="s">
        <v>753</v>
      </c>
      <c r="C111" s="3" t="s">
        <v>687</v>
      </c>
      <c r="D111" s="6" t="s">
        <v>116</v>
      </c>
      <c r="E111" s="250" t="s">
        <v>116</v>
      </c>
    </row>
    <row r="112" spans="1:5" x14ac:dyDescent="0.25">
      <c r="A112" s="163">
        <v>2446</v>
      </c>
      <c r="B112" s="3" t="s">
        <v>753</v>
      </c>
      <c r="C112" s="3" t="s">
        <v>687</v>
      </c>
      <c r="D112" s="6" t="s">
        <v>116</v>
      </c>
      <c r="E112" s="250" t="s">
        <v>116</v>
      </c>
    </row>
    <row r="113" spans="1:5" x14ac:dyDescent="0.25">
      <c r="A113" s="163">
        <v>2447</v>
      </c>
      <c r="B113" s="3" t="s">
        <v>754</v>
      </c>
      <c r="C113" s="3" t="s">
        <v>687</v>
      </c>
      <c r="D113" s="6" t="s">
        <v>116</v>
      </c>
      <c r="E113" s="250" t="s">
        <v>116</v>
      </c>
    </row>
    <row r="114" spans="1:5" x14ac:dyDescent="0.25">
      <c r="A114" s="163">
        <v>2327</v>
      </c>
      <c r="B114" s="3" t="s">
        <v>755</v>
      </c>
      <c r="C114" s="3" t="s">
        <v>687</v>
      </c>
      <c r="D114" s="6" t="s">
        <v>689</v>
      </c>
      <c r="E114" s="250" t="s">
        <v>121</v>
      </c>
    </row>
    <row r="115" spans="1:5" x14ac:dyDescent="0.25">
      <c r="A115" s="163">
        <v>1338</v>
      </c>
      <c r="B115" s="3" t="s">
        <v>756</v>
      </c>
      <c r="C115" s="3" t="s">
        <v>687</v>
      </c>
      <c r="D115" s="6" t="s">
        <v>697</v>
      </c>
      <c r="E115" s="250" t="s">
        <v>1326</v>
      </c>
    </row>
    <row r="116" spans="1:5" x14ac:dyDescent="0.25">
      <c r="A116" s="163">
        <v>1803</v>
      </c>
      <c r="B116" s="3" t="s">
        <v>757</v>
      </c>
      <c r="C116" s="3" t="s">
        <v>687</v>
      </c>
      <c r="D116" s="6" t="s">
        <v>691</v>
      </c>
      <c r="E116" s="250" t="s">
        <v>1320</v>
      </c>
    </row>
    <row r="117" spans="1:5" x14ac:dyDescent="0.25">
      <c r="A117" s="163">
        <v>1805</v>
      </c>
      <c r="B117" s="3" t="s">
        <v>757</v>
      </c>
      <c r="C117" s="3" t="s">
        <v>687</v>
      </c>
      <c r="D117" s="6" t="s">
        <v>691</v>
      </c>
      <c r="E117" s="250" t="s">
        <v>1320</v>
      </c>
    </row>
    <row r="118" spans="1:5" x14ac:dyDescent="0.25">
      <c r="A118" s="163">
        <v>2532</v>
      </c>
      <c r="B118" s="3" t="s">
        <v>758</v>
      </c>
      <c r="C118" s="3" t="s">
        <v>687</v>
      </c>
      <c r="D118" s="6" t="s">
        <v>135</v>
      </c>
      <c r="E118" s="250" t="s">
        <v>135</v>
      </c>
    </row>
    <row r="119" spans="1:5" x14ac:dyDescent="0.25">
      <c r="A119" s="163">
        <v>2542</v>
      </c>
      <c r="B119" s="3" t="s">
        <v>758</v>
      </c>
      <c r="C119" s="3" t="s">
        <v>687</v>
      </c>
      <c r="D119" s="6" t="s">
        <v>135</v>
      </c>
      <c r="E119" s="250" t="s">
        <v>135</v>
      </c>
    </row>
    <row r="120" spans="1:5" x14ac:dyDescent="0.25">
      <c r="A120" s="163">
        <v>1922</v>
      </c>
      <c r="B120" s="3" t="s">
        <v>759</v>
      </c>
      <c r="C120" s="3" t="s">
        <v>687</v>
      </c>
      <c r="D120" s="6" t="s">
        <v>700</v>
      </c>
      <c r="E120" s="250" t="s">
        <v>1320</v>
      </c>
    </row>
    <row r="121" spans="1:5" x14ac:dyDescent="0.25">
      <c r="A121" s="163">
        <v>2138</v>
      </c>
      <c r="B121" s="3" t="s">
        <v>760</v>
      </c>
      <c r="C121" s="3" t="s">
        <v>687</v>
      </c>
      <c r="D121" s="6" t="s">
        <v>116</v>
      </c>
      <c r="E121" s="250" t="s">
        <v>116</v>
      </c>
    </row>
    <row r="122" spans="1:5" x14ac:dyDescent="0.25">
      <c r="A122" s="163">
        <v>2139</v>
      </c>
      <c r="B122" s="3" t="s">
        <v>760</v>
      </c>
      <c r="C122" s="3" t="s">
        <v>687</v>
      </c>
      <c r="D122" s="6" t="s">
        <v>116</v>
      </c>
      <c r="E122" s="250" t="s">
        <v>116</v>
      </c>
    </row>
    <row r="123" spans="1:5" x14ac:dyDescent="0.25">
      <c r="A123" s="163">
        <v>2140</v>
      </c>
      <c r="B123" s="3" t="s">
        <v>760</v>
      </c>
      <c r="C123" s="3" t="s">
        <v>687</v>
      </c>
      <c r="D123" s="6" t="s">
        <v>116</v>
      </c>
      <c r="E123" s="250" t="s">
        <v>116</v>
      </c>
    </row>
    <row r="124" spans="1:5" x14ac:dyDescent="0.25">
      <c r="A124" s="163">
        <v>2141</v>
      </c>
      <c r="B124" s="3" t="s">
        <v>760</v>
      </c>
      <c r="C124" s="3" t="s">
        <v>687</v>
      </c>
      <c r="D124" s="6" t="s">
        <v>116</v>
      </c>
      <c r="E124" s="250" t="s">
        <v>116</v>
      </c>
    </row>
    <row r="125" spans="1:5" x14ac:dyDescent="0.25">
      <c r="A125" s="163">
        <v>2142</v>
      </c>
      <c r="B125" s="3" t="s">
        <v>760</v>
      </c>
      <c r="C125" s="3" t="s">
        <v>687</v>
      </c>
      <c r="D125" s="6" t="s">
        <v>116</v>
      </c>
      <c r="E125" s="250" t="s">
        <v>116</v>
      </c>
    </row>
    <row r="126" spans="1:5" x14ac:dyDescent="0.25">
      <c r="A126" s="163">
        <v>2238</v>
      </c>
      <c r="B126" s="3" t="s">
        <v>760</v>
      </c>
      <c r="C126" s="3" t="s">
        <v>687</v>
      </c>
      <c r="D126" s="6" t="s">
        <v>116</v>
      </c>
      <c r="E126" s="250" t="s">
        <v>116</v>
      </c>
    </row>
    <row r="127" spans="1:5" x14ac:dyDescent="0.25">
      <c r="A127" s="163">
        <v>2239</v>
      </c>
      <c r="B127" s="3" t="s">
        <v>760</v>
      </c>
      <c r="C127" s="3" t="s">
        <v>687</v>
      </c>
      <c r="D127" s="6" t="s">
        <v>116</v>
      </c>
      <c r="E127" s="250" t="s">
        <v>116</v>
      </c>
    </row>
    <row r="128" spans="1:5" x14ac:dyDescent="0.25">
      <c r="A128" s="163">
        <v>2021</v>
      </c>
      <c r="B128" s="3" t="s">
        <v>761</v>
      </c>
      <c r="C128" s="3" t="s">
        <v>687</v>
      </c>
      <c r="D128" s="6" t="s">
        <v>715</v>
      </c>
      <c r="E128" s="250" t="s">
        <v>158</v>
      </c>
    </row>
    <row r="129" spans="1:5" x14ac:dyDescent="0.25">
      <c r="A129" s="163">
        <v>1741</v>
      </c>
      <c r="B129" s="3" t="s">
        <v>762</v>
      </c>
      <c r="C129" s="3" t="s">
        <v>687</v>
      </c>
      <c r="D129" s="6" t="s">
        <v>691</v>
      </c>
      <c r="E129" s="250" t="s">
        <v>1320</v>
      </c>
    </row>
    <row r="130" spans="1:5" x14ac:dyDescent="0.25">
      <c r="A130" s="163">
        <v>2330</v>
      </c>
      <c r="B130" s="3" t="s">
        <v>763</v>
      </c>
      <c r="C130" s="3" t="s">
        <v>687</v>
      </c>
      <c r="D130" s="6" t="s">
        <v>689</v>
      </c>
      <c r="E130" s="250" t="s">
        <v>121</v>
      </c>
    </row>
    <row r="131" spans="1:5" x14ac:dyDescent="0.25">
      <c r="A131" s="163">
        <v>2534</v>
      </c>
      <c r="B131" s="3" t="s">
        <v>764</v>
      </c>
      <c r="C131" s="3" t="s">
        <v>687</v>
      </c>
      <c r="D131" s="6" t="s">
        <v>135</v>
      </c>
      <c r="E131" s="250" t="s">
        <v>135</v>
      </c>
    </row>
    <row r="132" spans="1:5" x14ac:dyDescent="0.25">
      <c r="A132" s="163">
        <v>2632</v>
      </c>
      <c r="B132" s="3" t="s">
        <v>765</v>
      </c>
      <c r="C132" s="3" t="s">
        <v>687</v>
      </c>
      <c r="D132" s="6" t="s">
        <v>135</v>
      </c>
      <c r="E132" s="250" t="s">
        <v>135</v>
      </c>
    </row>
    <row r="133" spans="1:5" x14ac:dyDescent="0.25">
      <c r="A133" s="163">
        <v>2634</v>
      </c>
      <c r="B133" s="3" t="s">
        <v>765</v>
      </c>
      <c r="C133" s="3" t="s">
        <v>687</v>
      </c>
      <c r="D133" s="6" t="s">
        <v>135</v>
      </c>
      <c r="E133" s="250" t="s">
        <v>135</v>
      </c>
    </row>
    <row r="134" spans="1:5" x14ac:dyDescent="0.25">
      <c r="A134" s="163">
        <v>2636</v>
      </c>
      <c r="B134" s="3" t="s">
        <v>765</v>
      </c>
      <c r="C134" s="3" t="s">
        <v>687</v>
      </c>
      <c r="D134" s="6" t="s">
        <v>135</v>
      </c>
      <c r="E134" s="250" t="s">
        <v>135</v>
      </c>
    </row>
    <row r="135" spans="1:5" x14ac:dyDescent="0.25">
      <c r="A135" s="163">
        <v>1339</v>
      </c>
      <c r="B135" s="3" t="s">
        <v>766</v>
      </c>
      <c r="C135" s="3" t="s">
        <v>687</v>
      </c>
      <c r="D135" s="6" t="s">
        <v>697</v>
      </c>
      <c r="E135" s="250" t="s">
        <v>1326</v>
      </c>
    </row>
    <row r="136" spans="1:5" x14ac:dyDescent="0.25">
      <c r="A136" s="163">
        <v>2129</v>
      </c>
      <c r="B136" s="3" t="s">
        <v>767</v>
      </c>
      <c r="C136" s="3" t="s">
        <v>687</v>
      </c>
      <c r="D136" s="6" t="s">
        <v>116</v>
      </c>
      <c r="E136" s="250" t="s">
        <v>116</v>
      </c>
    </row>
    <row r="137" spans="1:5" x14ac:dyDescent="0.25">
      <c r="A137" s="163">
        <v>1507</v>
      </c>
      <c r="B137" s="3" t="s">
        <v>768</v>
      </c>
      <c r="C137" s="3" t="s">
        <v>687</v>
      </c>
      <c r="D137" s="6" t="s">
        <v>103</v>
      </c>
      <c r="E137" s="250" t="s">
        <v>103</v>
      </c>
    </row>
    <row r="138" spans="1:5" x14ac:dyDescent="0.25">
      <c r="A138" s="163">
        <v>1508</v>
      </c>
      <c r="B138" s="3" t="s">
        <v>769</v>
      </c>
      <c r="C138" s="3" t="s">
        <v>687</v>
      </c>
      <c r="D138" s="6" t="s">
        <v>103</v>
      </c>
      <c r="E138" s="250" t="s">
        <v>103</v>
      </c>
    </row>
    <row r="139" spans="1:5" x14ac:dyDescent="0.25">
      <c r="A139" s="163">
        <v>1509</v>
      </c>
      <c r="B139" s="3" t="s">
        <v>770</v>
      </c>
      <c r="C139" s="3" t="s">
        <v>687</v>
      </c>
      <c r="D139" s="6" t="s">
        <v>103</v>
      </c>
      <c r="E139" s="250" t="s">
        <v>103</v>
      </c>
    </row>
    <row r="140" spans="1:5" x14ac:dyDescent="0.25">
      <c r="A140" s="163">
        <v>2712</v>
      </c>
      <c r="B140" s="3" t="s">
        <v>771</v>
      </c>
      <c r="C140" s="3" t="s">
        <v>687</v>
      </c>
      <c r="D140" s="6" t="s">
        <v>715</v>
      </c>
      <c r="E140" s="250" t="s">
        <v>158</v>
      </c>
    </row>
    <row r="141" spans="1:5" x14ac:dyDescent="0.25">
      <c r="A141" s="163">
        <v>2633</v>
      </c>
      <c r="B141" s="3" t="s">
        <v>772</v>
      </c>
      <c r="C141" s="3" t="s">
        <v>687</v>
      </c>
      <c r="D141" s="6" t="s">
        <v>135</v>
      </c>
      <c r="E141" s="250" t="s">
        <v>135</v>
      </c>
    </row>
    <row r="142" spans="1:5" x14ac:dyDescent="0.25">
      <c r="A142" s="163">
        <v>1824</v>
      </c>
      <c r="B142" s="3" t="s">
        <v>773</v>
      </c>
      <c r="C142" s="3" t="s">
        <v>687</v>
      </c>
      <c r="D142" s="6" t="s">
        <v>691</v>
      </c>
      <c r="E142" s="250" t="s">
        <v>1320</v>
      </c>
    </row>
    <row r="143" spans="1:5" x14ac:dyDescent="0.25">
      <c r="A143" s="163">
        <v>2150</v>
      </c>
      <c r="B143" s="3" t="s">
        <v>774</v>
      </c>
      <c r="C143" s="3" t="s">
        <v>687</v>
      </c>
      <c r="D143" s="6" t="s">
        <v>116</v>
      </c>
      <c r="E143" s="250" t="s">
        <v>116</v>
      </c>
    </row>
    <row r="144" spans="1:5" x14ac:dyDescent="0.25">
      <c r="A144" s="163">
        <v>1611</v>
      </c>
      <c r="B144" s="3" t="s">
        <v>775</v>
      </c>
      <c r="C144" s="3" t="s">
        <v>687</v>
      </c>
      <c r="D144" s="6" t="s">
        <v>103</v>
      </c>
      <c r="E144" s="250" t="s">
        <v>103</v>
      </c>
    </row>
    <row r="145" spans="1:5" x14ac:dyDescent="0.25">
      <c r="A145" s="163">
        <v>1225</v>
      </c>
      <c r="B145" s="3" t="s">
        <v>776</v>
      </c>
      <c r="C145" s="3" t="s">
        <v>687</v>
      </c>
      <c r="D145" s="6" t="s">
        <v>695</v>
      </c>
      <c r="E145" s="250" t="s">
        <v>1326</v>
      </c>
    </row>
    <row r="146" spans="1:5" x14ac:dyDescent="0.25">
      <c r="A146" s="163">
        <v>1011</v>
      </c>
      <c r="B146" s="3" t="s">
        <v>777</v>
      </c>
      <c r="C146" s="3" t="s">
        <v>687</v>
      </c>
      <c r="D146" s="6" t="s">
        <v>695</v>
      </c>
      <c r="E146" s="250" t="s">
        <v>1326</v>
      </c>
    </row>
    <row r="147" spans="1:5" x14ac:dyDescent="0.25">
      <c r="A147" s="163">
        <v>1012</v>
      </c>
      <c r="B147" s="3" t="s">
        <v>778</v>
      </c>
      <c r="C147" s="3" t="s">
        <v>687</v>
      </c>
      <c r="D147" s="6" t="s">
        <v>697</v>
      </c>
      <c r="E147" s="250" t="s">
        <v>1326</v>
      </c>
    </row>
    <row r="148" spans="1:5" x14ac:dyDescent="0.25">
      <c r="A148" s="163">
        <v>2467</v>
      </c>
      <c r="B148" s="3" t="s">
        <v>779</v>
      </c>
      <c r="C148" s="3" t="s">
        <v>687</v>
      </c>
      <c r="D148" s="6" t="s">
        <v>116</v>
      </c>
      <c r="E148" s="250" t="s">
        <v>116</v>
      </c>
    </row>
    <row r="149" spans="1:5" x14ac:dyDescent="0.25">
      <c r="A149" s="163">
        <v>1013</v>
      </c>
      <c r="B149" s="3" t="s">
        <v>780</v>
      </c>
      <c r="C149" s="3" t="s">
        <v>687</v>
      </c>
      <c r="D149" s="6" t="s">
        <v>697</v>
      </c>
      <c r="E149" s="250" t="s">
        <v>1326</v>
      </c>
    </row>
    <row r="150" spans="1:5" x14ac:dyDescent="0.25">
      <c r="A150" s="163">
        <v>1014</v>
      </c>
      <c r="B150" s="3" t="s">
        <v>780</v>
      </c>
      <c r="C150" s="3" t="s">
        <v>687</v>
      </c>
      <c r="D150" s="6" t="s">
        <v>697</v>
      </c>
      <c r="E150" s="250" t="s">
        <v>1326</v>
      </c>
    </row>
    <row r="151" spans="1:5" x14ac:dyDescent="0.25">
      <c r="A151" s="163">
        <v>1020</v>
      </c>
      <c r="B151" s="3" t="s">
        <v>780</v>
      </c>
      <c r="C151" s="3" t="s">
        <v>687</v>
      </c>
      <c r="D151" s="6" t="s">
        <v>697</v>
      </c>
      <c r="E151" s="250" t="s">
        <v>1326</v>
      </c>
    </row>
    <row r="152" spans="1:5" x14ac:dyDescent="0.25">
      <c r="A152" s="163">
        <v>1021</v>
      </c>
      <c r="B152" s="3" t="s">
        <v>780</v>
      </c>
      <c r="C152" s="3" t="s">
        <v>687</v>
      </c>
      <c r="D152" s="6" t="s">
        <v>697</v>
      </c>
      <c r="E152" s="250" t="s">
        <v>1326</v>
      </c>
    </row>
    <row r="153" spans="1:5" x14ac:dyDescent="0.25">
      <c r="A153" s="163">
        <v>1022</v>
      </c>
      <c r="B153" s="3" t="s">
        <v>780</v>
      </c>
      <c r="C153" s="3" t="s">
        <v>687</v>
      </c>
      <c r="D153" s="6" t="s">
        <v>697</v>
      </c>
      <c r="E153" s="250" t="s">
        <v>1326</v>
      </c>
    </row>
    <row r="154" spans="1:5" x14ac:dyDescent="0.25">
      <c r="A154" s="163">
        <v>2535</v>
      </c>
      <c r="B154" s="3" t="s">
        <v>781</v>
      </c>
      <c r="C154" s="3" t="s">
        <v>687</v>
      </c>
      <c r="D154" s="6" t="s">
        <v>135</v>
      </c>
      <c r="E154" s="250" t="s">
        <v>135</v>
      </c>
    </row>
    <row r="155" spans="1:5" x14ac:dyDescent="0.25">
      <c r="A155" s="163">
        <v>1510</v>
      </c>
      <c r="B155" s="3" t="s">
        <v>782</v>
      </c>
      <c r="C155" s="3" t="s">
        <v>687</v>
      </c>
      <c r="D155" s="6" t="s">
        <v>103</v>
      </c>
      <c r="E155" s="250" t="s">
        <v>103</v>
      </c>
    </row>
    <row r="156" spans="1:5" x14ac:dyDescent="0.25">
      <c r="A156" s="163">
        <v>2025</v>
      </c>
      <c r="B156" s="3" t="s">
        <v>783</v>
      </c>
      <c r="C156" s="3" t="s">
        <v>687</v>
      </c>
      <c r="D156" s="6" t="s">
        <v>689</v>
      </c>
      <c r="E156" s="250" t="s">
        <v>121</v>
      </c>
    </row>
    <row r="157" spans="1:5" x14ac:dyDescent="0.25">
      <c r="A157" s="163">
        <v>1340</v>
      </c>
      <c r="B157" s="3" t="s">
        <v>784</v>
      </c>
      <c r="C157" s="3" t="s">
        <v>687</v>
      </c>
      <c r="D157" s="6" t="s">
        <v>697</v>
      </c>
      <c r="E157" s="250" t="s">
        <v>1326</v>
      </c>
    </row>
    <row r="158" spans="1:5" x14ac:dyDescent="0.25">
      <c r="A158" s="163">
        <v>1742</v>
      </c>
      <c r="B158" s="3" t="s">
        <v>785</v>
      </c>
      <c r="C158" s="3" t="s">
        <v>687</v>
      </c>
      <c r="D158" s="6" t="s">
        <v>691</v>
      </c>
      <c r="E158" s="250" t="s">
        <v>1320</v>
      </c>
    </row>
    <row r="159" spans="1:5" x14ac:dyDescent="0.25">
      <c r="A159" s="163">
        <v>1341</v>
      </c>
      <c r="B159" s="3" t="s">
        <v>786</v>
      </c>
      <c r="C159" s="3" t="s">
        <v>687</v>
      </c>
      <c r="D159" s="6" t="s">
        <v>697</v>
      </c>
      <c r="E159" s="250" t="s">
        <v>1326</v>
      </c>
    </row>
    <row r="160" spans="1:5" x14ac:dyDescent="0.25">
      <c r="A160" s="163">
        <v>2635</v>
      </c>
      <c r="B160" s="3" t="s">
        <v>787</v>
      </c>
      <c r="C160" s="3" t="s">
        <v>687</v>
      </c>
      <c r="D160" s="6" t="s">
        <v>135</v>
      </c>
      <c r="E160" s="250" t="s">
        <v>135</v>
      </c>
    </row>
    <row r="161" spans="1:5" x14ac:dyDescent="0.25">
      <c r="A161" s="163">
        <v>2637</v>
      </c>
      <c r="B161" s="3" t="s">
        <v>788</v>
      </c>
      <c r="C161" s="3" t="s">
        <v>687</v>
      </c>
      <c r="D161" s="6" t="s">
        <v>135</v>
      </c>
      <c r="E161" s="250" t="s">
        <v>135</v>
      </c>
    </row>
    <row r="162" spans="1:5" x14ac:dyDescent="0.25">
      <c r="A162" s="163">
        <v>1026</v>
      </c>
      <c r="B162" s="3" t="s">
        <v>789</v>
      </c>
      <c r="C162" s="3" t="s">
        <v>687</v>
      </c>
      <c r="D162" s="6" t="s">
        <v>697</v>
      </c>
      <c r="E162" s="250" t="s">
        <v>1326</v>
      </c>
    </row>
    <row r="163" spans="1:5" x14ac:dyDescent="0.25">
      <c r="A163" s="163">
        <v>2713</v>
      </c>
      <c r="B163" s="3" t="s">
        <v>790</v>
      </c>
      <c r="C163" s="3" t="s">
        <v>687</v>
      </c>
      <c r="D163" s="6" t="s">
        <v>693</v>
      </c>
      <c r="E163" s="250" t="s">
        <v>1362</v>
      </c>
    </row>
    <row r="164" spans="1:5" x14ac:dyDescent="0.25">
      <c r="A164" s="163">
        <v>1226</v>
      </c>
      <c r="B164" s="3" t="s">
        <v>791</v>
      </c>
      <c r="C164" s="3" t="s">
        <v>687</v>
      </c>
      <c r="D164" s="6" t="s">
        <v>695</v>
      </c>
      <c r="E164" s="250" t="s">
        <v>1326</v>
      </c>
    </row>
    <row r="165" spans="1:5" x14ac:dyDescent="0.25">
      <c r="A165" s="163">
        <v>1227</v>
      </c>
      <c r="B165" s="3" t="s">
        <v>791</v>
      </c>
      <c r="C165" s="3" t="s">
        <v>687</v>
      </c>
      <c r="D165" s="6" t="s">
        <v>695</v>
      </c>
      <c r="E165" s="250" t="s">
        <v>1326</v>
      </c>
    </row>
    <row r="166" spans="1:5" x14ac:dyDescent="0.25">
      <c r="A166" s="163">
        <v>1923</v>
      </c>
      <c r="B166" s="3" t="s">
        <v>792</v>
      </c>
      <c r="C166" s="3" t="s">
        <v>687</v>
      </c>
      <c r="D166" s="6" t="s">
        <v>735</v>
      </c>
      <c r="E166" s="250" t="s">
        <v>1320</v>
      </c>
    </row>
    <row r="167" spans="1:5" x14ac:dyDescent="0.25">
      <c r="A167" s="163">
        <v>2714</v>
      </c>
      <c r="B167" s="3" t="s">
        <v>793</v>
      </c>
      <c r="C167" s="3" t="s">
        <v>687</v>
      </c>
      <c r="D167" s="6" t="s">
        <v>693</v>
      </c>
      <c r="E167" s="250" t="s">
        <v>1362</v>
      </c>
    </row>
    <row r="168" spans="1:5" x14ac:dyDescent="0.25">
      <c r="A168" s="163">
        <v>2026</v>
      </c>
      <c r="B168" s="3" t="s">
        <v>794</v>
      </c>
      <c r="C168" s="3" t="s">
        <v>687</v>
      </c>
      <c r="D168" s="6" t="s">
        <v>116</v>
      </c>
      <c r="E168" s="250" t="s">
        <v>116</v>
      </c>
    </row>
    <row r="169" spans="1:5" x14ac:dyDescent="0.25">
      <c r="A169" s="163">
        <v>2027</v>
      </c>
      <c r="B169" s="3" t="s">
        <v>794</v>
      </c>
      <c r="C169" s="3" t="s">
        <v>687</v>
      </c>
      <c r="D169" s="6" t="s">
        <v>116</v>
      </c>
      <c r="E169" s="250" t="s">
        <v>116</v>
      </c>
    </row>
    <row r="170" spans="1:5" x14ac:dyDescent="0.25">
      <c r="A170" s="163">
        <v>1342</v>
      </c>
      <c r="B170" s="3" t="s">
        <v>795</v>
      </c>
      <c r="C170" s="3" t="s">
        <v>687</v>
      </c>
      <c r="D170" s="6" t="s">
        <v>697</v>
      </c>
      <c r="E170" s="250" t="s">
        <v>1326</v>
      </c>
    </row>
    <row r="171" spans="1:5" x14ac:dyDescent="0.25">
      <c r="A171" s="163">
        <v>2638</v>
      </c>
      <c r="B171" s="3" t="s">
        <v>796</v>
      </c>
      <c r="C171" s="3" t="s">
        <v>687</v>
      </c>
      <c r="D171" s="6" t="s">
        <v>135</v>
      </c>
      <c r="E171" s="250" t="s">
        <v>135</v>
      </c>
    </row>
    <row r="172" spans="1:5" x14ac:dyDescent="0.25">
      <c r="A172" s="163">
        <v>2639</v>
      </c>
      <c r="B172" s="3" t="s">
        <v>797</v>
      </c>
      <c r="C172" s="3" t="s">
        <v>687</v>
      </c>
      <c r="D172" s="6" t="s">
        <v>135</v>
      </c>
      <c r="E172" s="250" t="s">
        <v>135</v>
      </c>
    </row>
    <row r="173" spans="1:5" x14ac:dyDescent="0.25">
      <c r="A173" s="163">
        <v>1434</v>
      </c>
      <c r="B173" s="3" t="s">
        <v>798</v>
      </c>
      <c r="C173" s="3" t="s">
        <v>687</v>
      </c>
      <c r="D173" s="6" t="s">
        <v>691</v>
      </c>
      <c r="E173" s="250" t="s">
        <v>1320</v>
      </c>
    </row>
    <row r="174" spans="1:5" x14ac:dyDescent="0.25">
      <c r="A174" s="163">
        <v>2715</v>
      </c>
      <c r="B174" s="3" t="s">
        <v>799</v>
      </c>
      <c r="C174" s="3" t="s">
        <v>687</v>
      </c>
      <c r="D174" s="6" t="s">
        <v>121</v>
      </c>
      <c r="E174" s="250" t="s">
        <v>121</v>
      </c>
    </row>
    <row r="175" spans="1:5" x14ac:dyDescent="0.25">
      <c r="A175" s="163">
        <v>2121</v>
      </c>
      <c r="B175" s="3" t="s">
        <v>800</v>
      </c>
      <c r="C175" s="3" t="s">
        <v>687</v>
      </c>
      <c r="D175" s="6" t="s">
        <v>116</v>
      </c>
      <c r="E175" s="250" t="s">
        <v>116</v>
      </c>
    </row>
    <row r="176" spans="1:5" x14ac:dyDescent="0.25">
      <c r="A176" s="163">
        <v>2122</v>
      </c>
      <c r="B176" s="3" t="s">
        <v>800</v>
      </c>
      <c r="C176" s="3" t="s">
        <v>687</v>
      </c>
      <c r="D176" s="6" t="s">
        <v>116</v>
      </c>
      <c r="E176" s="250" t="s">
        <v>116</v>
      </c>
    </row>
    <row r="177" spans="1:5" x14ac:dyDescent="0.25">
      <c r="A177" s="163">
        <v>2125</v>
      </c>
      <c r="B177" s="3" t="s">
        <v>800</v>
      </c>
      <c r="C177" s="3" t="s">
        <v>687</v>
      </c>
      <c r="D177" s="6" t="s">
        <v>116</v>
      </c>
      <c r="E177" s="250" t="s">
        <v>116</v>
      </c>
    </row>
    <row r="178" spans="1:5" x14ac:dyDescent="0.25">
      <c r="A178" s="163">
        <v>2124</v>
      </c>
      <c r="B178" s="3" t="s">
        <v>801</v>
      </c>
      <c r="C178" s="3" t="s">
        <v>687</v>
      </c>
      <c r="D178" s="6" t="s">
        <v>116</v>
      </c>
      <c r="E178" s="250" t="s">
        <v>116</v>
      </c>
    </row>
    <row r="179" spans="1:5" x14ac:dyDescent="0.25">
      <c r="A179" s="163">
        <v>1516</v>
      </c>
      <c r="B179" s="3" t="s">
        <v>802</v>
      </c>
      <c r="C179" s="3" t="s">
        <v>687</v>
      </c>
      <c r="D179" s="6" t="s">
        <v>103</v>
      </c>
      <c r="E179" s="250" t="s">
        <v>103</v>
      </c>
    </row>
    <row r="180" spans="1:5" x14ac:dyDescent="0.25">
      <c r="A180" s="163">
        <v>2030</v>
      </c>
      <c r="B180" s="3" t="s">
        <v>803</v>
      </c>
      <c r="C180" s="3" t="s">
        <v>687</v>
      </c>
      <c r="D180" s="6" t="s">
        <v>158</v>
      </c>
      <c r="E180" s="250" t="s">
        <v>158</v>
      </c>
    </row>
    <row r="181" spans="1:5" x14ac:dyDescent="0.25">
      <c r="A181" s="163">
        <v>1826</v>
      </c>
      <c r="B181" s="3" t="s">
        <v>804</v>
      </c>
      <c r="C181" s="3" t="s">
        <v>687</v>
      </c>
      <c r="D181" s="6" t="s">
        <v>691</v>
      </c>
      <c r="E181" s="250" t="s">
        <v>1320</v>
      </c>
    </row>
    <row r="182" spans="1:5" x14ac:dyDescent="0.25">
      <c r="A182" s="163">
        <v>1343</v>
      </c>
      <c r="B182" s="3" t="s">
        <v>805</v>
      </c>
      <c r="C182" s="3" t="s">
        <v>687</v>
      </c>
      <c r="D182" s="6" t="s">
        <v>697</v>
      </c>
      <c r="E182" s="250" t="s">
        <v>1326</v>
      </c>
    </row>
    <row r="183" spans="1:5" x14ac:dyDescent="0.25">
      <c r="A183" s="163">
        <v>1571</v>
      </c>
      <c r="B183" s="3" t="s">
        <v>806</v>
      </c>
      <c r="C183" s="3" t="s">
        <v>687</v>
      </c>
      <c r="D183" s="6" t="s">
        <v>103</v>
      </c>
      <c r="E183" s="250" t="s">
        <v>103</v>
      </c>
    </row>
    <row r="184" spans="1:5" x14ac:dyDescent="0.25">
      <c r="A184" s="163">
        <v>1827</v>
      </c>
      <c r="B184" s="3" t="s">
        <v>807</v>
      </c>
      <c r="C184" s="3" t="s">
        <v>687</v>
      </c>
      <c r="D184" s="6" t="s">
        <v>691</v>
      </c>
      <c r="E184" s="250" t="s">
        <v>1320</v>
      </c>
    </row>
    <row r="185" spans="1:5" x14ac:dyDescent="0.25">
      <c r="A185" s="163">
        <v>2331</v>
      </c>
      <c r="B185" s="3" t="s">
        <v>808</v>
      </c>
      <c r="C185" s="3" t="s">
        <v>687</v>
      </c>
      <c r="D185" s="6" t="s">
        <v>689</v>
      </c>
      <c r="E185" s="250" t="s">
        <v>121</v>
      </c>
    </row>
    <row r="186" spans="1:5" x14ac:dyDescent="0.25">
      <c r="A186" s="163">
        <v>2332</v>
      </c>
      <c r="B186" s="3" t="s">
        <v>808</v>
      </c>
      <c r="C186" s="3" t="s">
        <v>687</v>
      </c>
      <c r="D186" s="6" t="s">
        <v>689</v>
      </c>
      <c r="E186" s="250" t="s">
        <v>121</v>
      </c>
    </row>
    <row r="187" spans="1:5" x14ac:dyDescent="0.25">
      <c r="A187" s="163">
        <v>2228</v>
      </c>
      <c r="B187" s="3" t="s">
        <v>809</v>
      </c>
      <c r="C187" s="3" t="s">
        <v>687</v>
      </c>
      <c r="D187" s="6" t="s">
        <v>116</v>
      </c>
      <c r="E187" s="250" t="s">
        <v>116</v>
      </c>
    </row>
    <row r="188" spans="1:5" x14ac:dyDescent="0.25">
      <c r="A188" s="163">
        <v>2333</v>
      </c>
      <c r="B188" s="3" t="s">
        <v>810</v>
      </c>
      <c r="C188" s="3" t="s">
        <v>687</v>
      </c>
      <c r="D188" s="6" t="s">
        <v>121</v>
      </c>
      <c r="E188" s="250" t="s">
        <v>121</v>
      </c>
    </row>
    <row r="189" spans="1:5" x14ac:dyDescent="0.25">
      <c r="A189" s="163">
        <v>1515</v>
      </c>
      <c r="B189" s="3" t="s">
        <v>811</v>
      </c>
      <c r="C189" s="3" t="s">
        <v>687</v>
      </c>
      <c r="D189" s="6" t="s">
        <v>103</v>
      </c>
      <c r="E189" s="250" t="s">
        <v>103</v>
      </c>
    </row>
    <row r="190" spans="1:5" x14ac:dyDescent="0.25">
      <c r="A190" s="163">
        <v>2641</v>
      </c>
      <c r="B190" s="3" t="s">
        <v>812</v>
      </c>
      <c r="C190" s="3" t="s">
        <v>687</v>
      </c>
      <c r="D190" s="6" t="s">
        <v>135</v>
      </c>
      <c r="E190" s="250" t="s">
        <v>135</v>
      </c>
    </row>
    <row r="191" spans="1:5" x14ac:dyDescent="0.25">
      <c r="A191" s="163">
        <v>2536</v>
      </c>
      <c r="B191" s="3" t="s">
        <v>813</v>
      </c>
      <c r="C191" s="3" t="s">
        <v>687</v>
      </c>
      <c r="D191" s="6" t="s">
        <v>135</v>
      </c>
      <c r="E191" s="250" t="s">
        <v>135</v>
      </c>
    </row>
    <row r="192" spans="1:5" x14ac:dyDescent="0.25">
      <c r="A192" s="163">
        <v>2717</v>
      </c>
      <c r="B192" s="3" t="s">
        <v>814</v>
      </c>
      <c r="C192" s="3" t="s">
        <v>687</v>
      </c>
      <c r="D192" s="6" t="s">
        <v>693</v>
      </c>
      <c r="E192" s="250" t="s">
        <v>1362</v>
      </c>
    </row>
    <row r="193" spans="1:5" x14ac:dyDescent="0.25">
      <c r="A193" s="163">
        <v>1028</v>
      </c>
      <c r="B193" s="3" t="s">
        <v>815</v>
      </c>
      <c r="C193" s="3" t="s">
        <v>687</v>
      </c>
      <c r="D193" s="6" t="s">
        <v>697</v>
      </c>
      <c r="E193" s="250" t="s">
        <v>1326</v>
      </c>
    </row>
    <row r="194" spans="1:5" x14ac:dyDescent="0.25">
      <c r="A194" s="163">
        <v>2031</v>
      </c>
      <c r="B194" s="3" t="s">
        <v>816</v>
      </c>
      <c r="C194" s="3" t="s">
        <v>687</v>
      </c>
      <c r="D194" s="6" t="s">
        <v>697</v>
      </c>
      <c r="E194" s="250" t="s">
        <v>1326</v>
      </c>
    </row>
    <row r="195" spans="1:5" x14ac:dyDescent="0.25">
      <c r="A195" s="163">
        <v>2643</v>
      </c>
      <c r="B195" s="3" t="s">
        <v>817</v>
      </c>
      <c r="C195" s="3" t="s">
        <v>687</v>
      </c>
      <c r="D195" s="6" t="s">
        <v>135</v>
      </c>
      <c r="E195" s="250" t="s">
        <v>135</v>
      </c>
    </row>
    <row r="196" spans="1:5" x14ac:dyDescent="0.25">
      <c r="A196" s="163">
        <v>1029</v>
      </c>
      <c r="B196" s="3" t="s">
        <v>818</v>
      </c>
      <c r="C196" s="3" t="s">
        <v>687</v>
      </c>
      <c r="D196" s="6" t="s">
        <v>695</v>
      </c>
      <c r="E196" s="250" t="s">
        <v>1326</v>
      </c>
    </row>
    <row r="197" spans="1:5" x14ac:dyDescent="0.25">
      <c r="A197" s="163">
        <v>1517</v>
      </c>
      <c r="B197" s="3" t="s">
        <v>819</v>
      </c>
      <c r="C197" s="3" t="s">
        <v>687</v>
      </c>
      <c r="D197" s="6" t="s">
        <v>103</v>
      </c>
      <c r="E197" s="250" t="s">
        <v>103</v>
      </c>
    </row>
    <row r="198" spans="1:5" x14ac:dyDescent="0.25">
      <c r="A198" s="163">
        <v>2537</v>
      </c>
      <c r="B198" s="3" t="s">
        <v>820</v>
      </c>
      <c r="C198" s="3" t="s">
        <v>687</v>
      </c>
      <c r="D198" s="6" t="s">
        <v>135</v>
      </c>
      <c r="E198" s="250" t="s">
        <v>135</v>
      </c>
    </row>
    <row r="199" spans="1:5" x14ac:dyDescent="0.25">
      <c r="A199" s="163">
        <v>2718</v>
      </c>
      <c r="B199" s="3" t="s">
        <v>821</v>
      </c>
      <c r="C199" s="3" t="s">
        <v>687</v>
      </c>
      <c r="D199" s="6" t="s">
        <v>121</v>
      </c>
      <c r="E199" s="250" t="s">
        <v>121</v>
      </c>
    </row>
    <row r="200" spans="1:5" x14ac:dyDescent="0.25">
      <c r="A200" s="163">
        <v>1438</v>
      </c>
      <c r="B200" s="3" t="s">
        <v>822</v>
      </c>
      <c r="C200" s="3" t="s">
        <v>687</v>
      </c>
      <c r="D200" s="6" t="s">
        <v>103</v>
      </c>
      <c r="E200" s="250" t="s">
        <v>103</v>
      </c>
    </row>
    <row r="201" spans="1:5" x14ac:dyDescent="0.25">
      <c r="A201" s="163">
        <v>2032</v>
      </c>
      <c r="B201" s="3" t="s">
        <v>823</v>
      </c>
      <c r="C201" s="3" t="s">
        <v>687</v>
      </c>
      <c r="D201" s="6" t="s">
        <v>715</v>
      </c>
      <c r="E201" s="250" t="s">
        <v>158</v>
      </c>
    </row>
    <row r="202" spans="1:5" x14ac:dyDescent="0.25">
      <c r="A202" s="163">
        <v>2538</v>
      </c>
      <c r="B202" s="3" t="s">
        <v>824</v>
      </c>
      <c r="C202" s="3" t="s">
        <v>687</v>
      </c>
      <c r="D202" s="6" t="s">
        <v>693</v>
      </c>
      <c r="E202" s="250" t="s">
        <v>1362</v>
      </c>
    </row>
    <row r="203" spans="1:5" x14ac:dyDescent="0.25">
      <c r="A203" s="163">
        <v>2189</v>
      </c>
      <c r="B203" s="3" t="s">
        <v>825</v>
      </c>
      <c r="C203" s="3" t="s">
        <v>687</v>
      </c>
      <c r="D203" s="6" t="s">
        <v>689</v>
      </c>
      <c r="E203" s="250" t="s">
        <v>121</v>
      </c>
    </row>
    <row r="204" spans="1:5" x14ac:dyDescent="0.25">
      <c r="A204" s="163">
        <v>2642</v>
      </c>
      <c r="B204" s="3" t="s">
        <v>826</v>
      </c>
      <c r="C204" s="3" t="s">
        <v>687</v>
      </c>
      <c r="D204" s="6" t="s">
        <v>135</v>
      </c>
      <c r="E204" s="250" t="s">
        <v>135</v>
      </c>
    </row>
    <row r="205" spans="1:5" x14ac:dyDescent="0.25">
      <c r="A205" s="163">
        <v>1027</v>
      </c>
      <c r="B205" s="3" t="s">
        <v>827</v>
      </c>
      <c r="C205" s="3" t="s">
        <v>687</v>
      </c>
      <c r="D205" s="6" t="s">
        <v>697</v>
      </c>
      <c r="E205" s="250" t="s">
        <v>1326</v>
      </c>
    </row>
    <row r="206" spans="1:5" x14ac:dyDescent="0.25">
      <c r="A206" s="163">
        <v>2334</v>
      </c>
      <c r="B206" s="3" t="s">
        <v>828</v>
      </c>
      <c r="C206" s="3" t="s">
        <v>687</v>
      </c>
      <c r="D206" s="6" t="s">
        <v>121</v>
      </c>
      <c r="E206" s="250" t="s">
        <v>121</v>
      </c>
    </row>
    <row r="207" spans="1:5" x14ac:dyDescent="0.25">
      <c r="A207" s="163">
        <v>2539</v>
      </c>
      <c r="B207" s="3" t="s">
        <v>829</v>
      </c>
      <c r="C207" s="3" t="s">
        <v>687</v>
      </c>
      <c r="D207" s="6" t="s">
        <v>135</v>
      </c>
      <c r="E207" s="250" t="s">
        <v>135</v>
      </c>
    </row>
    <row r="208" spans="1:5" x14ac:dyDescent="0.25">
      <c r="A208" s="163">
        <v>2337</v>
      </c>
      <c r="B208" s="3" t="s">
        <v>830</v>
      </c>
      <c r="C208" s="3" t="s">
        <v>687</v>
      </c>
      <c r="D208" s="6" t="s">
        <v>121</v>
      </c>
      <c r="E208" s="250" t="s">
        <v>121</v>
      </c>
    </row>
    <row r="209" spans="1:5" x14ac:dyDescent="0.25">
      <c r="A209" s="163">
        <v>1344</v>
      </c>
      <c r="B209" s="3" t="s">
        <v>831</v>
      </c>
      <c r="C209" s="3" t="s">
        <v>687</v>
      </c>
      <c r="D209" s="6" t="s">
        <v>697</v>
      </c>
      <c r="E209" s="250" t="s">
        <v>1326</v>
      </c>
    </row>
    <row r="210" spans="1:5" x14ac:dyDescent="0.25">
      <c r="A210" s="163">
        <v>1929</v>
      </c>
      <c r="B210" s="3" t="s">
        <v>832</v>
      </c>
      <c r="C210" s="3" t="s">
        <v>687</v>
      </c>
      <c r="D210" s="6" t="s">
        <v>735</v>
      </c>
      <c r="E210" s="250" t="s">
        <v>1320</v>
      </c>
    </row>
    <row r="211" spans="1:5" x14ac:dyDescent="0.25">
      <c r="A211" s="163">
        <v>2149</v>
      </c>
      <c r="B211" s="3" t="s">
        <v>833</v>
      </c>
      <c r="C211" s="3" t="s">
        <v>687</v>
      </c>
      <c r="D211" s="6" t="s">
        <v>116</v>
      </c>
      <c r="E211" s="250" t="s">
        <v>116</v>
      </c>
    </row>
    <row r="212" spans="1:5" x14ac:dyDescent="0.25">
      <c r="A212" s="163">
        <v>2719</v>
      </c>
      <c r="B212" s="3" t="s">
        <v>834</v>
      </c>
      <c r="C212" s="3" t="s">
        <v>687</v>
      </c>
      <c r="D212" s="6" t="s">
        <v>693</v>
      </c>
      <c r="E212" s="250" t="s">
        <v>1362</v>
      </c>
    </row>
    <row r="213" spans="1:5" x14ac:dyDescent="0.25">
      <c r="A213" s="163">
        <v>2720</v>
      </c>
      <c r="B213" s="3" t="s">
        <v>712</v>
      </c>
      <c r="C213" s="3" t="s">
        <v>687</v>
      </c>
      <c r="D213" s="6" t="s">
        <v>712</v>
      </c>
      <c r="E213" s="250" t="s">
        <v>1362</v>
      </c>
    </row>
    <row r="214" spans="1:5" x14ac:dyDescent="0.25">
      <c r="A214" s="163">
        <v>2721</v>
      </c>
      <c r="B214" s="3" t="s">
        <v>712</v>
      </c>
      <c r="C214" s="3" t="s">
        <v>687</v>
      </c>
      <c r="D214" s="6" t="s">
        <v>712</v>
      </c>
      <c r="E214" s="250" t="s">
        <v>1362</v>
      </c>
    </row>
    <row r="215" spans="1:5" x14ac:dyDescent="0.25">
      <c r="A215" s="163">
        <v>2722</v>
      </c>
      <c r="B215" s="3" t="s">
        <v>712</v>
      </c>
      <c r="C215" s="3" t="s">
        <v>687</v>
      </c>
      <c r="D215" s="6" t="s">
        <v>712</v>
      </c>
      <c r="E215" s="250" t="s">
        <v>1362</v>
      </c>
    </row>
    <row r="216" spans="1:5" x14ac:dyDescent="0.25">
      <c r="A216" s="163">
        <v>2723</v>
      </c>
      <c r="B216" s="3" t="s">
        <v>712</v>
      </c>
      <c r="C216" s="3" t="s">
        <v>687</v>
      </c>
      <c r="D216" s="6" t="s">
        <v>712</v>
      </c>
      <c r="E216" s="250" t="s">
        <v>1362</v>
      </c>
    </row>
    <row r="217" spans="1:5" x14ac:dyDescent="0.25">
      <c r="A217" s="163">
        <v>2724</v>
      </c>
      <c r="B217" s="3" t="s">
        <v>712</v>
      </c>
      <c r="C217" s="3" t="s">
        <v>687</v>
      </c>
      <c r="D217" s="6" t="s">
        <v>712</v>
      </c>
      <c r="E217" s="250" t="s">
        <v>1362</v>
      </c>
    </row>
    <row r="218" spans="1:5" x14ac:dyDescent="0.25">
      <c r="A218" s="163">
        <v>2540</v>
      </c>
      <c r="B218" s="3" t="s">
        <v>835</v>
      </c>
      <c r="C218" s="3" t="s">
        <v>687</v>
      </c>
      <c r="D218" s="6" t="s">
        <v>135</v>
      </c>
      <c r="E218" s="250" t="s">
        <v>135</v>
      </c>
    </row>
    <row r="219" spans="1:5" x14ac:dyDescent="0.25">
      <c r="A219" s="163">
        <v>2541</v>
      </c>
      <c r="B219" s="3" t="s">
        <v>835</v>
      </c>
      <c r="C219" s="3" t="s">
        <v>687</v>
      </c>
      <c r="D219" s="6" t="s">
        <v>135</v>
      </c>
      <c r="E219" s="250" t="s">
        <v>135</v>
      </c>
    </row>
    <row r="220" spans="1:5" x14ac:dyDescent="0.25">
      <c r="A220" s="163">
        <v>1745</v>
      </c>
      <c r="B220" s="3" t="s">
        <v>836</v>
      </c>
      <c r="C220" s="3" t="s">
        <v>687</v>
      </c>
      <c r="D220" s="6" t="s">
        <v>158</v>
      </c>
      <c r="E220" s="250" t="s">
        <v>158</v>
      </c>
    </row>
    <row r="221" spans="1:5" x14ac:dyDescent="0.25">
      <c r="A221" s="163">
        <v>1030</v>
      </c>
      <c r="B221" s="3" t="s">
        <v>837</v>
      </c>
      <c r="C221" s="3" t="s">
        <v>687</v>
      </c>
      <c r="D221" s="6" t="s">
        <v>697</v>
      </c>
      <c r="E221" s="250" t="s">
        <v>1326</v>
      </c>
    </row>
    <row r="222" spans="1:5" x14ac:dyDescent="0.25">
      <c r="A222" s="163">
        <v>1518</v>
      </c>
      <c r="B222" s="3" t="s">
        <v>838</v>
      </c>
      <c r="C222" s="3" t="s">
        <v>687</v>
      </c>
      <c r="D222" s="6" t="s">
        <v>103</v>
      </c>
      <c r="E222" s="250" t="s">
        <v>103</v>
      </c>
    </row>
    <row r="223" spans="1:5" x14ac:dyDescent="0.25">
      <c r="A223" s="163">
        <v>1420</v>
      </c>
      <c r="B223" s="3" t="s">
        <v>839</v>
      </c>
      <c r="C223" s="3" t="s">
        <v>687</v>
      </c>
      <c r="D223" s="6" t="s">
        <v>103</v>
      </c>
      <c r="E223" s="250" t="s">
        <v>103</v>
      </c>
    </row>
    <row r="224" spans="1:5" x14ac:dyDescent="0.25">
      <c r="A224" s="163">
        <v>1062</v>
      </c>
      <c r="B224" s="3" t="s">
        <v>840</v>
      </c>
      <c r="C224" s="3" t="s">
        <v>687</v>
      </c>
      <c r="D224" s="6" t="s">
        <v>697</v>
      </c>
      <c r="E224" s="250" t="s">
        <v>1326</v>
      </c>
    </row>
    <row r="225" spans="1:5" x14ac:dyDescent="0.25">
      <c r="A225" s="163">
        <v>2644</v>
      </c>
      <c r="B225" s="3" t="s">
        <v>841</v>
      </c>
      <c r="C225" s="3" t="s">
        <v>687</v>
      </c>
      <c r="D225" s="6" t="s">
        <v>135</v>
      </c>
      <c r="E225" s="250" t="s">
        <v>135</v>
      </c>
    </row>
    <row r="226" spans="1:5" x14ac:dyDescent="0.25">
      <c r="A226" s="163">
        <v>2035</v>
      </c>
      <c r="B226" s="3" t="s">
        <v>842</v>
      </c>
      <c r="C226" s="3" t="s">
        <v>687</v>
      </c>
      <c r="D226" s="6" t="s">
        <v>715</v>
      </c>
      <c r="E226" s="250" t="s">
        <v>158</v>
      </c>
    </row>
    <row r="227" spans="1:5" x14ac:dyDescent="0.25">
      <c r="A227" s="163">
        <v>1701</v>
      </c>
      <c r="B227" s="3" t="s">
        <v>843</v>
      </c>
      <c r="C227" s="3" t="s">
        <v>687</v>
      </c>
      <c r="D227" s="6" t="s">
        <v>158</v>
      </c>
      <c r="E227" s="250" t="s">
        <v>158</v>
      </c>
    </row>
    <row r="228" spans="1:5" x14ac:dyDescent="0.25">
      <c r="A228" s="163">
        <v>1702</v>
      </c>
      <c r="B228" s="3" t="s">
        <v>843</v>
      </c>
      <c r="C228" s="3" t="s">
        <v>687</v>
      </c>
      <c r="D228" s="6" t="s">
        <v>158</v>
      </c>
      <c r="E228" s="250" t="s">
        <v>158</v>
      </c>
    </row>
    <row r="229" spans="1:5" x14ac:dyDescent="0.25">
      <c r="A229" s="163">
        <v>1703</v>
      </c>
      <c r="B229" s="3" t="s">
        <v>843</v>
      </c>
      <c r="C229" s="3" t="s">
        <v>687</v>
      </c>
      <c r="D229" s="6" t="s">
        <v>158</v>
      </c>
      <c r="E229" s="250" t="s">
        <v>158</v>
      </c>
    </row>
    <row r="230" spans="1:5" x14ac:dyDescent="0.25">
      <c r="A230" s="163">
        <v>1704</v>
      </c>
      <c r="B230" s="3" t="s">
        <v>843</v>
      </c>
      <c r="C230" s="3" t="s">
        <v>687</v>
      </c>
      <c r="D230" s="6" t="s">
        <v>158</v>
      </c>
      <c r="E230" s="250" t="s">
        <v>158</v>
      </c>
    </row>
    <row r="231" spans="1:5" x14ac:dyDescent="0.25">
      <c r="A231" s="163">
        <v>1705</v>
      </c>
      <c r="B231" s="3" t="s">
        <v>843</v>
      </c>
      <c r="C231" s="3" t="s">
        <v>687</v>
      </c>
      <c r="D231" s="6" t="s">
        <v>158</v>
      </c>
      <c r="E231" s="250" t="s">
        <v>158</v>
      </c>
    </row>
    <row r="232" spans="1:5" x14ac:dyDescent="0.25">
      <c r="A232" s="163">
        <v>2038</v>
      </c>
      <c r="B232" s="3" t="s">
        <v>844</v>
      </c>
      <c r="C232" s="3" t="s">
        <v>687</v>
      </c>
      <c r="D232" s="6" t="s">
        <v>715</v>
      </c>
      <c r="E232" s="250" t="s">
        <v>158</v>
      </c>
    </row>
    <row r="233" spans="1:5" x14ac:dyDescent="0.25">
      <c r="A233" s="163">
        <v>1440</v>
      </c>
      <c r="B233" s="3" t="s">
        <v>845</v>
      </c>
      <c r="C233" s="3" t="s">
        <v>687</v>
      </c>
      <c r="D233" s="6" t="s">
        <v>103</v>
      </c>
      <c r="E233" s="250" t="s">
        <v>103</v>
      </c>
    </row>
    <row r="234" spans="1:5" x14ac:dyDescent="0.25">
      <c r="A234" s="163">
        <v>1833</v>
      </c>
      <c r="B234" s="3" t="s">
        <v>846</v>
      </c>
      <c r="C234" s="3" t="s">
        <v>687</v>
      </c>
      <c r="D234" s="6" t="s">
        <v>703</v>
      </c>
      <c r="E234" s="250" t="s">
        <v>1320</v>
      </c>
    </row>
    <row r="235" spans="1:5" x14ac:dyDescent="0.25">
      <c r="A235" s="163">
        <v>1031</v>
      </c>
      <c r="B235" s="3" t="s">
        <v>847</v>
      </c>
      <c r="C235" s="3" t="s">
        <v>687</v>
      </c>
      <c r="D235" s="6" t="s">
        <v>697</v>
      </c>
      <c r="E235" s="250" t="s">
        <v>1326</v>
      </c>
    </row>
    <row r="236" spans="1:5" x14ac:dyDescent="0.25">
      <c r="A236" s="163">
        <v>1354</v>
      </c>
      <c r="B236" s="3" t="s">
        <v>848</v>
      </c>
      <c r="C236" s="3" t="s">
        <v>687</v>
      </c>
      <c r="D236" s="6" t="s">
        <v>697</v>
      </c>
      <c r="E236" s="250" t="s">
        <v>1326</v>
      </c>
    </row>
    <row r="237" spans="1:5" x14ac:dyDescent="0.25">
      <c r="A237" s="163">
        <v>1229</v>
      </c>
      <c r="B237" s="3" t="s">
        <v>849</v>
      </c>
      <c r="C237" s="3" t="s">
        <v>687</v>
      </c>
      <c r="D237" s="6" t="s">
        <v>695</v>
      </c>
      <c r="E237" s="250" t="s">
        <v>1326</v>
      </c>
    </row>
    <row r="238" spans="1:5" x14ac:dyDescent="0.25">
      <c r="A238" s="163">
        <v>1930</v>
      </c>
      <c r="B238" s="3" t="s">
        <v>850</v>
      </c>
      <c r="C238" s="3" t="s">
        <v>687</v>
      </c>
      <c r="D238" s="6" t="s">
        <v>735</v>
      </c>
      <c r="E238" s="250" t="s">
        <v>1320</v>
      </c>
    </row>
    <row r="239" spans="1:5" x14ac:dyDescent="0.25">
      <c r="A239" s="163">
        <v>1931</v>
      </c>
      <c r="B239" s="3" t="s">
        <v>850</v>
      </c>
      <c r="C239" s="3" t="s">
        <v>687</v>
      </c>
      <c r="D239" s="6" t="s">
        <v>735</v>
      </c>
      <c r="E239" s="250" t="s">
        <v>1320</v>
      </c>
    </row>
    <row r="240" spans="1:5" x14ac:dyDescent="0.25">
      <c r="A240" s="163">
        <v>1032</v>
      </c>
      <c r="B240" s="3" t="s">
        <v>851</v>
      </c>
      <c r="C240" s="3" t="s">
        <v>687</v>
      </c>
      <c r="D240" s="6" t="s">
        <v>697</v>
      </c>
      <c r="E240" s="250" t="s">
        <v>1326</v>
      </c>
    </row>
    <row r="241" spans="1:5" x14ac:dyDescent="0.25">
      <c r="A241" s="163">
        <v>1519</v>
      </c>
      <c r="B241" s="3" t="s">
        <v>852</v>
      </c>
      <c r="C241" s="3" t="s">
        <v>687</v>
      </c>
      <c r="D241" s="6" t="s">
        <v>103</v>
      </c>
      <c r="E241" s="250" t="s">
        <v>103</v>
      </c>
    </row>
    <row r="242" spans="1:5" x14ac:dyDescent="0.25">
      <c r="A242" s="163">
        <v>1033</v>
      </c>
      <c r="B242" s="3" t="s">
        <v>853</v>
      </c>
      <c r="C242" s="3" t="s">
        <v>687</v>
      </c>
      <c r="D242" s="6" t="s">
        <v>697</v>
      </c>
      <c r="E242" s="250" t="s">
        <v>1326</v>
      </c>
    </row>
    <row r="243" spans="1:5" x14ac:dyDescent="0.25">
      <c r="A243" s="163">
        <v>1034</v>
      </c>
      <c r="B243" s="3" t="s">
        <v>854</v>
      </c>
      <c r="C243" s="3" t="s">
        <v>687</v>
      </c>
      <c r="D243" s="6" t="s">
        <v>697</v>
      </c>
      <c r="E243" s="250" t="s">
        <v>1326</v>
      </c>
    </row>
    <row r="244" spans="1:5" x14ac:dyDescent="0.25">
      <c r="A244" s="163">
        <v>1230</v>
      </c>
      <c r="B244" s="3" t="s">
        <v>855</v>
      </c>
      <c r="C244" s="3" t="s">
        <v>687</v>
      </c>
      <c r="D244" s="6" t="s">
        <v>695</v>
      </c>
      <c r="E244" s="250" t="s">
        <v>1326</v>
      </c>
    </row>
    <row r="245" spans="1:5" x14ac:dyDescent="0.25">
      <c r="A245" s="163">
        <v>2041</v>
      </c>
      <c r="B245" s="3" t="s">
        <v>856</v>
      </c>
      <c r="C245" s="3" t="s">
        <v>687</v>
      </c>
      <c r="D245" s="6" t="s">
        <v>689</v>
      </c>
      <c r="E245" s="250" t="s">
        <v>121</v>
      </c>
    </row>
    <row r="246" spans="1:5" x14ac:dyDescent="0.25">
      <c r="A246" s="163">
        <v>2040</v>
      </c>
      <c r="B246" s="3" t="s">
        <v>857</v>
      </c>
      <c r="C246" s="3" t="s">
        <v>687</v>
      </c>
      <c r="D246" s="6" t="s">
        <v>689</v>
      </c>
      <c r="E246" s="250" t="s">
        <v>121</v>
      </c>
    </row>
    <row r="247" spans="1:5" x14ac:dyDescent="0.25">
      <c r="A247" s="163">
        <v>1301</v>
      </c>
      <c r="B247" s="3" t="s">
        <v>858</v>
      </c>
      <c r="C247" s="3" t="s">
        <v>687</v>
      </c>
      <c r="D247" s="6" t="s">
        <v>697</v>
      </c>
      <c r="E247" s="250" t="s">
        <v>1326</v>
      </c>
    </row>
    <row r="248" spans="1:5" x14ac:dyDescent="0.25">
      <c r="A248" s="163">
        <v>1302</v>
      </c>
      <c r="B248" s="3" t="s">
        <v>858</v>
      </c>
      <c r="C248" s="3" t="s">
        <v>687</v>
      </c>
      <c r="D248" s="6" t="s">
        <v>697</v>
      </c>
      <c r="E248" s="250" t="s">
        <v>1326</v>
      </c>
    </row>
    <row r="249" spans="1:5" x14ac:dyDescent="0.25">
      <c r="A249" s="163">
        <v>1450</v>
      </c>
      <c r="B249" s="3" t="s">
        <v>859</v>
      </c>
      <c r="C249" s="3" t="s">
        <v>687</v>
      </c>
      <c r="D249" s="6" t="s">
        <v>691</v>
      </c>
      <c r="E249" s="250" t="s">
        <v>1320</v>
      </c>
    </row>
    <row r="250" spans="1:5" x14ac:dyDescent="0.25">
      <c r="A250" s="163">
        <v>1470</v>
      </c>
      <c r="B250" s="3" t="s">
        <v>859</v>
      </c>
      <c r="C250" s="3" t="s">
        <v>687</v>
      </c>
      <c r="D250" s="6" t="s">
        <v>691</v>
      </c>
      <c r="E250" s="250" t="s">
        <v>1320</v>
      </c>
    </row>
    <row r="251" spans="1:5" x14ac:dyDescent="0.25">
      <c r="A251" s="163">
        <v>1471</v>
      </c>
      <c r="B251" s="3" t="s">
        <v>859</v>
      </c>
      <c r="C251" s="3" t="s">
        <v>687</v>
      </c>
      <c r="D251" s="6" t="s">
        <v>691</v>
      </c>
      <c r="E251" s="250" t="s">
        <v>1320</v>
      </c>
    </row>
    <row r="252" spans="1:5" x14ac:dyDescent="0.25">
      <c r="A252" s="163">
        <v>1834</v>
      </c>
      <c r="B252" s="3" t="s">
        <v>860</v>
      </c>
      <c r="C252" s="3" t="s">
        <v>687</v>
      </c>
      <c r="D252" s="6" t="s">
        <v>703</v>
      </c>
      <c r="E252" s="250" t="s">
        <v>1320</v>
      </c>
    </row>
    <row r="253" spans="1:5" x14ac:dyDescent="0.25">
      <c r="A253" s="163">
        <v>1035</v>
      </c>
      <c r="B253" s="3" t="s">
        <v>861</v>
      </c>
      <c r="C253" s="3" t="s">
        <v>687</v>
      </c>
      <c r="D253" s="6" t="s">
        <v>697</v>
      </c>
      <c r="E253" s="250" t="s">
        <v>1326</v>
      </c>
    </row>
    <row r="254" spans="1:5" x14ac:dyDescent="0.25">
      <c r="A254" s="163">
        <v>2338</v>
      </c>
      <c r="B254" s="3" t="s">
        <v>862</v>
      </c>
      <c r="C254" s="3" t="s">
        <v>687</v>
      </c>
      <c r="D254" s="6" t="s">
        <v>121</v>
      </c>
      <c r="E254" s="250" t="s">
        <v>121</v>
      </c>
    </row>
    <row r="255" spans="1:5" x14ac:dyDescent="0.25">
      <c r="A255" s="163">
        <v>1936</v>
      </c>
      <c r="B255" s="3" t="s">
        <v>863</v>
      </c>
      <c r="C255" s="3" t="s">
        <v>687</v>
      </c>
      <c r="D255" s="6" t="s">
        <v>735</v>
      </c>
      <c r="E255" s="250" t="s">
        <v>1320</v>
      </c>
    </row>
    <row r="256" spans="1:5" x14ac:dyDescent="0.25">
      <c r="A256" s="163">
        <v>1036</v>
      </c>
      <c r="B256" s="3" t="s">
        <v>864</v>
      </c>
      <c r="C256" s="3" t="s">
        <v>687</v>
      </c>
      <c r="D256" s="6" t="s">
        <v>697</v>
      </c>
      <c r="E256" s="250" t="s">
        <v>1326</v>
      </c>
    </row>
    <row r="257" spans="1:5" x14ac:dyDescent="0.25">
      <c r="A257" s="163">
        <v>2339</v>
      </c>
      <c r="B257" s="3" t="s">
        <v>865</v>
      </c>
      <c r="C257" s="3" t="s">
        <v>687</v>
      </c>
      <c r="D257" s="6" t="s">
        <v>689</v>
      </c>
      <c r="E257" s="250" t="s">
        <v>121</v>
      </c>
    </row>
    <row r="258" spans="1:5" x14ac:dyDescent="0.25">
      <c r="A258" s="163">
        <v>2340</v>
      </c>
      <c r="B258" s="3" t="s">
        <v>865</v>
      </c>
      <c r="C258" s="3" t="s">
        <v>687</v>
      </c>
      <c r="D258" s="6" t="s">
        <v>689</v>
      </c>
      <c r="E258" s="250" t="s">
        <v>121</v>
      </c>
    </row>
    <row r="259" spans="1:5" x14ac:dyDescent="0.25">
      <c r="A259" s="163">
        <v>1731</v>
      </c>
      <c r="B259" s="3" t="s">
        <v>866</v>
      </c>
      <c r="C259" s="3" t="s">
        <v>687</v>
      </c>
      <c r="D259" s="6" t="s">
        <v>691</v>
      </c>
      <c r="E259" s="250" t="s">
        <v>1320</v>
      </c>
    </row>
    <row r="260" spans="1:5" x14ac:dyDescent="0.25">
      <c r="A260" s="163">
        <v>2341</v>
      </c>
      <c r="B260" s="3" t="s">
        <v>867</v>
      </c>
      <c r="C260" s="3" t="s">
        <v>687</v>
      </c>
      <c r="D260" s="6" t="s">
        <v>121</v>
      </c>
      <c r="E260" s="250" t="s">
        <v>121</v>
      </c>
    </row>
    <row r="261" spans="1:5" x14ac:dyDescent="0.25">
      <c r="A261" s="163">
        <v>1037</v>
      </c>
      <c r="B261" s="3" t="s">
        <v>868</v>
      </c>
      <c r="C261" s="3" t="s">
        <v>687</v>
      </c>
      <c r="D261" s="6" t="s">
        <v>697</v>
      </c>
      <c r="E261" s="250" t="s">
        <v>1326</v>
      </c>
    </row>
    <row r="262" spans="1:5" x14ac:dyDescent="0.25">
      <c r="A262" s="163">
        <v>1451</v>
      </c>
      <c r="B262" s="3" t="s">
        <v>869</v>
      </c>
      <c r="C262" s="3" t="s">
        <v>687</v>
      </c>
      <c r="D262" s="6" t="s">
        <v>691</v>
      </c>
      <c r="E262" s="250" t="s">
        <v>1320</v>
      </c>
    </row>
    <row r="263" spans="1:5" x14ac:dyDescent="0.25">
      <c r="A263" s="163">
        <v>2645</v>
      </c>
      <c r="B263" s="3" t="s">
        <v>870</v>
      </c>
      <c r="C263" s="3" t="s">
        <v>687</v>
      </c>
      <c r="D263" s="6" t="s">
        <v>135</v>
      </c>
      <c r="E263" s="250" t="s">
        <v>135</v>
      </c>
    </row>
    <row r="264" spans="1:5" x14ac:dyDescent="0.25">
      <c r="A264" s="163">
        <v>2646</v>
      </c>
      <c r="B264" s="3" t="s">
        <v>871</v>
      </c>
      <c r="C264" s="3" t="s">
        <v>687</v>
      </c>
      <c r="D264" s="6" t="s">
        <v>135</v>
      </c>
      <c r="E264" s="250" t="s">
        <v>135</v>
      </c>
    </row>
    <row r="265" spans="1:5" x14ac:dyDescent="0.25">
      <c r="A265" s="163">
        <v>1038</v>
      </c>
      <c r="B265" s="3" t="s">
        <v>872</v>
      </c>
      <c r="C265" s="3" t="s">
        <v>687</v>
      </c>
      <c r="D265" s="6" t="s">
        <v>697</v>
      </c>
      <c r="E265" s="250" t="s">
        <v>1326</v>
      </c>
    </row>
    <row r="266" spans="1:5" x14ac:dyDescent="0.25">
      <c r="A266" s="163">
        <v>1937</v>
      </c>
      <c r="B266" s="3" t="s">
        <v>873</v>
      </c>
      <c r="C266" s="3" t="s">
        <v>687</v>
      </c>
      <c r="D266" s="6" t="s">
        <v>735</v>
      </c>
      <c r="E266" s="250" t="s">
        <v>1320</v>
      </c>
    </row>
    <row r="267" spans="1:5" x14ac:dyDescent="0.25">
      <c r="A267" s="163">
        <v>1830</v>
      </c>
      <c r="B267" s="3" t="s">
        <v>874</v>
      </c>
      <c r="C267" s="3" t="s">
        <v>687</v>
      </c>
      <c r="D267" s="6" t="s">
        <v>703</v>
      </c>
      <c r="E267" s="250" t="s">
        <v>1320</v>
      </c>
    </row>
    <row r="268" spans="1:5" x14ac:dyDescent="0.25">
      <c r="A268" s="163">
        <v>1831</v>
      </c>
      <c r="B268" s="3" t="s">
        <v>874</v>
      </c>
      <c r="C268" s="3" t="s">
        <v>687</v>
      </c>
      <c r="D268" s="6" t="s">
        <v>703</v>
      </c>
      <c r="E268" s="250" t="s">
        <v>1320</v>
      </c>
    </row>
    <row r="269" spans="1:5" x14ac:dyDescent="0.25">
      <c r="A269" s="163">
        <v>1832</v>
      </c>
      <c r="B269" s="3" t="s">
        <v>874</v>
      </c>
      <c r="C269" s="3" t="s">
        <v>687</v>
      </c>
      <c r="D269" s="6" t="s">
        <v>703</v>
      </c>
      <c r="E269" s="250" t="s">
        <v>1320</v>
      </c>
    </row>
    <row r="270" spans="1:5" x14ac:dyDescent="0.25">
      <c r="A270" s="163">
        <v>1835</v>
      </c>
      <c r="B270" s="3" t="s">
        <v>874</v>
      </c>
      <c r="C270" s="3" t="s">
        <v>687</v>
      </c>
      <c r="D270" s="6" t="s">
        <v>703</v>
      </c>
      <c r="E270" s="250" t="s">
        <v>1320</v>
      </c>
    </row>
    <row r="271" spans="1:5" x14ac:dyDescent="0.25">
      <c r="A271" s="163">
        <v>1039</v>
      </c>
      <c r="B271" s="3" t="s">
        <v>875</v>
      </c>
      <c r="C271" s="3" t="s">
        <v>687</v>
      </c>
      <c r="D271" s="6" t="s">
        <v>697</v>
      </c>
      <c r="E271" s="250" t="s">
        <v>1326</v>
      </c>
    </row>
    <row r="272" spans="1:5" x14ac:dyDescent="0.25">
      <c r="A272" s="163">
        <v>1346</v>
      </c>
      <c r="B272" s="3" t="s">
        <v>876</v>
      </c>
      <c r="C272" s="3" t="s">
        <v>687</v>
      </c>
      <c r="D272" s="6" t="s">
        <v>697</v>
      </c>
      <c r="E272" s="250" t="s">
        <v>1326</v>
      </c>
    </row>
    <row r="273" spans="1:5" x14ac:dyDescent="0.25">
      <c r="A273" s="163">
        <v>2043</v>
      </c>
      <c r="B273" s="3" t="s">
        <v>877</v>
      </c>
      <c r="C273" s="3" t="s">
        <v>687</v>
      </c>
      <c r="D273" s="6" t="s">
        <v>689</v>
      </c>
      <c r="E273" s="250" t="s">
        <v>121</v>
      </c>
    </row>
    <row r="274" spans="1:5" x14ac:dyDescent="0.25">
      <c r="A274" s="163">
        <v>2044</v>
      </c>
      <c r="B274" s="3" t="s">
        <v>877</v>
      </c>
      <c r="C274" s="3" t="s">
        <v>687</v>
      </c>
      <c r="D274" s="6" t="s">
        <v>689</v>
      </c>
      <c r="E274" s="250" t="s">
        <v>121</v>
      </c>
    </row>
    <row r="275" spans="1:5" x14ac:dyDescent="0.25">
      <c r="A275" s="163">
        <v>1235</v>
      </c>
      <c r="B275" s="3" t="s">
        <v>878</v>
      </c>
      <c r="C275" s="3" t="s">
        <v>687</v>
      </c>
      <c r="D275" s="6" t="s">
        <v>695</v>
      </c>
      <c r="E275" s="250" t="s">
        <v>1326</v>
      </c>
    </row>
    <row r="276" spans="1:5" x14ac:dyDescent="0.25">
      <c r="A276" s="163">
        <v>2343</v>
      </c>
      <c r="B276" s="3" t="s">
        <v>879</v>
      </c>
      <c r="C276" s="3" t="s">
        <v>687</v>
      </c>
      <c r="D276" s="6" t="s">
        <v>121</v>
      </c>
      <c r="E276" s="250" t="s">
        <v>121</v>
      </c>
    </row>
    <row r="277" spans="1:5" x14ac:dyDescent="0.25">
      <c r="A277" s="163">
        <v>1520</v>
      </c>
      <c r="B277" s="3" t="s">
        <v>880</v>
      </c>
      <c r="C277" s="3" t="s">
        <v>687</v>
      </c>
      <c r="D277" s="6" t="s">
        <v>103</v>
      </c>
      <c r="E277" s="250" t="s">
        <v>103</v>
      </c>
    </row>
    <row r="278" spans="1:5" x14ac:dyDescent="0.25">
      <c r="A278" s="163">
        <v>1521</v>
      </c>
      <c r="B278" s="3" t="s">
        <v>881</v>
      </c>
      <c r="C278" s="3" t="s">
        <v>687</v>
      </c>
      <c r="D278" s="6" t="s">
        <v>103</v>
      </c>
      <c r="E278" s="250" t="s">
        <v>103</v>
      </c>
    </row>
    <row r="279" spans="1:5" x14ac:dyDescent="0.25">
      <c r="A279" s="163">
        <v>1746</v>
      </c>
      <c r="B279" s="3" t="s">
        <v>882</v>
      </c>
      <c r="C279" s="3" t="s">
        <v>687</v>
      </c>
      <c r="D279" s="6" t="s">
        <v>158</v>
      </c>
      <c r="E279" s="250" t="s">
        <v>158</v>
      </c>
    </row>
    <row r="280" spans="1:5" x14ac:dyDescent="0.25">
      <c r="A280" s="163">
        <v>1040</v>
      </c>
      <c r="B280" s="3" t="s">
        <v>883</v>
      </c>
      <c r="C280" s="3" t="s">
        <v>687</v>
      </c>
      <c r="D280" s="6" t="s">
        <v>697</v>
      </c>
      <c r="E280" s="250" t="s">
        <v>1326</v>
      </c>
    </row>
    <row r="281" spans="1:5" x14ac:dyDescent="0.25">
      <c r="A281" s="163">
        <v>1041</v>
      </c>
      <c r="B281" s="3" t="s">
        <v>883</v>
      </c>
      <c r="C281" s="3" t="s">
        <v>687</v>
      </c>
      <c r="D281" s="6" t="s">
        <v>697</v>
      </c>
      <c r="E281" s="250" t="s">
        <v>1326</v>
      </c>
    </row>
    <row r="282" spans="1:5" x14ac:dyDescent="0.25">
      <c r="A282" s="163">
        <v>1747</v>
      </c>
      <c r="B282" s="3" t="s">
        <v>884</v>
      </c>
      <c r="C282" s="3" t="s">
        <v>687</v>
      </c>
      <c r="D282" s="6" t="s">
        <v>103</v>
      </c>
      <c r="E282" s="250" t="s">
        <v>103</v>
      </c>
    </row>
    <row r="283" spans="1:5" x14ac:dyDescent="0.25">
      <c r="A283" s="163">
        <v>1748</v>
      </c>
      <c r="B283" s="3" t="s">
        <v>885</v>
      </c>
      <c r="C283" s="3" t="s">
        <v>687</v>
      </c>
      <c r="D283" s="6" t="s">
        <v>158</v>
      </c>
      <c r="E283" s="250" t="s">
        <v>158</v>
      </c>
    </row>
    <row r="284" spans="1:5" x14ac:dyDescent="0.25">
      <c r="A284" s="163">
        <v>1236</v>
      </c>
      <c r="B284" s="3" t="s">
        <v>886</v>
      </c>
      <c r="C284" s="3" t="s">
        <v>687</v>
      </c>
      <c r="D284" s="6" t="s">
        <v>695</v>
      </c>
      <c r="E284" s="250" t="s">
        <v>1326</v>
      </c>
    </row>
    <row r="285" spans="1:5" x14ac:dyDescent="0.25">
      <c r="A285" s="163">
        <v>1452</v>
      </c>
      <c r="B285" s="3" t="s">
        <v>887</v>
      </c>
      <c r="C285" s="3" t="s">
        <v>687</v>
      </c>
      <c r="D285" s="6" t="s">
        <v>103</v>
      </c>
      <c r="E285" s="250" t="s">
        <v>103</v>
      </c>
    </row>
    <row r="286" spans="1:5" x14ac:dyDescent="0.25">
      <c r="A286" s="163">
        <v>1749</v>
      </c>
      <c r="B286" s="3" t="s">
        <v>888</v>
      </c>
      <c r="C286" s="3" t="s">
        <v>687</v>
      </c>
      <c r="D286" s="6" t="s">
        <v>158</v>
      </c>
      <c r="E286" s="250" t="s">
        <v>158</v>
      </c>
    </row>
    <row r="287" spans="1:5" x14ac:dyDescent="0.25">
      <c r="A287" s="163">
        <v>2045</v>
      </c>
      <c r="B287" s="3" t="s">
        <v>889</v>
      </c>
      <c r="C287" s="3" t="s">
        <v>687</v>
      </c>
      <c r="D287" s="6" t="s">
        <v>689</v>
      </c>
      <c r="E287" s="250" t="s">
        <v>121</v>
      </c>
    </row>
    <row r="288" spans="1:5" x14ac:dyDescent="0.25">
      <c r="A288" s="163">
        <v>2047</v>
      </c>
      <c r="B288" s="3" t="s">
        <v>890</v>
      </c>
      <c r="C288" s="3" t="s">
        <v>687</v>
      </c>
      <c r="D288" s="6" t="s">
        <v>689</v>
      </c>
      <c r="E288" s="250" t="s">
        <v>121</v>
      </c>
    </row>
    <row r="289" spans="1:5" x14ac:dyDescent="0.25">
      <c r="A289" s="163">
        <v>1050</v>
      </c>
      <c r="B289" s="3" t="s">
        <v>891</v>
      </c>
      <c r="C289" s="3" t="s">
        <v>687</v>
      </c>
      <c r="D289" s="6" t="s">
        <v>697</v>
      </c>
      <c r="E289" s="250" t="s">
        <v>1326</v>
      </c>
    </row>
    <row r="290" spans="1:5" x14ac:dyDescent="0.25">
      <c r="A290" s="163">
        <v>2601</v>
      </c>
      <c r="B290" s="3" t="s">
        <v>892</v>
      </c>
      <c r="C290" s="3" t="s">
        <v>687</v>
      </c>
      <c r="D290" s="6" t="s">
        <v>135</v>
      </c>
      <c r="E290" s="250" t="s">
        <v>135</v>
      </c>
    </row>
    <row r="291" spans="1:5" x14ac:dyDescent="0.25">
      <c r="A291" s="163">
        <v>2647</v>
      </c>
      <c r="B291" s="3" t="s">
        <v>893</v>
      </c>
      <c r="C291" s="3" t="s">
        <v>687</v>
      </c>
      <c r="D291" s="6" t="s">
        <v>135</v>
      </c>
      <c r="E291" s="250" t="s">
        <v>135</v>
      </c>
    </row>
    <row r="292" spans="1:5" x14ac:dyDescent="0.25">
      <c r="A292" s="163">
        <v>2136</v>
      </c>
      <c r="B292" s="3" t="s">
        <v>894</v>
      </c>
      <c r="C292" s="3" t="s">
        <v>687</v>
      </c>
      <c r="D292" s="6" t="s">
        <v>116</v>
      </c>
      <c r="E292" s="250" t="s">
        <v>116</v>
      </c>
    </row>
    <row r="293" spans="1:5" x14ac:dyDescent="0.25">
      <c r="A293" s="163">
        <v>1151</v>
      </c>
      <c r="B293" s="3" t="s">
        <v>895</v>
      </c>
      <c r="C293" s="3" t="s">
        <v>687</v>
      </c>
      <c r="D293" s="6" t="s">
        <v>697</v>
      </c>
      <c r="E293" s="250" t="s">
        <v>1326</v>
      </c>
    </row>
    <row r="294" spans="1:5" x14ac:dyDescent="0.25">
      <c r="A294" s="163">
        <v>1938</v>
      </c>
      <c r="B294" s="3" t="s">
        <v>896</v>
      </c>
      <c r="C294" s="3" t="s">
        <v>687</v>
      </c>
      <c r="D294" s="6" t="s">
        <v>735</v>
      </c>
      <c r="E294" s="250" t="s">
        <v>1320</v>
      </c>
    </row>
    <row r="295" spans="1:5" x14ac:dyDescent="0.25">
      <c r="A295" s="163">
        <v>2130</v>
      </c>
      <c r="B295" s="3" t="s">
        <v>897</v>
      </c>
      <c r="C295" s="3" t="s">
        <v>687</v>
      </c>
      <c r="D295" s="6" t="s">
        <v>116</v>
      </c>
      <c r="E295" s="250" t="s">
        <v>116</v>
      </c>
    </row>
    <row r="296" spans="1:5" x14ac:dyDescent="0.25">
      <c r="A296" s="163">
        <v>1522</v>
      </c>
      <c r="B296" s="3" t="s">
        <v>898</v>
      </c>
      <c r="C296" s="3" t="s">
        <v>687</v>
      </c>
      <c r="D296" s="6" t="s">
        <v>103</v>
      </c>
      <c r="E296" s="250" t="s">
        <v>103</v>
      </c>
    </row>
    <row r="297" spans="1:5" x14ac:dyDescent="0.25">
      <c r="A297" s="163">
        <v>2364</v>
      </c>
      <c r="B297" s="3" t="s">
        <v>899</v>
      </c>
      <c r="C297" s="3" t="s">
        <v>687</v>
      </c>
      <c r="D297" s="6" t="s">
        <v>689</v>
      </c>
      <c r="E297" s="250" t="s">
        <v>121</v>
      </c>
    </row>
    <row r="298" spans="1:5" x14ac:dyDescent="0.25">
      <c r="A298" s="163">
        <v>1347</v>
      </c>
      <c r="B298" s="3" t="s">
        <v>900</v>
      </c>
      <c r="C298" s="3" t="s">
        <v>687</v>
      </c>
      <c r="D298" s="6" t="s">
        <v>697</v>
      </c>
      <c r="E298" s="250" t="s">
        <v>1326</v>
      </c>
    </row>
    <row r="299" spans="1:5" x14ac:dyDescent="0.25">
      <c r="A299" s="163">
        <v>2347</v>
      </c>
      <c r="B299" s="3" t="s">
        <v>901</v>
      </c>
      <c r="C299" s="3" t="s">
        <v>687</v>
      </c>
      <c r="D299" s="6" t="s">
        <v>121</v>
      </c>
      <c r="E299" s="250" t="s">
        <v>121</v>
      </c>
    </row>
    <row r="300" spans="1:5" x14ac:dyDescent="0.25">
      <c r="A300" s="163">
        <v>2348</v>
      </c>
      <c r="B300" s="3" t="s">
        <v>901</v>
      </c>
      <c r="C300" s="3" t="s">
        <v>687</v>
      </c>
      <c r="D300" s="6" t="s">
        <v>121</v>
      </c>
      <c r="E300" s="250" t="s">
        <v>121</v>
      </c>
    </row>
    <row r="301" spans="1:5" x14ac:dyDescent="0.25">
      <c r="A301" s="163">
        <v>1523</v>
      </c>
      <c r="B301" s="3" t="s">
        <v>902</v>
      </c>
      <c r="C301" s="3" t="s">
        <v>687</v>
      </c>
      <c r="D301" s="6" t="s">
        <v>103</v>
      </c>
      <c r="E301" s="250" t="s">
        <v>103</v>
      </c>
    </row>
    <row r="302" spans="1:5" x14ac:dyDescent="0.25">
      <c r="A302" s="163">
        <v>1237</v>
      </c>
      <c r="B302" s="3" t="s">
        <v>903</v>
      </c>
      <c r="C302" s="3" t="s">
        <v>687</v>
      </c>
      <c r="D302" s="6" t="s">
        <v>695</v>
      </c>
      <c r="E302" s="250" t="s">
        <v>1326</v>
      </c>
    </row>
    <row r="303" spans="1:5" x14ac:dyDescent="0.25">
      <c r="A303" s="163">
        <v>1840</v>
      </c>
      <c r="B303" s="3" t="s">
        <v>904</v>
      </c>
      <c r="C303" s="3" t="s">
        <v>687</v>
      </c>
      <c r="D303" s="6" t="s">
        <v>703</v>
      </c>
      <c r="E303" s="250" t="s">
        <v>1320</v>
      </c>
    </row>
    <row r="304" spans="1:5" x14ac:dyDescent="0.25">
      <c r="A304" s="163">
        <v>1841</v>
      </c>
      <c r="B304" s="3" t="s">
        <v>904</v>
      </c>
      <c r="C304" s="3" t="s">
        <v>687</v>
      </c>
      <c r="D304" s="6" t="s">
        <v>703</v>
      </c>
      <c r="E304" s="250" t="s">
        <v>1320</v>
      </c>
    </row>
    <row r="305" spans="1:5" x14ac:dyDescent="0.25">
      <c r="A305" s="163">
        <v>1842</v>
      </c>
      <c r="B305" s="3" t="s">
        <v>904</v>
      </c>
      <c r="C305" s="3" t="s">
        <v>687</v>
      </c>
      <c r="D305" s="6" t="s">
        <v>703</v>
      </c>
      <c r="E305" s="250" t="s">
        <v>1320</v>
      </c>
    </row>
    <row r="306" spans="1:5" x14ac:dyDescent="0.25">
      <c r="A306" s="163">
        <v>1843</v>
      </c>
      <c r="B306" s="3" t="s">
        <v>904</v>
      </c>
      <c r="C306" s="3" t="s">
        <v>687</v>
      </c>
      <c r="D306" s="6" t="s">
        <v>703</v>
      </c>
      <c r="E306" s="250" t="s">
        <v>1320</v>
      </c>
    </row>
    <row r="307" spans="1:5" x14ac:dyDescent="0.25">
      <c r="A307" s="163">
        <v>1238</v>
      </c>
      <c r="B307" s="3" t="s">
        <v>905</v>
      </c>
      <c r="C307" s="3" t="s">
        <v>687</v>
      </c>
      <c r="D307" s="6" t="s">
        <v>695</v>
      </c>
      <c r="E307" s="250" t="s">
        <v>1326</v>
      </c>
    </row>
    <row r="308" spans="1:5" x14ac:dyDescent="0.25">
      <c r="A308" s="163">
        <v>1053</v>
      </c>
      <c r="B308" s="3" t="s">
        <v>906</v>
      </c>
      <c r="C308" s="3" t="s">
        <v>687</v>
      </c>
      <c r="D308" s="6" t="s">
        <v>697</v>
      </c>
      <c r="E308" s="250" t="s">
        <v>1326</v>
      </c>
    </row>
    <row r="309" spans="1:5" x14ac:dyDescent="0.25">
      <c r="A309" s="163">
        <v>1524</v>
      </c>
      <c r="B309" s="3" t="s">
        <v>907</v>
      </c>
      <c r="C309" s="3" t="s">
        <v>687</v>
      </c>
      <c r="D309" s="6" t="s">
        <v>103</v>
      </c>
      <c r="E309" s="250" t="s">
        <v>103</v>
      </c>
    </row>
    <row r="310" spans="1:5" x14ac:dyDescent="0.25">
      <c r="A310" s="163">
        <v>1240</v>
      </c>
      <c r="B310" s="3" t="s">
        <v>908</v>
      </c>
      <c r="C310" s="3" t="s">
        <v>687</v>
      </c>
      <c r="D310" s="6" t="s">
        <v>695</v>
      </c>
      <c r="E310" s="250" t="s">
        <v>1326</v>
      </c>
    </row>
    <row r="311" spans="1:5" x14ac:dyDescent="0.25">
      <c r="A311" s="163">
        <v>1242</v>
      </c>
      <c r="B311" s="3" t="s">
        <v>909</v>
      </c>
      <c r="C311" s="3" t="s">
        <v>687</v>
      </c>
      <c r="D311" s="6" t="s">
        <v>695</v>
      </c>
      <c r="E311" s="250" t="s">
        <v>1326</v>
      </c>
    </row>
    <row r="312" spans="1:5" x14ac:dyDescent="0.25">
      <c r="A312" s="163">
        <v>1453</v>
      </c>
      <c r="B312" s="3" t="s">
        <v>910</v>
      </c>
      <c r="C312" s="3" t="s">
        <v>687</v>
      </c>
      <c r="D312" s="6" t="s">
        <v>103</v>
      </c>
      <c r="E312" s="250" t="s">
        <v>103</v>
      </c>
    </row>
    <row r="313" spans="1:5" x14ac:dyDescent="0.25">
      <c r="A313" s="163">
        <v>1054</v>
      </c>
      <c r="B313" s="3" t="s">
        <v>911</v>
      </c>
      <c r="C313" s="3" t="s">
        <v>687</v>
      </c>
      <c r="D313" s="6" t="s">
        <v>697</v>
      </c>
      <c r="E313" s="250" t="s">
        <v>1326</v>
      </c>
    </row>
    <row r="314" spans="1:5" x14ac:dyDescent="0.25">
      <c r="A314" s="163">
        <v>2420</v>
      </c>
      <c r="B314" s="3" t="s">
        <v>912</v>
      </c>
      <c r="C314" s="3" t="s">
        <v>687</v>
      </c>
      <c r="D314" s="6" t="s">
        <v>691</v>
      </c>
      <c r="E314" s="250" t="s">
        <v>1320</v>
      </c>
    </row>
    <row r="315" spans="1:5" x14ac:dyDescent="0.25">
      <c r="A315" s="163">
        <v>2421</v>
      </c>
      <c r="B315" s="3" t="s">
        <v>912</v>
      </c>
      <c r="C315" s="3" t="s">
        <v>687</v>
      </c>
      <c r="D315" s="6" t="s">
        <v>691</v>
      </c>
      <c r="E315" s="250" t="s">
        <v>1320</v>
      </c>
    </row>
    <row r="316" spans="1:5" x14ac:dyDescent="0.25">
      <c r="A316" s="163">
        <v>1773</v>
      </c>
      <c r="B316" s="3" t="s">
        <v>913</v>
      </c>
      <c r="C316" s="3" t="s">
        <v>687</v>
      </c>
      <c r="D316" s="6" t="s">
        <v>691</v>
      </c>
      <c r="E316" s="250" t="s">
        <v>1320</v>
      </c>
    </row>
    <row r="317" spans="1:5" x14ac:dyDescent="0.25">
      <c r="A317" s="163">
        <v>1525</v>
      </c>
      <c r="B317" s="3" t="s">
        <v>914</v>
      </c>
      <c r="C317" s="3" t="s">
        <v>687</v>
      </c>
      <c r="D317" s="6" t="s">
        <v>103</v>
      </c>
      <c r="E317" s="250" t="s">
        <v>103</v>
      </c>
    </row>
    <row r="318" spans="1:5" x14ac:dyDescent="0.25">
      <c r="A318" s="163">
        <v>1460</v>
      </c>
      <c r="B318" s="3" t="s">
        <v>915</v>
      </c>
      <c r="C318" s="3" t="s">
        <v>687</v>
      </c>
      <c r="D318" s="6" t="s">
        <v>691</v>
      </c>
      <c r="E318" s="250" t="s">
        <v>1320</v>
      </c>
    </row>
    <row r="319" spans="1:5" x14ac:dyDescent="0.25">
      <c r="A319" s="163">
        <v>1106</v>
      </c>
      <c r="B319" s="3" t="s">
        <v>916</v>
      </c>
      <c r="C319" s="3" t="s">
        <v>687</v>
      </c>
      <c r="D319" s="6" t="s">
        <v>697</v>
      </c>
      <c r="E319" s="250" t="s">
        <v>1326</v>
      </c>
    </row>
    <row r="320" spans="1:5" x14ac:dyDescent="0.25">
      <c r="A320" s="163">
        <v>1116</v>
      </c>
      <c r="B320" s="3" t="s">
        <v>916</v>
      </c>
      <c r="C320" s="3" t="s">
        <v>687</v>
      </c>
      <c r="D320" s="6" t="s">
        <v>697</v>
      </c>
      <c r="E320" s="250" t="s">
        <v>1326</v>
      </c>
    </row>
    <row r="321" spans="1:5" x14ac:dyDescent="0.25">
      <c r="A321" s="163">
        <v>1850</v>
      </c>
      <c r="B321" s="3" t="s">
        <v>917</v>
      </c>
      <c r="C321" s="3" t="s">
        <v>687</v>
      </c>
      <c r="D321" s="6" t="s">
        <v>691</v>
      </c>
      <c r="E321" s="250" t="s">
        <v>1320</v>
      </c>
    </row>
    <row r="322" spans="1:5" x14ac:dyDescent="0.25">
      <c r="A322" s="163">
        <v>1851</v>
      </c>
      <c r="B322" s="3" t="s">
        <v>917</v>
      </c>
      <c r="C322" s="3" t="s">
        <v>687</v>
      </c>
      <c r="D322" s="6" t="s">
        <v>691</v>
      </c>
      <c r="E322" s="250" t="s">
        <v>1320</v>
      </c>
    </row>
    <row r="323" spans="1:5" x14ac:dyDescent="0.25">
      <c r="A323" s="163">
        <v>1852</v>
      </c>
      <c r="B323" s="3" t="s">
        <v>917</v>
      </c>
      <c r="C323" s="3" t="s">
        <v>687</v>
      </c>
      <c r="D323" s="6" t="s">
        <v>691</v>
      </c>
      <c r="E323" s="250" t="s">
        <v>1320</v>
      </c>
    </row>
    <row r="324" spans="1:5" x14ac:dyDescent="0.25">
      <c r="A324" s="163">
        <v>1853</v>
      </c>
      <c r="B324" s="3" t="s">
        <v>917</v>
      </c>
      <c r="C324" s="3" t="s">
        <v>687</v>
      </c>
      <c r="D324" s="6" t="s">
        <v>691</v>
      </c>
      <c r="E324" s="250" t="s">
        <v>1320</v>
      </c>
    </row>
    <row r="325" spans="1:5" x14ac:dyDescent="0.25">
      <c r="A325" s="163">
        <v>1854</v>
      </c>
      <c r="B325" s="3" t="s">
        <v>917</v>
      </c>
      <c r="C325" s="3" t="s">
        <v>687</v>
      </c>
      <c r="D325" s="6" t="s">
        <v>691</v>
      </c>
      <c r="E325" s="250" t="s">
        <v>1320</v>
      </c>
    </row>
    <row r="326" spans="1:5" x14ac:dyDescent="0.25">
      <c r="A326" s="163">
        <v>1056</v>
      </c>
      <c r="B326" s="3" t="s">
        <v>918</v>
      </c>
      <c r="C326" s="3" t="s">
        <v>687</v>
      </c>
      <c r="D326" s="6" t="s">
        <v>697</v>
      </c>
      <c r="E326" s="250" t="s">
        <v>1326</v>
      </c>
    </row>
    <row r="327" spans="1:5" x14ac:dyDescent="0.25">
      <c r="A327" s="163">
        <v>1462</v>
      </c>
      <c r="B327" s="3" t="s">
        <v>919</v>
      </c>
      <c r="C327" s="3" t="s">
        <v>687</v>
      </c>
      <c r="D327" s="6" t="s">
        <v>103</v>
      </c>
      <c r="E327" s="250" t="s">
        <v>103</v>
      </c>
    </row>
    <row r="328" spans="1:5" x14ac:dyDescent="0.25">
      <c r="A328" s="163">
        <v>1901</v>
      </c>
      <c r="B328" s="3" t="s">
        <v>920</v>
      </c>
      <c r="C328" s="3" t="s">
        <v>687</v>
      </c>
      <c r="D328" s="6" t="s">
        <v>735</v>
      </c>
      <c r="E328" s="250" t="s">
        <v>1320</v>
      </c>
    </row>
    <row r="329" spans="1:5" x14ac:dyDescent="0.25">
      <c r="A329" s="163">
        <v>1902</v>
      </c>
      <c r="B329" s="3" t="s">
        <v>920</v>
      </c>
      <c r="C329" s="3" t="s">
        <v>687</v>
      </c>
      <c r="D329" s="6" t="s">
        <v>735</v>
      </c>
      <c r="E329" s="250" t="s">
        <v>1320</v>
      </c>
    </row>
    <row r="330" spans="1:5" x14ac:dyDescent="0.25">
      <c r="A330" s="163">
        <v>1903</v>
      </c>
      <c r="B330" s="3" t="s">
        <v>920</v>
      </c>
      <c r="C330" s="3" t="s">
        <v>687</v>
      </c>
      <c r="D330" s="6" t="s">
        <v>735</v>
      </c>
      <c r="E330" s="250" t="s">
        <v>1320</v>
      </c>
    </row>
    <row r="331" spans="1:5" x14ac:dyDescent="0.25">
      <c r="A331" s="163">
        <v>1904</v>
      </c>
      <c r="B331" s="3" t="s">
        <v>920</v>
      </c>
      <c r="C331" s="3" t="s">
        <v>687</v>
      </c>
      <c r="D331" s="6" t="s">
        <v>735</v>
      </c>
      <c r="E331" s="250" t="s">
        <v>1320</v>
      </c>
    </row>
    <row r="332" spans="1:5" x14ac:dyDescent="0.25">
      <c r="A332" s="163">
        <v>1905</v>
      </c>
      <c r="B332" s="3" t="s">
        <v>920</v>
      </c>
      <c r="C332" s="3" t="s">
        <v>687</v>
      </c>
      <c r="D332" s="6" t="s">
        <v>735</v>
      </c>
      <c r="E332" s="250" t="s">
        <v>1320</v>
      </c>
    </row>
    <row r="333" spans="1:5" x14ac:dyDescent="0.25">
      <c r="A333" s="163">
        <v>1910</v>
      </c>
      <c r="B333" s="3" t="s">
        <v>920</v>
      </c>
      <c r="C333" s="3" t="s">
        <v>687</v>
      </c>
      <c r="D333" s="6" t="s">
        <v>735</v>
      </c>
      <c r="E333" s="250" t="s">
        <v>1320</v>
      </c>
    </row>
    <row r="334" spans="1:5" x14ac:dyDescent="0.25">
      <c r="A334" s="163">
        <v>1940</v>
      </c>
      <c r="B334" s="3" t="s">
        <v>921</v>
      </c>
      <c r="C334" s="3" t="s">
        <v>687</v>
      </c>
      <c r="D334" s="6" t="s">
        <v>735</v>
      </c>
      <c r="E334" s="250" t="s">
        <v>1320</v>
      </c>
    </row>
    <row r="335" spans="1:5" x14ac:dyDescent="0.25">
      <c r="A335" s="163">
        <v>2148</v>
      </c>
      <c r="B335" s="3" t="s">
        <v>922</v>
      </c>
      <c r="C335" s="3" t="s">
        <v>687</v>
      </c>
      <c r="D335" s="6" t="s">
        <v>116</v>
      </c>
      <c r="E335" s="250" t="s">
        <v>116</v>
      </c>
    </row>
    <row r="336" spans="1:5" x14ac:dyDescent="0.25">
      <c r="A336" s="163">
        <v>1526</v>
      </c>
      <c r="B336" s="3" t="s">
        <v>923</v>
      </c>
      <c r="C336" s="3" t="s">
        <v>687</v>
      </c>
      <c r="D336" s="6" t="s">
        <v>103</v>
      </c>
      <c r="E336" s="250" t="s">
        <v>103</v>
      </c>
    </row>
    <row r="337" spans="1:5" x14ac:dyDescent="0.25">
      <c r="A337" s="163">
        <v>1944</v>
      </c>
      <c r="B337" s="3" t="s">
        <v>924</v>
      </c>
      <c r="C337" s="3" t="s">
        <v>687</v>
      </c>
      <c r="D337" s="6" t="s">
        <v>735</v>
      </c>
      <c r="E337" s="250" t="s">
        <v>1320</v>
      </c>
    </row>
    <row r="338" spans="1:5" x14ac:dyDescent="0.25">
      <c r="A338" s="163">
        <v>2345</v>
      </c>
      <c r="B338" s="3" t="s">
        <v>925</v>
      </c>
      <c r="C338" s="3" t="s">
        <v>687</v>
      </c>
      <c r="D338" s="6" t="s">
        <v>689</v>
      </c>
      <c r="E338" s="250" t="s">
        <v>121</v>
      </c>
    </row>
    <row r="339" spans="1:5" x14ac:dyDescent="0.25">
      <c r="A339" s="163">
        <v>2048</v>
      </c>
      <c r="B339" s="3" t="s">
        <v>926</v>
      </c>
      <c r="C339" s="3" t="s">
        <v>687</v>
      </c>
      <c r="D339" s="6" t="s">
        <v>715</v>
      </c>
      <c r="E339" s="250" t="s">
        <v>158</v>
      </c>
    </row>
    <row r="340" spans="1:5" x14ac:dyDescent="0.25">
      <c r="A340" s="163">
        <v>1945</v>
      </c>
      <c r="B340" s="3" t="s">
        <v>927</v>
      </c>
      <c r="C340" s="3" t="s">
        <v>687</v>
      </c>
      <c r="D340" s="6" t="s">
        <v>735</v>
      </c>
      <c r="E340" s="250" t="s">
        <v>1320</v>
      </c>
    </row>
    <row r="341" spans="1:5" x14ac:dyDescent="0.25">
      <c r="A341" s="163">
        <v>2738</v>
      </c>
      <c r="B341" s="3" t="s">
        <v>928</v>
      </c>
      <c r="C341" s="3" t="s">
        <v>687</v>
      </c>
      <c r="D341" s="6" t="s">
        <v>693</v>
      </c>
      <c r="E341" s="250" t="s">
        <v>1362</v>
      </c>
    </row>
    <row r="342" spans="1:5" x14ac:dyDescent="0.25">
      <c r="A342" s="163">
        <v>1752</v>
      </c>
      <c r="B342" s="3" t="s">
        <v>929</v>
      </c>
      <c r="C342" s="3" t="s">
        <v>687</v>
      </c>
      <c r="D342" s="6" t="s">
        <v>158</v>
      </c>
      <c r="E342" s="250" t="s">
        <v>158</v>
      </c>
    </row>
    <row r="343" spans="1:5" x14ac:dyDescent="0.25">
      <c r="A343" s="163">
        <v>2050</v>
      </c>
      <c r="B343" s="3" t="s">
        <v>930</v>
      </c>
      <c r="C343" s="3" t="s">
        <v>687</v>
      </c>
      <c r="D343" s="6" t="s">
        <v>689</v>
      </c>
      <c r="E343" s="250" t="s">
        <v>121</v>
      </c>
    </row>
    <row r="344" spans="1:5" x14ac:dyDescent="0.25">
      <c r="A344" s="163">
        <v>2051</v>
      </c>
      <c r="B344" s="3" t="s">
        <v>931</v>
      </c>
      <c r="C344" s="3" t="s">
        <v>687</v>
      </c>
      <c r="D344" s="6" t="s">
        <v>689</v>
      </c>
      <c r="E344" s="250" t="s">
        <v>121</v>
      </c>
    </row>
    <row r="345" spans="1:5" x14ac:dyDescent="0.25">
      <c r="A345" s="163">
        <v>2648</v>
      </c>
      <c r="B345" s="3" t="s">
        <v>932</v>
      </c>
      <c r="C345" s="3" t="s">
        <v>687</v>
      </c>
      <c r="D345" s="6" t="s">
        <v>135</v>
      </c>
      <c r="E345" s="250" t="s">
        <v>135</v>
      </c>
    </row>
    <row r="346" spans="1:5" x14ac:dyDescent="0.25">
      <c r="A346" s="163">
        <v>2649</v>
      </c>
      <c r="B346" s="3" t="s">
        <v>933</v>
      </c>
      <c r="C346" s="3" t="s">
        <v>687</v>
      </c>
      <c r="D346" s="6" t="s">
        <v>135</v>
      </c>
      <c r="E346" s="250" t="s">
        <v>135</v>
      </c>
    </row>
    <row r="347" spans="1:5" x14ac:dyDescent="0.25">
      <c r="A347" s="163">
        <v>2126</v>
      </c>
      <c r="B347" s="3" t="s">
        <v>934</v>
      </c>
      <c r="C347" s="3" t="s">
        <v>687</v>
      </c>
      <c r="D347" s="6" t="s">
        <v>116</v>
      </c>
      <c r="E347" s="250" t="s">
        <v>116</v>
      </c>
    </row>
    <row r="348" spans="1:5" x14ac:dyDescent="0.25">
      <c r="A348" s="163">
        <v>2739</v>
      </c>
      <c r="B348" s="3" t="s">
        <v>935</v>
      </c>
      <c r="C348" s="3" t="s">
        <v>687</v>
      </c>
      <c r="D348" s="6" t="s">
        <v>693</v>
      </c>
      <c r="E348" s="250" t="s">
        <v>1362</v>
      </c>
    </row>
    <row r="349" spans="1:5" x14ac:dyDescent="0.25">
      <c r="A349" s="163">
        <v>1754</v>
      </c>
      <c r="B349" s="3" t="s">
        <v>936</v>
      </c>
      <c r="C349" s="3" t="s">
        <v>687</v>
      </c>
      <c r="D349" s="6" t="s">
        <v>691</v>
      </c>
      <c r="E349" s="250" t="s">
        <v>1320</v>
      </c>
    </row>
    <row r="350" spans="1:5" x14ac:dyDescent="0.25">
      <c r="A350" s="163">
        <v>2052</v>
      </c>
      <c r="B350" s="3" t="s">
        <v>937</v>
      </c>
      <c r="C350" s="3" t="s">
        <v>687</v>
      </c>
      <c r="D350" s="6" t="s">
        <v>158</v>
      </c>
      <c r="E350" s="250" t="s">
        <v>158</v>
      </c>
    </row>
    <row r="351" spans="1:5" x14ac:dyDescent="0.25">
      <c r="A351" s="163">
        <v>2153</v>
      </c>
      <c r="B351" s="3" t="s">
        <v>938</v>
      </c>
      <c r="C351" s="3" t="s">
        <v>687</v>
      </c>
      <c r="D351" s="6" t="s">
        <v>116</v>
      </c>
      <c r="E351" s="250" t="s">
        <v>116</v>
      </c>
    </row>
    <row r="352" spans="1:5" x14ac:dyDescent="0.25">
      <c r="A352" s="163">
        <v>2155</v>
      </c>
      <c r="B352" s="3" t="s">
        <v>938</v>
      </c>
      <c r="C352" s="3" t="s">
        <v>687</v>
      </c>
      <c r="D352" s="6" t="s">
        <v>116</v>
      </c>
      <c r="E352" s="250" t="s">
        <v>116</v>
      </c>
    </row>
    <row r="353" spans="1:5" x14ac:dyDescent="0.25">
      <c r="A353" s="163">
        <v>2053</v>
      </c>
      <c r="B353" s="3" t="s">
        <v>939</v>
      </c>
      <c r="C353" s="3" t="s">
        <v>687</v>
      </c>
      <c r="D353" s="6" t="s">
        <v>158</v>
      </c>
      <c r="E353" s="250" t="s">
        <v>158</v>
      </c>
    </row>
    <row r="354" spans="1:5" x14ac:dyDescent="0.25">
      <c r="A354" s="163">
        <v>2176</v>
      </c>
      <c r="B354" s="3" t="s">
        <v>940</v>
      </c>
      <c r="C354" s="3" t="s">
        <v>687</v>
      </c>
      <c r="D354" s="6" t="s">
        <v>116</v>
      </c>
      <c r="E354" s="250" t="s">
        <v>116</v>
      </c>
    </row>
    <row r="355" spans="1:5" x14ac:dyDescent="0.25">
      <c r="A355" s="163">
        <v>1756</v>
      </c>
      <c r="B355" s="3" t="s">
        <v>941</v>
      </c>
      <c r="C355" s="3" t="s">
        <v>687</v>
      </c>
      <c r="D355" s="6" t="s">
        <v>103</v>
      </c>
      <c r="E355" s="250" t="s">
        <v>103</v>
      </c>
    </row>
    <row r="356" spans="1:5" x14ac:dyDescent="0.25">
      <c r="A356" s="163">
        <v>2552</v>
      </c>
      <c r="B356" s="3" t="s">
        <v>942</v>
      </c>
      <c r="C356" s="3" t="s">
        <v>687</v>
      </c>
      <c r="D356" s="6" t="s">
        <v>135</v>
      </c>
      <c r="E356" s="250" t="s">
        <v>135</v>
      </c>
    </row>
    <row r="357" spans="1:5" x14ac:dyDescent="0.25">
      <c r="A357" s="163">
        <v>1860</v>
      </c>
      <c r="B357" s="3" t="s">
        <v>943</v>
      </c>
      <c r="C357" s="3" t="s">
        <v>687</v>
      </c>
      <c r="D357" s="6" t="s">
        <v>700</v>
      </c>
      <c r="E357" s="250" t="s">
        <v>1320</v>
      </c>
    </row>
    <row r="358" spans="1:5" x14ac:dyDescent="0.25">
      <c r="A358" s="163">
        <v>1844</v>
      </c>
      <c r="B358" s="3" t="s">
        <v>944</v>
      </c>
      <c r="C358" s="3" t="s">
        <v>687</v>
      </c>
      <c r="D358" s="6" t="s">
        <v>703</v>
      </c>
      <c r="E358" s="250" t="s">
        <v>1320</v>
      </c>
    </row>
    <row r="359" spans="1:5" x14ac:dyDescent="0.25">
      <c r="A359" s="163">
        <v>2344</v>
      </c>
      <c r="B359" s="3" t="s">
        <v>945</v>
      </c>
      <c r="C359" s="3" t="s">
        <v>687</v>
      </c>
      <c r="D359" s="6" t="s">
        <v>121</v>
      </c>
      <c r="E359" s="250" t="s">
        <v>121</v>
      </c>
    </row>
    <row r="360" spans="1:5" x14ac:dyDescent="0.25">
      <c r="A360" s="163">
        <v>2346</v>
      </c>
      <c r="B360" s="3" t="s">
        <v>945</v>
      </c>
      <c r="C360" s="3" t="s">
        <v>687</v>
      </c>
      <c r="D360" s="6" t="s">
        <v>121</v>
      </c>
      <c r="E360" s="250" t="s">
        <v>121</v>
      </c>
    </row>
    <row r="361" spans="1:5" x14ac:dyDescent="0.25">
      <c r="A361" s="163">
        <v>2349</v>
      </c>
      <c r="B361" s="3" t="s">
        <v>945</v>
      </c>
      <c r="C361" s="3" t="s">
        <v>687</v>
      </c>
      <c r="D361" s="6" t="s">
        <v>121</v>
      </c>
      <c r="E361" s="250" t="s">
        <v>121</v>
      </c>
    </row>
    <row r="362" spans="1:5" x14ac:dyDescent="0.25">
      <c r="A362" s="163">
        <v>1243</v>
      </c>
      <c r="B362" s="3" t="s">
        <v>946</v>
      </c>
      <c r="C362" s="3" t="s">
        <v>687</v>
      </c>
      <c r="D362" s="6" t="s">
        <v>695</v>
      </c>
      <c r="E362" s="250" t="s">
        <v>1326</v>
      </c>
    </row>
    <row r="363" spans="1:5" x14ac:dyDescent="0.25">
      <c r="A363" s="163">
        <v>1949</v>
      </c>
      <c r="B363" s="3" t="s">
        <v>947</v>
      </c>
      <c r="C363" s="3" t="s">
        <v>687</v>
      </c>
      <c r="D363" s="6" t="s">
        <v>735</v>
      </c>
      <c r="E363" s="250" t="s">
        <v>1320</v>
      </c>
    </row>
    <row r="364" spans="1:5" x14ac:dyDescent="0.25">
      <c r="A364" s="163">
        <v>1757</v>
      </c>
      <c r="B364" s="3" t="s">
        <v>948</v>
      </c>
      <c r="C364" s="3" t="s">
        <v>687</v>
      </c>
      <c r="D364" s="6" t="s">
        <v>158</v>
      </c>
      <c r="E364" s="250" t="s">
        <v>158</v>
      </c>
    </row>
    <row r="365" spans="1:5" x14ac:dyDescent="0.25">
      <c r="A365" s="163">
        <v>1244</v>
      </c>
      <c r="B365" s="3" t="s">
        <v>949</v>
      </c>
      <c r="C365" s="3" t="s">
        <v>687</v>
      </c>
      <c r="D365" s="6" t="s">
        <v>695</v>
      </c>
      <c r="E365" s="250" t="s">
        <v>1326</v>
      </c>
    </row>
    <row r="366" spans="1:5" x14ac:dyDescent="0.25">
      <c r="A366" s="163">
        <v>1527</v>
      </c>
      <c r="B366" s="3" t="s">
        <v>950</v>
      </c>
      <c r="C366" s="3" t="s">
        <v>687</v>
      </c>
      <c r="D366" s="6" t="s">
        <v>103</v>
      </c>
      <c r="E366" s="250" t="s">
        <v>103</v>
      </c>
    </row>
    <row r="367" spans="1:5" x14ac:dyDescent="0.25">
      <c r="A367" s="163">
        <v>1349</v>
      </c>
      <c r="B367" s="3" t="s">
        <v>951</v>
      </c>
      <c r="C367" s="3" t="s">
        <v>687</v>
      </c>
      <c r="D367" s="6" t="s">
        <v>697</v>
      </c>
      <c r="E367" s="250" t="s">
        <v>1326</v>
      </c>
    </row>
    <row r="368" spans="1:5" x14ac:dyDescent="0.25">
      <c r="A368" s="163">
        <v>2054</v>
      </c>
      <c r="B368" s="3" t="s">
        <v>952</v>
      </c>
      <c r="C368" s="3" t="s">
        <v>687</v>
      </c>
      <c r="D368" s="6" t="s">
        <v>158</v>
      </c>
      <c r="E368" s="250" t="s">
        <v>158</v>
      </c>
    </row>
    <row r="369" spans="1:5" x14ac:dyDescent="0.25">
      <c r="A369" s="163">
        <v>1529</v>
      </c>
      <c r="B369" s="3" t="s">
        <v>953</v>
      </c>
      <c r="C369" s="3" t="s">
        <v>687</v>
      </c>
      <c r="D369" s="6" t="s">
        <v>158</v>
      </c>
      <c r="E369" s="250" t="s">
        <v>158</v>
      </c>
    </row>
    <row r="370" spans="1:5" x14ac:dyDescent="0.25">
      <c r="A370" s="163">
        <v>2186</v>
      </c>
      <c r="B370" s="3" t="s">
        <v>954</v>
      </c>
      <c r="C370" s="3" t="s">
        <v>687</v>
      </c>
      <c r="D370" s="6" t="s">
        <v>116</v>
      </c>
      <c r="E370" s="250" t="s">
        <v>116</v>
      </c>
    </row>
    <row r="371" spans="1:5" x14ac:dyDescent="0.25">
      <c r="A371" s="163">
        <v>2187</v>
      </c>
      <c r="B371" s="3" t="s">
        <v>955</v>
      </c>
      <c r="C371" s="3" t="s">
        <v>687</v>
      </c>
      <c r="D371" s="6" t="s">
        <v>116</v>
      </c>
      <c r="E371" s="250" t="s">
        <v>116</v>
      </c>
    </row>
    <row r="372" spans="1:5" x14ac:dyDescent="0.25">
      <c r="A372" s="163">
        <v>2055</v>
      </c>
      <c r="B372" s="3" t="s">
        <v>956</v>
      </c>
      <c r="C372" s="3" t="s">
        <v>687</v>
      </c>
      <c r="D372" s="6" t="s">
        <v>689</v>
      </c>
      <c r="E372" s="250" t="s">
        <v>121</v>
      </c>
    </row>
    <row r="373" spans="1:5" x14ac:dyDescent="0.25">
      <c r="A373" s="163">
        <v>2350</v>
      </c>
      <c r="B373" s="3" t="s">
        <v>957</v>
      </c>
      <c r="C373" s="3" t="s">
        <v>687</v>
      </c>
      <c r="D373" s="6" t="s">
        <v>121</v>
      </c>
      <c r="E373" s="250" t="s">
        <v>121</v>
      </c>
    </row>
    <row r="374" spans="1:5" x14ac:dyDescent="0.25">
      <c r="A374" s="163">
        <v>1350</v>
      </c>
      <c r="B374" s="3" t="s">
        <v>958</v>
      </c>
      <c r="C374" s="3" t="s">
        <v>687</v>
      </c>
      <c r="D374" s="6" t="s">
        <v>695</v>
      </c>
      <c r="E374" s="250" t="s">
        <v>1326</v>
      </c>
    </row>
    <row r="375" spans="1:5" x14ac:dyDescent="0.25">
      <c r="A375" s="163">
        <v>1057</v>
      </c>
      <c r="B375" s="3" t="s">
        <v>959</v>
      </c>
      <c r="C375" s="3" t="s">
        <v>687</v>
      </c>
      <c r="D375" s="6" t="s">
        <v>697</v>
      </c>
      <c r="E375" s="250" t="s">
        <v>1326</v>
      </c>
    </row>
    <row r="376" spans="1:5" x14ac:dyDescent="0.25">
      <c r="A376" s="163">
        <v>1351</v>
      </c>
      <c r="B376" s="3" t="s">
        <v>960</v>
      </c>
      <c r="C376" s="3" t="s">
        <v>687</v>
      </c>
      <c r="D376" s="6" t="s">
        <v>697</v>
      </c>
      <c r="E376" s="250" t="s">
        <v>1326</v>
      </c>
    </row>
    <row r="377" spans="1:5" x14ac:dyDescent="0.25">
      <c r="A377" s="163">
        <v>1245</v>
      </c>
      <c r="B377" s="3" t="s">
        <v>961</v>
      </c>
      <c r="C377" s="3" t="s">
        <v>687</v>
      </c>
      <c r="D377" s="6" t="s">
        <v>695</v>
      </c>
      <c r="E377" s="250" t="s">
        <v>1326</v>
      </c>
    </row>
    <row r="378" spans="1:5" x14ac:dyDescent="0.25">
      <c r="A378" s="163">
        <v>2553</v>
      </c>
      <c r="B378" s="3" t="s">
        <v>962</v>
      </c>
      <c r="C378" s="3" t="s">
        <v>687</v>
      </c>
      <c r="D378" s="6" t="s">
        <v>135</v>
      </c>
      <c r="E378" s="250" t="s">
        <v>135</v>
      </c>
    </row>
    <row r="379" spans="1:5" x14ac:dyDescent="0.25">
      <c r="A379" s="163">
        <v>1908</v>
      </c>
      <c r="B379" s="3" t="s">
        <v>963</v>
      </c>
      <c r="C379" s="3" t="s">
        <v>687</v>
      </c>
      <c r="D379" s="6" t="s">
        <v>735</v>
      </c>
      <c r="E379" s="250" t="s">
        <v>1320</v>
      </c>
    </row>
    <row r="380" spans="1:5" x14ac:dyDescent="0.25">
      <c r="A380" s="163">
        <v>2554</v>
      </c>
      <c r="B380" s="3" t="s">
        <v>964</v>
      </c>
      <c r="C380" s="3" t="s">
        <v>687</v>
      </c>
      <c r="D380" s="6" t="s">
        <v>135</v>
      </c>
      <c r="E380" s="250" t="s">
        <v>135</v>
      </c>
    </row>
    <row r="381" spans="1:5" x14ac:dyDescent="0.25">
      <c r="A381" s="163">
        <v>2584</v>
      </c>
      <c r="B381" s="3" t="s">
        <v>964</v>
      </c>
      <c r="C381" s="3" t="s">
        <v>687</v>
      </c>
      <c r="D381" s="6" t="s">
        <v>135</v>
      </c>
      <c r="E381" s="250" t="s">
        <v>135</v>
      </c>
    </row>
    <row r="382" spans="1:5" x14ac:dyDescent="0.25">
      <c r="A382" s="163">
        <v>1760</v>
      </c>
      <c r="B382" s="3" t="s">
        <v>965</v>
      </c>
      <c r="C382" s="3" t="s">
        <v>687</v>
      </c>
      <c r="D382" s="6" t="s">
        <v>158</v>
      </c>
      <c r="E382" s="250" t="s">
        <v>158</v>
      </c>
    </row>
    <row r="383" spans="1:5" x14ac:dyDescent="0.25">
      <c r="A383" s="163">
        <v>2492</v>
      </c>
      <c r="B383" s="3" t="s">
        <v>966</v>
      </c>
      <c r="C383" s="3" t="s">
        <v>687</v>
      </c>
      <c r="D383" s="6" t="s">
        <v>116</v>
      </c>
      <c r="E383" s="250" t="s">
        <v>116</v>
      </c>
    </row>
    <row r="384" spans="1:5" x14ac:dyDescent="0.25">
      <c r="A384" s="163">
        <v>2494</v>
      </c>
      <c r="B384" s="3" t="s">
        <v>967</v>
      </c>
      <c r="C384" s="3" t="s">
        <v>687</v>
      </c>
      <c r="D384" s="6" t="s">
        <v>116</v>
      </c>
      <c r="E384" s="250" t="s">
        <v>116</v>
      </c>
    </row>
    <row r="385" spans="1:5" x14ac:dyDescent="0.25">
      <c r="A385" s="163">
        <v>2740</v>
      </c>
      <c r="B385" s="3" t="s">
        <v>693</v>
      </c>
      <c r="C385" s="3" t="s">
        <v>687</v>
      </c>
      <c r="D385" s="6" t="s">
        <v>693</v>
      </c>
      <c r="E385" s="250" t="s">
        <v>1362</v>
      </c>
    </row>
    <row r="386" spans="1:5" x14ac:dyDescent="0.25">
      <c r="A386" s="163">
        <v>2741</v>
      </c>
      <c r="B386" s="3" t="s">
        <v>693</v>
      </c>
      <c r="C386" s="3" t="s">
        <v>687</v>
      </c>
      <c r="D386" s="6" t="s">
        <v>693</v>
      </c>
      <c r="E386" s="250" t="s">
        <v>1362</v>
      </c>
    </row>
    <row r="387" spans="1:5" x14ac:dyDescent="0.25">
      <c r="A387" s="163">
        <v>2742</v>
      </c>
      <c r="B387" s="3" t="s">
        <v>693</v>
      </c>
      <c r="C387" s="3" t="s">
        <v>687</v>
      </c>
      <c r="D387" s="6" t="s">
        <v>693</v>
      </c>
      <c r="E387" s="250" t="s">
        <v>1362</v>
      </c>
    </row>
    <row r="388" spans="1:5" x14ac:dyDescent="0.25">
      <c r="A388" s="163">
        <v>2744</v>
      </c>
      <c r="B388" s="3" t="s">
        <v>693</v>
      </c>
      <c r="C388" s="3" t="s">
        <v>687</v>
      </c>
      <c r="D388" s="6" t="s">
        <v>693</v>
      </c>
      <c r="E388" s="250" t="s">
        <v>1362</v>
      </c>
    </row>
    <row r="389" spans="1:5" x14ac:dyDescent="0.25">
      <c r="A389" s="163">
        <v>2745</v>
      </c>
      <c r="B389" s="3" t="s">
        <v>693</v>
      </c>
      <c r="C389" s="3" t="s">
        <v>687</v>
      </c>
      <c r="D389" s="6" t="s">
        <v>693</v>
      </c>
      <c r="E389" s="250" t="s">
        <v>1362</v>
      </c>
    </row>
    <row r="390" spans="1:5" x14ac:dyDescent="0.25">
      <c r="A390" s="163">
        <v>2746</v>
      </c>
      <c r="B390" s="3" t="s">
        <v>693</v>
      </c>
      <c r="C390" s="3" t="s">
        <v>687</v>
      </c>
      <c r="D390" s="6" t="s">
        <v>693</v>
      </c>
      <c r="E390" s="250" t="s">
        <v>1362</v>
      </c>
    </row>
    <row r="391" spans="1:5" x14ac:dyDescent="0.25">
      <c r="A391" s="163">
        <v>1531</v>
      </c>
      <c r="B391" s="3" t="s">
        <v>968</v>
      </c>
      <c r="C391" s="3" t="s">
        <v>687</v>
      </c>
      <c r="D391" s="6" t="s">
        <v>103</v>
      </c>
      <c r="E391" s="250" t="s">
        <v>103</v>
      </c>
    </row>
    <row r="392" spans="1:5" x14ac:dyDescent="0.25">
      <c r="A392" s="163">
        <v>1355</v>
      </c>
      <c r="B392" s="3" t="s">
        <v>969</v>
      </c>
      <c r="C392" s="3" t="s">
        <v>687</v>
      </c>
      <c r="D392" s="6" t="s">
        <v>103</v>
      </c>
      <c r="E392" s="250" t="s">
        <v>103</v>
      </c>
    </row>
    <row r="393" spans="1:5" x14ac:dyDescent="0.25">
      <c r="A393" s="163">
        <v>2456</v>
      </c>
      <c r="B393" s="3" t="s">
        <v>970</v>
      </c>
      <c r="C393" s="3" t="s">
        <v>687</v>
      </c>
      <c r="D393" s="6" t="s">
        <v>116</v>
      </c>
      <c r="E393" s="250" t="s">
        <v>116</v>
      </c>
    </row>
    <row r="394" spans="1:5" x14ac:dyDescent="0.25">
      <c r="A394" s="163">
        <v>1951</v>
      </c>
      <c r="B394" s="3" t="s">
        <v>971</v>
      </c>
      <c r="C394" s="3" t="s">
        <v>687</v>
      </c>
      <c r="D394" s="6" t="s">
        <v>700</v>
      </c>
      <c r="E394" s="250" t="s">
        <v>1320</v>
      </c>
    </row>
    <row r="395" spans="1:5" x14ac:dyDescent="0.25">
      <c r="A395" s="163">
        <v>1950</v>
      </c>
      <c r="B395" s="3" t="s">
        <v>972</v>
      </c>
      <c r="C395" s="3" t="s">
        <v>687</v>
      </c>
      <c r="D395" s="6" t="s">
        <v>700</v>
      </c>
      <c r="E395" s="250" t="s">
        <v>1320</v>
      </c>
    </row>
    <row r="396" spans="1:5" x14ac:dyDescent="0.25">
      <c r="A396" s="163">
        <v>2458</v>
      </c>
      <c r="B396" s="3" t="s">
        <v>973</v>
      </c>
      <c r="C396" s="3" t="s">
        <v>687</v>
      </c>
      <c r="D396" s="6" t="s">
        <v>116</v>
      </c>
      <c r="E396" s="250" t="s">
        <v>116</v>
      </c>
    </row>
    <row r="397" spans="1:5" x14ac:dyDescent="0.25">
      <c r="A397" s="163">
        <v>2459</v>
      </c>
      <c r="B397" s="3" t="s">
        <v>974</v>
      </c>
      <c r="C397" s="3" t="s">
        <v>687</v>
      </c>
      <c r="D397" s="6" t="s">
        <v>116</v>
      </c>
      <c r="E397" s="250" t="s">
        <v>116</v>
      </c>
    </row>
    <row r="398" spans="1:5" x14ac:dyDescent="0.25">
      <c r="A398" s="163">
        <v>2461</v>
      </c>
      <c r="B398" s="3" t="s">
        <v>975</v>
      </c>
      <c r="C398" s="3" t="s">
        <v>687</v>
      </c>
      <c r="D398" s="6" t="s">
        <v>116</v>
      </c>
      <c r="E398" s="250" t="s">
        <v>116</v>
      </c>
    </row>
    <row r="399" spans="1:5" x14ac:dyDescent="0.25">
      <c r="A399" s="163">
        <v>2462</v>
      </c>
      <c r="B399" s="3" t="s">
        <v>976</v>
      </c>
      <c r="C399" s="3" t="s">
        <v>687</v>
      </c>
      <c r="D399" s="6" t="s">
        <v>116</v>
      </c>
      <c r="E399" s="250" t="s">
        <v>116</v>
      </c>
    </row>
    <row r="400" spans="1:5" x14ac:dyDescent="0.25">
      <c r="A400" s="163">
        <v>2464</v>
      </c>
      <c r="B400" s="3" t="s">
        <v>977</v>
      </c>
      <c r="C400" s="3" t="s">
        <v>687</v>
      </c>
      <c r="D400" s="6" t="s">
        <v>116</v>
      </c>
      <c r="E400" s="250" t="s">
        <v>116</v>
      </c>
    </row>
    <row r="401" spans="1:5" x14ac:dyDescent="0.25">
      <c r="A401" s="163">
        <v>2460</v>
      </c>
      <c r="B401" s="3" t="s">
        <v>978</v>
      </c>
      <c r="C401" s="3" t="s">
        <v>687</v>
      </c>
      <c r="D401" s="6" t="s">
        <v>116</v>
      </c>
      <c r="E401" s="250" t="s">
        <v>116</v>
      </c>
    </row>
    <row r="402" spans="1:5" x14ac:dyDescent="0.25">
      <c r="A402" s="163">
        <v>2495</v>
      </c>
      <c r="B402" s="3" t="s">
        <v>979</v>
      </c>
      <c r="C402" s="3" t="s">
        <v>687</v>
      </c>
      <c r="D402" s="6" t="s">
        <v>116</v>
      </c>
      <c r="E402" s="250" t="s">
        <v>116</v>
      </c>
    </row>
    <row r="403" spans="1:5" x14ac:dyDescent="0.25">
      <c r="A403" s="163">
        <v>2056</v>
      </c>
      <c r="B403" s="3" t="s">
        <v>980</v>
      </c>
      <c r="C403" s="3" t="s">
        <v>687</v>
      </c>
      <c r="D403" s="6" t="s">
        <v>715</v>
      </c>
      <c r="E403" s="250" t="s">
        <v>158</v>
      </c>
    </row>
    <row r="404" spans="1:5" x14ac:dyDescent="0.25">
      <c r="A404" s="163">
        <v>1247</v>
      </c>
      <c r="B404" s="3" t="s">
        <v>981</v>
      </c>
      <c r="C404" s="3" t="s">
        <v>687</v>
      </c>
      <c r="D404" s="6" t="s">
        <v>695</v>
      </c>
      <c r="E404" s="250" t="s">
        <v>1326</v>
      </c>
    </row>
    <row r="405" spans="1:5" x14ac:dyDescent="0.25">
      <c r="A405" s="163">
        <v>1059</v>
      </c>
      <c r="B405" s="3" t="s">
        <v>982</v>
      </c>
      <c r="C405" s="3" t="s">
        <v>687</v>
      </c>
      <c r="D405" s="6" t="s">
        <v>697</v>
      </c>
      <c r="E405" s="250" t="s">
        <v>1326</v>
      </c>
    </row>
    <row r="406" spans="1:5" x14ac:dyDescent="0.25">
      <c r="A406" s="163">
        <v>1845</v>
      </c>
      <c r="B406" s="3" t="s">
        <v>983</v>
      </c>
      <c r="C406" s="3" t="s">
        <v>687</v>
      </c>
      <c r="D406" s="6" t="s">
        <v>703</v>
      </c>
      <c r="E406" s="250" t="s">
        <v>1320</v>
      </c>
    </row>
    <row r="407" spans="1:5" x14ac:dyDescent="0.25">
      <c r="A407" s="163">
        <v>2760</v>
      </c>
      <c r="B407" s="3" t="s">
        <v>984</v>
      </c>
      <c r="C407" s="3" t="s">
        <v>687</v>
      </c>
      <c r="D407" s="6" t="s">
        <v>715</v>
      </c>
      <c r="E407" s="250" t="s">
        <v>158</v>
      </c>
    </row>
    <row r="408" spans="1:5" x14ac:dyDescent="0.25">
      <c r="A408" s="163">
        <v>2761</v>
      </c>
      <c r="B408" s="3" t="s">
        <v>984</v>
      </c>
      <c r="C408" s="3" t="s">
        <v>687</v>
      </c>
      <c r="D408" s="6" t="s">
        <v>715</v>
      </c>
      <c r="E408" s="250" t="s">
        <v>158</v>
      </c>
    </row>
    <row r="409" spans="1:5" x14ac:dyDescent="0.25">
      <c r="A409" s="163">
        <v>1862</v>
      </c>
      <c r="B409" s="3" t="s">
        <v>985</v>
      </c>
      <c r="C409" s="3" t="s">
        <v>687</v>
      </c>
      <c r="D409" s="6" t="s">
        <v>691</v>
      </c>
      <c r="E409" s="250" t="s">
        <v>1320</v>
      </c>
    </row>
    <row r="410" spans="1:5" x14ac:dyDescent="0.25">
      <c r="A410" s="163">
        <v>1535</v>
      </c>
      <c r="B410" s="3" t="s">
        <v>986</v>
      </c>
      <c r="C410" s="3" t="s">
        <v>687</v>
      </c>
      <c r="D410" s="6" t="s">
        <v>103</v>
      </c>
      <c r="E410" s="250" t="s">
        <v>103</v>
      </c>
    </row>
    <row r="411" spans="1:5" x14ac:dyDescent="0.25">
      <c r="A411" s="163">
        <v>2355</v>
      </c>
      <c r="B411" s="3" t="s">
        <v>987</v>
      </c>
      <c r="C411" s="3" t="s">
        <v>687</v>
      </c>
      <c r="D411" s="6" t="s">
        <v>689</v>
      </c>
      <c r="E411" s="250" t="s">
        <v>121</v>
      </c>
    </row>
    <row r="412" spans="1:5" x14ac:dyDescent="0.25">
      <c r="A412" s="163">
        <v>2650</v>
      </c>
      <c r="B412" s="3" t="s">
        <v>988</v>
      </c>
      <c r="C412" s="3" t="s">
        <v>687</v>
      </c>
      <c r="D412" s="6" t="s">
        <v>135</v>
      </c>
      <c r="E412" s="250" t="s">
        <v>135</v>
      </c>
    </row>
    <row r="413" spans="1:5" x14ac:dyDescent="0.25">
      <c r="A413" s="163">
        <v>1863</v>
      </c>
      <c r="B413" s="3" t="s">
        <v>989</v>
      </c>
      <c r="C413" s="3" t="s">
        <v>687</v>
      </c>
      <c r="D413" s="6" t="s">
        <v>691</v>
      </c>
      <c r="E413" s="250" t="s">
        <v>1320</v>
      </c>
    </row>
    <row r="414" spans="1:5" x14ac:dyDescent="0.25">
      <c r="A414" s="163">
        <v>2747</v>
      </c>
      <c r="B414" s="3" t="s">
        <v>990</v>
      </c>
      <c r="C414" s="3" t="s">
        <v>687</v>
      </c>
      <c r="D414" s="6" t="s">
        <v>693</v>
      </c>
      <c r="E414" s="250" t="s">
        <v>1362</v>
      </c>
    </row>
    <row r="415" spans="1:5" x14ac:dyDescent="0.25">
      <c r="A415" s="163">
        <v>2764</v>
      </c>
      <c r="B415" s="3" t="s">
        <v>991</v>
      </c>
      <c r="C415" s="3" t="s">
        <v>687</v>
      </c>
      <c r="D415" s="6" t="s">
        <v>121</v>
      </c>
      <c r="E415" s="250" t="s">
        <v>121</v>
      </c>
    </row>
    <row r="416" spans="1:5" x14ac:dyDescent="0.25">
      <c r="A416" s="163">
        <v>2651</v>
      </c>
      <c r="B416" s="3" t="s">
        <v>992</v>
      </c>
      <c r="C416" s="3" t="s">
        <v>687</v>
      </c>
      <c r="D416" s="6" t="s">
        <v>135</v>
      </c>
      <c r="E416" s="250" t="s">
        <v>135</v>
      </c>
    </row>
    <row r="417" spans="1:5" x14ac:dyDescent="0.25">
      <c r="A417" s="163">
        <v>2356</v>
      </c>
      <c r="B417" s="3" t="s">
        <v>993</v>
      </c>
      <c r="C417" s="3" t="s">
        <v>687</v>
      </c>
      <c r="D417" s="6" t="s">
        <v>121</v>
      </c>
      <c r="E417" s="250" t="s">
        <v>121</v>
      </c>
    </row>
    <row r="418" spans="1:5" x14ac:dyDescent="0.25">
      <c r="A418" s="163">
        <v>2357</v>
      </c>
      <c r="B418" s="3" t="s">
        <v>993</v>
      </c>
      <c r="C418" s="3" t="s">
        <v>687</v>
      </c>
      <c r="D418" s="6" t="s">
        <v>121</v>
      </c>
      <c r="E418" s="250" t="s">
        <v>121</v>
      </c>
    </row>
    <row r="419" spans="1:5" x14ac:dyDescent="0.25">
      <c r="A419" s="163">
        <v>1252</v>
      </c>
      <c r="B419" s="3" t="s">
        <v>994</v>
      </c>
      <c r="C419" s="3" t="s">
        <v>687</v>
      </c>
      <c r="D419" s="6" t="s">
        <v>695</v>
      </c>
      <c r="E419" s="250" t="s">
        <v>1326</v>
      </c>
    </row>
    <row r="420" spans="1:5" x14ac:dyDescent="0.25">
      <c r="A420" s="163">
        <v>2556</v>
      </c>
      <c r="B420" s="3" t="s">
        <v>995</v>
      </c>
      <c r="C420" s="3" t="s">
        <v>687</v>
      </c>
      <c r="D420" s="6" t="s">
        <v>135</v>
      </c>
      <c r="E420" s="250" t="s">
        <v>135</v>
      </c>
    </row>
    <row r="421" spans="1:5" x14ac:dyDescent="0.25">
      <c r="A421" s="163">
        <v>1536</v>
      </c>
      <c r="B421" s="3" t="s">
        <v>996</v>
      </c>
      <c r="C421" s="3" t="s">
        <v>687</v>
      </c>
      <c r="D421" s="6" t="s">
        <v>103</v>
      </c>
      <c r="E421" s="250" t="s">
        <v>103</v>
      </c>
    </row>
    <row r="422" spans="1:5" x14ac:dyDescent="0.25">
      <c r="A422" s="163">
        <v>1066</v>
      </c>
      <c r="B422" s="3" t="s">
        <v>997</v>
      </c>
      <c r="C422" s="3" t="s">
        <v>687</v>
      </c>
      <c r="D422" s="6" t="s">
        <v>697</v>
      </c>
      <c r="E422" s="250" t="s">
        <v>1326</v>
      </c>
    </row>
    <row r="423" spans="1:5" x14ac:dyDescent="0.25">
      <c r="A423" s="163">
        <v>2059</v>
      </c>
      <c r="B423" s="3" t="s">
        <v>998</v>
      </c>
      <c r="C423" s="3" t="s">
        <v>687</v>
      </c>
      <c r="D423" s="6" t="s">
        <v>689</v>
      </c>
      <c r="E423" s="250" t="s">
        <v>121</v>
      </c>
    </row>
    <row r="424" spans="1:5" x14ac:dyDescent="0.25">
      <c r="A424" s="163">
        <v>1537</v>
      </c>
      <c r="B424" s="3" t="s">
        <v>999</v>
      </c>
      <c r="C424" s="3" t="s">
        <v>687</v>
      </c>
      <c r="D424" s="6" t="s">
        <v>103</v>
      </c>
      <c r="E424" s="250" t="s">
        <v>103</v>
      </c>
    </row>
    <row r="425" spans="1:5" x14ac:dyDescent="0.25">
      <c r="A425" s="163">
        <v>2358</v>
      </c>
      <c r="B425" s="3" t="s">
        <v>1000</v>
      </c>
      <c r="C425" s="3" t="s">
        <v>687</v>
      </c>
      <c r="D425" s="6" t="s">
        <v>689</v>
      </c>
      <c r="E425" s="250" t="s">
        <v>121</v>
      </c>
    </row>
    <row r="426" spans="1:5" x14ac:dyDescent="0.25">
      <c r="A426" s="163">
        <v>1864</v>
      </c>
      <c r="B426" s="3" t="s">
        <v>1001</v>
      </c>
      <c r="C426" s="3" t="s">
        <v>687</v>
      </c>
      <c r="D426" s="6" t="s">
        <v>691</v>
      </c>
      <c r="E426" s="250" t="s">
        <v>1320</v>
      </c>
    </row>
    <row r="427" spans="1:5" x14ac:dyDescent="0.25">
      <c r="A427" s="163">
        <v>1889</v>
      </c>
      <c r="B427" s="3" t="s">
        <v>1001</v>
      </c>
      <c r="C427" s="3" t="s">
        <v>687</v>
      </c>
      <c r="D427" s="6" t="s">
        <v>691</v>
      </c>
      <c r="E427" s="250" t="s">
        <v>1320</v>
      </c>
    </row>
    <row r="428" spans="1:5" x14ac:dyDescent="0.25">
      <c r="A428" s="163">
        <v>2060</v>
      </c>
      <c r="B428" s="3" t="s">
        <v>1002</v>
      </c>
      <c r="C428" s="3" t="s">
        <v>687</v>
      </c>
      <c r="D428" s="6" t="s">
        <v>689</v>
      </c>
      <c r="E428" s="250" t="s">
        <v>121</v>
      </c>
    </row>
    <row r="429" spans="1:5" x14ac:dyDescent="0.25">
      <c r="A429" s="163">
        <v>2652</v>
      </c>
      <c r="B429" s="3" t="s">
        <v>1003</v>
      </c>
      <c r="C429" s="3" t="s">
        <v>687</v>
      </c>
      <c r="D429" s="6" t="s">
        <v>135</v>
      </c>
      <c r="E429" s="250" t="s">
        <v>135</v>
      </c>
    </row>
    <row r="430" spans="1:5" x14ac:dyDescent="0.25">
      <c r="A430" s="163">
        <v>1538</v>
      </c>
      <c r="B430" s="3" t="s">
        <v>1004</v>
      </c>
      <c r="C430" s="3" t="s">
        <v>687</v>
      </c>
      <c r="D430" s="6" t="s">
        <v>103</v>
      </c>
      <c r="E430" s="250" t="s">
        <v>103</v>
      </c>
    </row>
    <row r="431" spans="1:5" x14ac:dyDescent="0.25">
      <c r="A431" s="163">
        <v>2455</v>
      </c>
      <c r="B431" s="3" t="s">
        <v>1005</v>
      </c>
      <c r="C431" s="3" t="s">
        <v>687</v>
      </c>
      <c r="D431" s="6" t="s">
        <v>116</v>
      </c>
      <c r="E431" s="250" t="s">
        <v>116</v>
      </c>
    </row>
    <row r="432" spans="1:5" x14ac:dyDescent="0.25">
      <c r="A432" s="163">
        <v>2191</v>
      </c>
      <c r="B432" s="3" t="s">
        <v>1006</v>
      </c>
      <c r="C432" s="3" t="s">
        <v>687</v>
      </c>
      <c r="D432" s="6" t="s">
        <v>689</v>
      </c>
      <c r="E432" s="250" t="s">
        <v>121</v>
      </c>
    </row>
    <row r="433" spans="1:5" x14ac:dyDescent="0.25">
      <c r="A433" s="163">
        <v>1060</v>
      </c>
      <c r="B433" s="3" t="s">
        <v>1007</v>
      </c>
      <c r="C433" s="3" t="s">
        <v>687</v>
      </c>
      <c r="D433" s="6" t="s">
        <v>697</v>
      </c>
      <c r="E433" s="250" t="s">
        <v>1326</v>
      </c>
    </row>
    <row r="434" spans="1:5" x14ac:dyDescent="0.25">
      <c r="A434" s="163">
        <v>1061</v>
      </c>
      <c r="B434" s="3" t="s">
        <v>1007</v>
      </c>
      <c r="C434" s="3" t="s">
        <v>687</v>
      </c>
      <c r="D434" s="6" t="s">
        <v>697</v>
      </c>
      <c r="E434" s="250" t="s">
        <v>1326</v>
      </c>
    </row>
    <row r="435" spans="1:5" x14ac:dyDescent="0.25">
      <c r="A435" s="163">
        <v>1063</v>
      </c>
      <c r="B435" s="3" t="s">
        <v>1007</v>
      </c>
      <c r="C435" s="3" t="s">
        <v>687</v>
      </c>
      <c r="D435" s="6" t="s">
        <v>697</v>
      </c>
      <c r="E435" s="250" t="s">
        <v>1326</v>
      </c>
    </row>
    <row r="436" spans="1:5" x14ac:dyDescent="0.25">
      <c r="A436" s="163">
        <v>1532</v>
      </c>
      <c r="B436" s="3" t="s">
        <v>1008</v>
      </c>
      <c r="C436" s="3" t="s">
        <v>687</v>
      </c>
      <c r="D436" s="6" t="s">
        <v>103</v>
      </c>
      <c r="E436" s="250" t="s">
        <v>103</v>
      </c>
    </row>
    <row r="437" spans="1:5" x14ac:dyDescent="0.25">
      <c r="A437" s="163">
        <v>1534</v>
      </c>
      <c r="B437" s="3" t="s">
        <v>1009</v>
      </c>
      <c r="C437" s="3" t="s">
        <v>687</v>
      </c>
      <c r="D437" s="6" t="s">
        <v>103</v>
      </c>
      <c r="E437" s="250" t="s">
        <v>103</v>
      </c>
    </row>
    <row r="438" spans="1:5" x14ac:dyDescent="0.25">
      <c r="A438" s="163">
        <v>1360</v>
      </c>
      <c r="B438" s="3" t="s">
        <v>1010</v>
      </c>
      <c r="C438" s="3" t="s">
        <v>687</v>
      </c>
      <c r="D438" s="6" t="s">
        <v>697</v>
      </c>
      <c r="E438" s="250" t="s">
        <v>1326</v>
      </c>
    </row>
    <row r="439" spans="1:5" x14ac:dyDescent="0.25">
      <c r="A439" s="163">
        <v>2766</v>
      </c>
      <c r="B439" s="3" t="s">
        <v>1011</v>
      </c>
      <c r="C439" s="3" t="s">
        <v>687</v>
      </c>
      <c r="D439" s="6" t="s">
        <v>715</v>
      </c>
      <c r="E439" s="250" t="s">
        <v>158</v>
      </c>
    </row>
    <row r="440" spans="1:5" x14ac:dyDescent="0.25">
      <c r="A440" s="163">
        <v>2061</v>
      </c>
      <c r="B440" s="3" t="s">
        <v>1012</v>
      </c>
      <c r="C440" s="3" t="s">
        <v>687</v>
      </c>
      <c r="D440" s="6" t="s">
        <v>689</v>
      </c>
      <c r="E440" s="250" t="s">
        <v>121</v>
      </c>
    </row>
    <row r="441" spans="1:5" x14ac:dyDescent="0.25">
      <c r="A441" s="163">
        <v>2062</v>
      </c>
      <c r="B441" s="3" t="s">
        <v>1013</v>
      </c>
      <c r="C441" s="3" t="s">
        <v>687</v>
      </c>
      <c r="D441" s="6" t="s">
        <v>715</v>
      </c>
      <c r="E441" s="250" t="s">
        <v>158</v>
      </c>
    </row>
    <row r="442" spans="1:5" x14ac:dyDescent="0.25">
      <c r="A442" s="163">
        <v>1865</v>
      </c>
      <c r="B442" s="3" t="s">
        <v>1014</v>
      </c>
      <c r="C442" s="3" t="s">
        <v>687</v>
      </c>
      <c r="D442" s="6" t="s">
        <v>691</v>
      </c>
      <c r="E442" s="250" t="s">
        <v>1320</v>
      </c>
    </row>
    <row r="443" spans="1:5" x14ac:dyDescent="0.25">
      <c r="A443" s="163">
        <v>2557</v>
      </c>
      <c r="B443" s="3" t="s">
        <v>1015</v>
      </c>
      <c r="C443" s="3" t="s">
        <v>687</v>
      </c>
      <c r="D443" s="6" t="s">
        <v>135</v>
      </c>
      <c r="E443" s="250" t="s">
        <v>135</v>
      </c>
    </row>
    <row r="444" spans="1:5" x14ac:dyDescent="0.25">
      <c r="A444" s="163">
        <v>1068</v>
      </c>
      <c r="B444" s="3" t="s">
        <v>1016</v>
      </c>
      <c r="C444" s="3" t="s">
        <v>687</v>
      </c>
      <c r="D444" s="6" t="s">
        <v>103</v>
      </c>
      <c r="E444" s="250" t="s">
        <v>103</v>
      </c>
    </row>
    <row r="445" spans="1:5" x14ac:dyDescent="0.25">
      <c r="A445" s="163">
        <v>2065</v>
      </c>
      <c r="B445" s="3" t="s">
        <v>1017</v>
      </c>
      <c r="C445" s="3" t="s">
        <v>687</v>
      </c>
      <c r="D445" s="6" t="s">
        <v>689</v>
      </c>
      <c r="E445" s="250" t="s">
        <v>121</v>
      </c>
    </row>
    <row r="446" spans="1:5" x14ac:dyDescent="0.25">
      <c r="A446" s="163">
        <v>2558</v>
      </c>
      <c r="B446" s="3" t="s">
        <v>1018</v>
      </c>
      <c r="C446" s="3" t="s">
        <v>687</v>
      </c>
      <c r="D446" s="6" t="s">
        <v>693</v>
      </c>
      <c r="E446" s="250" t="s">
        <v>1362</v>
      </c>
    </row>
    <row r="447" spans="1:5" x14ac:dyDescent="0.25">
      <c r="A447" s="163">
        <v>1364</v>
      </c>
      <c r="B447" s="3" t="s">
        <v>1019</v>
      </c>
      <c r="C447" s="3" t="s">
        <v>687</v>
      </c>
      <c r="D447" s="6" t="s">
        <v>103</v>
      </c>
      <c r="E447" s="250" t="s">
        <v>103</v>
      </c>
    </row>
    <row r="448" spans="1:5" x14ac:dyDescent="0.25">
      <c r="A448" s="163">
        <v>2653</v>
      </c>
      <c r="B448" s="3" t="s">
        <v>1020</v>
      </c>
      <c r="C448" s="3" t="s">
        <v>687</v>
      </c>
      <c r="D448" s="6" t="s">
        <v>135</v>
      </c>
      <c r="E448" s="250" t="s">
        <v>135</v>
      </c>
    </row>
    <row r="449" spans="1:5" x14ac:dyDescent="0.25">
      <c r="A449" s="163">
        <v>2655</v>
      </c>
      <c r="B449" s="3" t="s">
        <v>1021</v>
      </c>
      <c r="C449" s="3" t="s">
        <v>687</v>
      </c>
      <c r="D449" s="6" t="s">
        <v>135</v>
      </c>
      <c r="E449" s="250" t="s">
        <v>135</v>
      </c>
    </row>
    <row r="450" spans="1:5" x14ac:dyDescent="0.25">
      <c r="A450" s="163">
        <v>1253</v>
      </c>
      <c r="B450" s="3" t="s">
        <v>1022</v>
      </c>
      <c r="C450" s="3" t="s">
        <v>687</v>
      </c>
      <c r="D450" s="6" t="s">
        <v>695</v>
      </c>
      <c r="E450" s="250" t="s">
        <v>1326</v>
      </c>
    </row>
    <row r="451" spans="1:5" x14ac:dyDescent="0.25">
      <c r="A451" s="163">
        <v>1540</v>
      </c>
      <c r="B451" s="3" t="s">
        <v>1023</v>
      </c>
      <c r="C451" s="3" t="s">
        <v>687</v>
      </c>
      <c r="D451" s="6" t="s">
        <v>103</v>
      </c>
      <c r="E451" s="250" t="s">
        <v>103</v>
      </c>
    </row>
    <row r="452" spans="1:5" x14ac:dyDescent="0.25">
      <c r="A452" s="163">
        <v>1069</v>
      </c>
      <c r="B452" s="3" t="s">
        <v>1024</v>
      </c>
      <c r="C452" s="3" t="s">
        <v>687</v>
      </c>
      <c r="D452" s="6" t="s">
        <v>697</v>
      </c>
      <c r="E452" s="250" t="s">
        <v>1326</v>
      </c>
    </row>
    <row r="453" spans="1:5" x14ac:dyDescent="0.25">
      <c r="A453" s="163">
        <v>1612</v>
      </c>
      <c r="B453" s="3" t="s">
        <v>1025</v>
      </c>
      <c r="C453" s="3" t="s">
        <v>687</v>
      </c>
      <c r="D453" s="6" t="s">
        <v>103</v>
      </c>
      <c r="E453" s="250" t="s">
        <v>103</v>
      </c>
    </row>
    <row r="454" spans="1:5" x14ac:dyDescent="0.25">
      <c r="A454" s="163">
        <v>1960</v>
      </c>
      <c r="B454" s="3" t="s">
        <v>1026</v>
      </c>
      <c r="C454" s="3" t="s">
        <v>687</v>
      </c>
      <c r="D454" s="6" t="s">
        <v>735</v>
      </c>
      <c r="E454" s="250" t="s">
        <v>1320</v>
      </c>
    </row>
    <row r="455" spans="1:5" x14ac:dyDescent="0.25">
      <c r="A455" s="163">
        <v>1961</v>
      </c>
      <c r="B455" s="3" t="s">
        <v>1026</v>
      </c>
      <c r="C455" s="3" t="s">
        <v>687</v>
      </c>
      <c r="D455" s="6" t="s">
        <v>735</v>
      </c>
      <c r="E455" s="250" t="s">
        <v>1320</v>
      </c>
    </row>
    <row r="456" spans="1:5" x14ac:dyDescent="0.25">
      <c r="A456" s="163">
        <v>2359</v>
      </c>
      <c r="B456" s="3" t="s">
        <v>1027</v>
      </c>
      <c r="C456" s="3" t="s">
        <v>687</v>
      </c>
      <c r="D456" s="6" t="s">
        <v>689</v>
      </c>
      <c r="E456" s="250" t="s">
        <v>121</v>
      </c>
    </row>
    <row r="457" spans="1:5" x14ac:dyDescent="0.25">
      <c r="A457" s="163">
        <v>1463</v>
      </c>
      <c r="B457" s="3" t="s">
        <v>1028</v>
      </c>
      <c r="C457" s="3" t="s">
        <v>687</v>
      </c>
      <c r="D457" s="6" t="s">
        <v>691</v>
      </c>
      <c r="E457" s="250" t="s">
        <v>1320</v>
      </c>
    </row>
    <row r="458" spans="1:5" x14ac:dyDescent="0.25">
      <c r="A458" s="163">
        <v>1366</v>
      </c>
      <c r="B458" s="3" t="s">
        <v>1029</v>
      </c>
      <c r="C458" s="3" t="s">
        <v>687</v>
      </c>
      <c r="D458" s="6" t="s">
        <v>103</v>
      </c>
      <c r="E458" s="250" t="s">
        <v>103</v>
      </c>
    </row>
    <row r="459" spans="1:5" x14ac:dyDescent="0.25">
      <c r="A459" s="163">
        <v>1866</v>
      </c>
      <c r="B459" s="3" t="s">
        <v>1030</v>
      </c>
      <c r="C459" s="3" t="s">
        <v>687</v>
      </c>
      <c r="D459" s="6" t="s">
        <v>691</v>
      </c>
      <c r="E459" s="250" t="s">
        <v>1320</v>
      </c>
    </row>
    <row r="460" spans="1:5" x14ac:dyDescent="0.25">
      <c r="A460" s="163">
        <v>1201</v>
      </c>
      <c r="B460" s="3" t="s">
        <v>1031</v>
      </c>
      <c r="C460" s="3" t="s">
        <v>687</v>
      </c>
      <c r="D460" s="6" t="s">
        <v>695</v>
      </c>
      <c r="E460" s="250" t="s">
        <v>1326</v>
      </c>
    </row>
    <row r="461" spans="1:5" x14ac:dyDescent="0.25">
      <c r="A461" s="163">
        <v>1202</v>
      </c>
      <c r="B461" s="3" t="s">
        <v>1031</v>
      </c>
      <c r="C461" s="3" t="s">
        <v>687</v>
      </c>
      <c r="D461" s="6" t="s">
        <v>695</v>
      </c>
      <c r="E461" s="250" t="s">
        <v>1326</v>
      </c>
    </row>
    <row r="462" spans="1:5" x14ac:dyDescent="0.25">
      <c r="A462" s="163">
        <v>1203</v>
      </c>
      <c r="B462" s="3" t="s">
        <v>1031</v>
      </c>
      <c r="C462" s="3" t="s">
        <v>687</v>
      </c>
      <c r="D462" s="6" t="s">
        <v>695</v>
      </c>
      <c r="E462" s="250" t="s">
        <v>1326</v>
      </c>
    </row>
    <row r="463" spans="1:5" x14ac:dyDescent="0.25">
      <c r="A463" s="163">
        <v>1070</v>
      </c>
      <c r="B463" s="3" t="s">
        <v>1032</v>
      </c>
      <c r="C463" s="3" t="s">
        <v>687</v>
      </c>
      <c r="D463" s="6" t="s">
        <v>697</v>
      </c>
      <c r="E463" s="250" t="s">
        <v>1326</v>
      </c>
    </row>
    <row r="464" spans="1:5" x14ac:dyDescent="0.25">
      <c r="A464" s="163">
        <v>2762</v>
      </c>
      <c r="B464" s="3" t="s">
        <v>1033</v>
      </c>
      <c r="C464" s="3" t="s">
        <v>687</v>
      </c>
      <c r="D464" s="6" t="s">
        <v>715</v>
      </c>
      <c r="E464" s="250" t="s">
        <v>158</v>
      </c>
    </row>
    <row r="465" spans="1:5" x14ac:dyDescent="0.25">
      <c r="A465" s="163">
        <v>2360</v>
      </c>
      <c r="B465" s="3" t="s">
        <v>1034</v>
      </c>
      <c r="C465" s="3" t="s">
        <v>687</v>
      </c>
      <c r="D465" s="6" t="s">
        <v>689</v>
      </c>
      <c r="E465" s="250" t="s">
        <v>121</v>
      </c>
    </row>
    <row r="466" spans="1:5" x14ac:dyDescent="0.25">
      <c r="A466" s="163">
        <v>2361</v>
      </c>
      <c r="B466" s="3" t="s">
        <v>1034</v>
      </c>
      <c r="C466" s="3" t="s">
        <v>687</v>
      </c>
      <c r="D466" s="6" t="s">
        <v>689</v>
      </c>
      <c r="E466" s="250" t="s">
        <v>121</v>
      </c>
    </row>
    <row r="467" spans="1:5" x14ac:dyDescent="0.25">
      <c r="A467" s="163">
        <v>2362</v>
      </c>
      <c r="B467" s="3" t="s">
        <v>1034</v>
      </c>
      <c r="C467" s="3" t="s">
        <v>687</v>
      </c>
      <c r="D467" s="6" t="s">
        <v>689</v>
      </c>
      <c r="E467" s="250" t="s">
        <v>121</v>
      </c>
    </row>
    <row r="468" spans="1:5" x14ac:dyDescent="0.25">
      <c r="A468" s="163">
        <v>2367</v>
      </c>
      <c r="B468" s="3" t="s">
        <v>1035</v>
      </c>
      <c r="C468" s="3" t="s">
        <v>687</v>
      </c>
      <c r="D468" s="6" t="s">
        <v>689</v>
      </c>
      <c r="E468" s="250" t="s">
        <v>121</v>
      </c>
    </row>
    <row r="469" spans="1:5" x14ac:dyDescent="0.25">
      <c r="A469" s="163">
        <v>2559</v>
      </c>
      <c r="B469" s="3" t="s">
        <v>1036</v>
      </c>
      <c r="C469" s="3" t="s">
        <v>687</v>
      </c>
      <c r="D469" s="6" t="s">
        <v>135</v>
      </c>
      <c r="E469" s="250" t="s">
        <v>135</v>
      </c>
    </row>
    <row r="470" spans="1:5" x14ac:dyDescent="0.25">
      <c r="A470" s="163">
        <v>1965</v>
      </c>
      <c r="B470" s="3" t="s">
        <v>1037</v>
      </c>
      <c r="C470" s="3" t="s">
        <v>687</v>
      </c>
      <c r="D470" s="6" t="s">
        <v>735</v>
      </c>
      <c r="E470" s="250" t="s">
        <v>1320</v>
      </c>
    </row>
    <row r="471" spans="1:5" x14ac:dyDescent="0.25">
      <c r="A471" s="163">
        <v>1541</v>
      </c>
      <c r="B471" s="3" t="s">
        <v>1038</v>
      </c>
      <c r="C471" s="3" t="s">
        <v>687</v>
      </c>
      <c r="D471" s="6" t="s">
        <v>103</v>
      </c>
      <c r="E471" s="250" t="s">
        <v>103</v>
      </c>
    </row>
    <row r="472" spans="1:5" x14ac:dyDescent="0.25">
      <c r="A472" s="163">
        <v>2657</v>
      </c>
      <c r="B472" s="3" t="s">
        <v>1039</v>
      </c>
      <c r="C472" s="3" t="s">
        <v>687</v>
      </c>
      <c r="D472" s="6" t="s">
        <v>135</v>
      </c>
      <c r="E472" s="250" t="s">
        <v>135</v>
      </c>
    </row>
    <row r="473" spans="1:5" x14ac:dyDescent="0.25">
      <c r="A473" s="163">
        <v>2169</v>
      </c>
      <c r="B473" s="3" t="s">
        <v>1040</v>
      </c>
      <c r="C473" s="3" t="s">
        <v>687</v>
      </c>
      <c r="D473" s="6" t="s">
        <v>689</v>
      </c>
      <c r="E473" s="250" t="s">
        <v>121</v>
      </c>
    </row>
    <row r="474" spans="1:5" x14ac:dyDescent="0.25">
      <c r="A474" s="163">
        <v>2170</v>
      </c>
      <c r="B474" s="3" t="s">
        <v>1040</v>
      </c>
      <c r="C474" s="3" t="s">
        <v>687</v>
      </c>
      <c r="D474" s="6" t="s">
        <v>689</v>
      </c>
      <c r="E474" s="250" t="s">
        <v>121</v>
      </c>
    </row>
    <row r="475" spans="1:5" x14ac:dyDescent="0.25">
      <c r="A475" s="163">
        <v>2171</v>
      </c>
      <c r="B475" s="3" t="s">
        <v>1040</v>
      </c>
      <c r="C475" s="3" t="s">
        <v>687</v>
      </c>
      <c r="D475" s="6" t="s">
        <v>116</v>
      </c>
      <c r="E475" s="250" t="s">
        <v>116</v>
      </c>
    </row>
    <row r="476" spans="1:5" x14ac:dyDescent="0.25">
      <c r="A476" s="163">
        <v>2269</v>
      </c>
      <c r="B476" s="3" t="s">
        <v>1040</v>
      </c>
      <c r="C476" s="3" t="s">
        <v>687</v>
      </c>
      <c r="D476" s="6" t="s">
        <v>689</v>
      </c>
      <c r="E476" s="250" t="s">
        <v>121</v>
      </c>
    </row>
    <row r="477" spans="1:5" x14ac:dyDescent="0.25">
      <c r="A477" s="163">
        <v>2368</v>
      </c>
      <c r="B477" s="3" t="s">
        <v>1041</v>
      </c>
      <c r="C477" s="3" t="s">
        <v>687</v>
      </c>
      <c r="D477" s="6" t="s">
        <v>121</v>
      </c>
      <c r="E477" s="250" t="s">
        <v>121</v>
      </c>
    </row>
    <row r="478" spans="1:5" x14ac:dyDescent="0.25">
      <c r="A478" s="163">
        <v>2767</v>
      </c>
      <c r="B478" s="3" t="s">
        <v>1042</v>
      </c>
      <c r="C478" s="3" t="s">
        <v>687</v>
      </c>
      <c r="D478" s="6" t="s">
        <v>121</v>
      </c>
      <c r="E478" s="250" t="s">
        <v>121</v>
      </c>
    </row>
    <row r="479" spans="1:5" x14ac:dyDescent="0.25">
      <c r="A479" s="163">
        <v>2768</v>
      </c>
      <c r="B479" s="3" t="s">
        <v>1043</v>
      </c>
      <c r="C479" s="3" t="s">
        <v>687</v>
      </c>
      <c r="D479" s="6" t="s">
        <v>121</v>
      </c>
      <c r="E479" s="250" t="s">
        <v>121</v>
      </c>
    </row>
    <row r="480" spans="1:5" x14ac:dyDescent="0.25">
      <c r="A480" s="163">
        <v>1867</v>
      </c>
      <c r="B480" s="3" t="s">
        <v>1044</v>
      </c>
      <c r="C480" s="3" t="s">
        <v>687</v>
      </c>
      <c r="D480" s="6" t="s">
        <v>691</v>
      </c>
      <c r="E480" s="250" t="s">
        <v>1320</v>
      </c>
    </row>
    <row r="481" spans="1:5" x14ac:dyDescent="0.25">
      <c r="A481" s="163">
        <v>2137</v>
      </c>
      <c r="B481" s="3" t="s">
        <v>1045</v>
      </c>
      <c r="C481" s="3" t="s">
        <v>687</v>
      </c>
      <c r="D481" s="6" t="s">
        <v>116</v>
      </c>
      <c r="E481" s="250" t="s">
        <v>116</v>
      </c>
    </row>
    <row r="482" spans="1:5" x14ac:dyDescent="0.25">
      <c r="A482" s="163">
        <v>2769</v>
      </c>
      <c r="B482" s="3" t="s">
        <v>1046</v>
      </c>
      <c r="C482" s="3" t="s">
        <v>687</v>
      </c>
      <c r="D482" s="6" t="s">
        <v>715</v>
      </c>
      <c r="E482" s="250" t="s">
        <v>158</v>
      </c>
    </row>
    <row r="483" spans="1:5" x14ac:dyDescent="0.25">
      <c r="A483" s="163">
        <v>2151</v>
      </c>
      <c r="B483" s="3" t="s">
        <v>1047</v>
      </c>
      <c r="C483" s="3" t="s">
        <v>687</v>
      </c>
      <c r="D483" s="6" t="s">
        <v>116</v>
      </c>
      <c r="E483" s="250" t="s">
        <v>116</v>
      </c>
    </row>
    <row r="484" spans="1:5" x14ac:dyDescent="0.25">
      <c r="A484" s="163">
        <v>1254</v>
      </c>
      <c r="B484" s="3" t="s">
        <v>1048</v>
      </c>
      <c r="C484" s="3" t="s">
        <v>687</v>
      </c>
      <c r="D484" s="6" t="s">
        <v>695</v>
      </c>
      <c r="E484" s="250" t="s">
        <v>1326</v>
      </c>
    </row>
    <row r="485" spans="1:5" x14ac:dyDescent="0.25">
      <c r="A485" s="163">
        <v>1542</v>
      </c>
      <c r="B485" s="3" t="s">
        <v>1049</v>
      </c>
      <c r="C485" s="3" t="s">
        <v>687</v>
      </c>
      <c r="D485" s="6" t="s">
        <v>103</v>
      </c>
      <c r="E485" s="250" t="s">
        <v>103</v>
      </c>
    </row>
    <row r="486" spans="1:5" x14ac:dyDescent="0.25">
      <c r="A486" s="163">
        <v>2770</v>
      </c>
      <c r="B486" s="3" t="s">
        <v>1050</v>
      </c>
      <c r="C486" s="3" t="s">
        <v>687</v>
      </c>
      <c r="D486" s="6" t="s">
        <v>693</v>
      </c>
      <c r="E486" s="250" t="s">
        <v>1362</v>
      </c>
    </row>
    <row r="487" spans="1:5" x14ac:dyDescent="0.25">
      <c r="A487" s="163">
        <v>2370</v>
      </c>
      <c r="B487" s="3" t="s">
        <v>1051</v>
      </c>
      <c r="C487" s="3" t="s">
        <v>687</v>
      </c>
      <c r="D487" s="6" t="s">
        <v>689</v>
      </c>
      <c r="E487" s="250" t="s">
        <v>121</v>
      </c>
    </row>
    <row r="488" spans="1:5" x14ac:dyDescent="0.25">
      <c r="A488" s="163">
        <v>1966</v>
      </c>
      <c r="B488" s="3" t="s">
        <v>1052</v>
      </c>
      <c r="C488" s="3" t="s">
        <v>687</v>
      </c>
      <c r="D488" s="6" t="s">
        <v>735</v>
      </c>
      <c r="E488" s="250" t="s">
        <v>1320</v>
      </c>
    </row>
    <row r="489" spans="1:5" x14ac:dyDescent="0.25">
      <c r="A489" s="163">
        <v>2131</v>
      </c>
      <c r="B489" s="3" t="s">
        <v>1053</v>
      </c>
      <c r="C489" s="3" t="s">
        <v>687</v>
      </c>
      <c r="D489" s="6" t="s">
        <v>116</v>
      </c>
      <c r="E489" s="250" t="s">
        <v>116</v>
      </c>
    </row>
    <row r="490" spans="1:5" x14ac:dyDescent="0.25">
      <c r="A490" s="163">
        <v>1367</v>
      </c>
      <c r="B490" s="3" t="s">
        <v>1054</v>
      </c>
      <c r="C490" s="3" t="s">
        <v>687</v>
      </c>
      <c r="D490" s="6" t="s">
        <v>697</v>
      </c>
      <c r="E490" s="250" t="s">
        <v>1326</v>
      </c>
    </row>
    <row r="491" spans="1:5" x14ac:dyDescent="0.25">
      <c r="A491" s="163">
        <v>1969</v>
      </c>
      <c r="B491" s="3" t="s">
        <v>1055</v>
      </c>
      <c r="C491" s="3" t="s">
        <v>687</v>
      </c>
      <c r="D491" s="6" t="s">
        <v>700</v>
      </c>
      <c r="E491" s="250" t="s">
        <v>1320</v>
      </c>
    </row>
    <row r="492" spans="1:5" x14ac:dyDescent="0.25">
      <c r="A492" s="163">
        <v>2119</v>
      </c>
      <c r="B492" s="3" t="s">
        <v>1056</v>
      </c>
      <c r="C492" s="3" t="s">
        <v>687</v>
      </c>
      <c r="D492" s="6" t="s">
        <v>116</v>
      </c>
      <c r="E492" s="250" t="s">
        <v>116</v>
      </c>
    </row>
    <row r="493" spans="1:5" x14ac:dyDescent="0.25">
      <c r="A493" s="163">
        <v>2120</v>
      </c>
      <c r="B493" s="3" t="s">
        <v>1057</v>
      </c>
      <c r="C493" s="3" t="s">
        <v>687</v>
      </c>
      <c r="D493" s="6" t="s">
        <v>116</v>
      </c>
      <c r="E493" s="250" t="s">
        <v>116</v>
      </c>
    </row>
    <row r="494" spans="1:5" x14ac:dyDescent="0.25">
      <c r="A494" s="163">
        <v>1368</v>
      </c>
      <c r="B494" s="3" t="s">
        <v>1058</v>
      </c>
      <c r="C494" s="3" t="s">
        <v>687</v>
      </c>
      <c r="D494" s="6" t="s">
        <v>103</v>
      </c>
      <c r="E494" s="250" t="s">
        <v>103</v>
      </c>
    </row>
    <row r="495" spans="1:5" x14ac:dyDescent="0.25">
      <c r="A495" s="163">
        <v>1071</v>
      </c>
      <c r="B495" s="3" t="s">
        <v>1059</v>
      </c>
      <c r="C495" s="3" t="s">
        <v>687</v>
      </c>
      <c r="D495" s="6" t="s">
        <v>697</v>
      </c>
      <c r="E495" s="250" t="s">
        <v>1326</v>
      </c>
    </row>
    <row r="496" spans="1:5" x14ac:dyDescent="0.25">
      <c r="A496" s="163">
        <v>1543</v>
      </c>
      <c r="B496" s="3" t="s">
        <v>1060</v>
      </c>
      <c r="C496" s="3" t="s">
        <v>687</v>
      </c>
      <c r="D496" s="6" t="s">
        <v>103</v>
      </c>
      <c r="E496" s="250" t="s">
        <v>103</v>
      </c>
    </row>
    <row r="497" spans="1:5" x14ac:dyDescent="0.25">
      <c r="A497" s="163">
        <v>2561</v>
      </c>
      <c r="B497" s="3" t="s">
        <v>1061</v>
      </c>
      <c r="C497" s="3" t="s">
        <v>687</v>
      </c>
      <c r="D497" s="6" t="s">
        <v>135</v>
      </c>
      <c r="E497" s="250" t="s">
        <v>135</v>
      </c>
    </row>
    <row r="498" spans="1:5" x14ac:dyDescent="0.25">
      <c r="A498" s="163">
        <v>2562</v>
      </c>
      <c r="B498" s="3" t="s">
        <v>1062</v>
      </c>
      <c r="C498" s="3" t="s">
        <v>687</v>
      </c>
      <c r="D498" s="6" t="s">
        <v>135</v>
      </c>
      <c r="E498" s="250" t="s">
        <v>135</v>
      </c>
    </row>
    <row r="499" spans="1:5" x14ac:dyDescent="0.25">
      <c r="A499" s="163">
        <v>1970</v>
      </c>
      <c r="B499" s="3" t="s">
        <v>1063</v>
      </c>
      <c r="C499" s="3" t="s">
        <v>687</v>
      </c>
      <c r="D499" s="6" t="s">
        <v>735</v>
      </c>
      <c r="E499" s="250" t="s">
        <v>1320</v>
      </c>
    </row>
    <row r="500" spans="1:5" x14ac:dyDescent="0.25">
      <c r="A500" s="163">
        <v>1971</v>
      </c>
      <c r="B500" s="3" t="s">
        <v>1063</v>
      </c>
      <c r="C500" s="3" t="s">
        <v>687</v>
      </c>
      <c r="D500" s="6" t="s">
        <v>735</v>
      </c>
      <c r="E500" s="250" t="s">
        <v>1320</v>
      </c>
    </row>
    <row r="501" spans="1:5" x14ac:dyDescent="0.25">
      <c r="A501" s="163">
        <v>1952</v>
      </c>
      <c r="B501" s="3" t="s">
        <v>1064</v>
      </c>
      <c r="C501" s="3" t="s">
        <v>687</v>
      </c>
      <c r="D501" s="6" t="s">
        <v>700</v>
      </c>
      <c r="E501" s="250" t="s">
        <v>1320</v>
      </c>
    </row>
    <row r="502" spans="1:5" x14ac:dyDescent="0.25">
      <c r="A502" s="163">
        <v>1255</v>
      </c>
      <c r="B502" s="3" t="s">
        <v>1065</v>
      </c>
      <c r="C502" s="3" t="s">
        <v>687</v>
      </c>
      <c r="D502" s="6" t="s">
        <v>695</v>
      </c>
      <c r="E502" s="250" t="s">
        <v>1326</v>
      </c>
    </row>
    <row r="503" spans="1:5" x14ac:dyDescent="0.25">
      <c r="A503" s="163">
        <v>2563</v>
      </c>
      <c r="B503" s="3" t="s">
        <v>1066</v>
      </c>
      <c r="C503" s="3" t="s">
        <v>687</v>
      </c>
      <c r="D503" s="6" t="s">
        <v>135</v>
      </c>
      <c r="E503" s="250" t="s">
        <v>135</v>
      </c>
    </row>
    <row r="504" spans="1:5" x14ac:dyDescent="0.25">
      <c r="A504" s="163">
        <v>1906</v>
      </c>
      <c r="B504" s="3" t="s">
        <v>1067</v>
      </c>
      <c r="C504" s="3" t="s">
        <v>687</v>
      </c>
      <c r="D504" s="6" t="s">
        <v>116</v>
      </c>
      <c r="E504" s="250" t="s">
        <v>116</v>
      </c>
    </row>
    <row r="505" spans="1:5" x14ac:dyDescent="0.25">
      <c r="A505" s="163">
        <v>1256</v>
      </c>
      <c r="B505" s="3" t="s">
        <v>1068</v>
      </c>
      <c r="C505" s="3" t="s">
        <v>687</v>
      </c>
      <c r="D505" s="6" t="s">
        <v>695</v>
      </c>
      <c r="E505" s="250" t="s">
        <v>1326</v>
      </c>
    </row>
    <row r="506" spans="1:5" x14ac:dyDescent="0.25">
      <c r="A506" s="163">
        <v>2066</v>
      </c>
      <c r="B506" s="3" t="s">
        <v>1069</v>
      </c>
      <c r="C506" s="3" t="s">
        <v>687</v>
      </c>
      <c r="D506" s="6" t="s">
        <v>689</v>
      </c>
      <c r="E506" s="250" t="s">
        <v>121</v>
      </c>
    </row>
    <row r="507" spans="1:5" x14ac:dyDescent="0.25">
      <c r="A507" s="163">
        <v>2771</v>
      </c>
      <c r="B507" s="3" t="s">
        <v>1070</v>
      </c>
      <c r="C507" s="3" t="s">
        <v>687</v>
      </c>
      <c r="D507" s="6" t="s">
        <v>715</v>
      </c>
      <c r="E507" s="250" t="s">
        <v>158</v>
      </c>
    </row>
    <row r="508" spans="1:5" x14ac:dyDescent="0.25">
      <c r="A508" s="163">
        <v>2067</v>
      </c>
      <c r="B508" s="3" t="s">
        <v>1071</v>
      </c>
      <c r="C508" s="3" t="s">
        <v>687</v>
      </c>
      <c r="D508" s="6" t="s">
        <v>715</v>
      </c>
      <c r="E508" s="250" t="s">
        <v>158</v>
      </c>
    </row>
    <row r="509" spans="1:5" x14ac:dyDescent="0.25">
      <c r="A509" s="163">
        <v>1257</v>
      </c>
      <c r="B509" s="3" t="s">
        <v>1072</v>
      </c>
      <c r="C509" s="3" t="s">
        <v>687</v>
      </c>
      <c r="D509" s="6" t="s">
        <v>695</v>
      </c>
      <c r="E509" s="250" t="s">
        <v>1326</v>
      </c>
    </row>
    <row r="510" spans="1:5" x14ac:dyDescent="0.25">
      <c r="A510" s="163">
        <v>1370</v>
      </c>
      <c r="B510" s="3" t="s">
        <v>1073</v>
      </c>
      <c r="C510" s="3" t="s">
        <v>687</v>
      </c>
      <c r="D510" s="6" t="s">
        <v>697</v>
      </c>
      <c r="E510" s="250" t="s">
        <v>1326</v>
      </c>
    </row>
    <row r="511" spans="1:5" x14ac:dyDescent="0.25">
      <c r="A511" s="163">
        <v>2070</v>
      </c>
      <c r="B511" s="3" t="s">
        <v>1074</v>
      </c>
      <c r="C511" s="3" t="s">
        <v>687</v>
      </c>
      <c r="D511" s="6" t="s">
        <v>715</v>
      </c>
      <c r="E511" s="250" t="s">
        <v>158</v>
      </c>
    </row>
    <row r="512" spans="1:5" x14ac:dyDescent="0.25">
      <c r="A512" s="163">
        <v>1770</v>
      </c>
      <c r="B512" s="3" t="s">
        <v>1075</v>
      </c>
      <c r="C512" s="3" t="s">
        <v>687</v>
      </c>
      <c r="D512" s="6" t="s">
        <v>158</v>
      </c>
      <c r="E512" s="250" t="s">
        <v>158</v>
      </c>
    </row>
    <row r="513" spans="1:5" x14ac:dyDescent="0.25">
      <c r="A513" s="163">
        <v>1464</v>
      </c>
      <c r="B513" s="3" t="s">
        <v>1076</v>
      </c>
      <c r="C513" s="3" t="s">
        <v>687</v>
      </c>
      <c r="D513" s="6" t="s">
        <v>691</v>
      </c>
      <c r="E513" s="250" t="s">
        <v>1320</v>
      </c>
    </row>
    <row r="514" spans="1:5" x14ac:dyDescent="0.25">
      <c r="A514" s="163">
        <v>1545</v>
      </c>
      <c r="B514" s="3" t="s">
        <v>1077</v>
      </c>
      <c r="C514" s="3" t="s">
        <v>687</v>
      </c>
      <c r="D514" s="6" t="s">
        <v>103</v>
      </c>
      <c r="E514" s="250" t="s">
        <v>103</v>
      </c>
    </row>
    <row r="515" spans="1:5" x14ac:dyDescent="0.25">
      <c r="A515" s="163">
        <v>1546</v>
      </c>
      <c r="B515" s="3" t="s">
        <v>1077</v>
      </c>
      <c r="C515" s="3" t="s">
        <v>687</v>
      </c>
      <c r="D515" s="6" t="s">
        <v>103</v>
      </c>
      <c r="E515" s="250" t="s">
        <v>103</v>
      </c>
    </row>
    <row r="516" spans="1:5" x14ac:dyDescent="0.25">
      <c r="A516" s="163">
        <v>1072</v>
      </c>
      <c r="B516" s="3" t="s">
        <v>1078</v>
      </c>
      <c r="C516" s="3" t="s">
        <v>687</v>
      </c>
      <c r="D516" s="6" t="s">
        <v>697</v>
      </c>
      <c r="E516" s="250" t="s">
        <v>1326</v>
      </c>
    </row>
    <row r="517" spans="1:5" x14ac:dyDescent="0.25">
      <c r="A517" s="163">
        <v>2564</v>
      </c>
      <c r="B517" s="3" t="s">
        <v>1079</v>
      </c>
      <c r="C517" s="3" t="s">
        <v>687</v>
      </c>
      <c r="D517" s="6" t="s">
        <v>135</v>
      </c>
      <c r="E517" s="250" t="s">
        <v>135</v>
      </c>
    </row>
    <row r="518" spans="1:5" x14ac:dyDescent="0.25">
      <c r="A518" s="163">
        <v>2565</v>
      </c>
      <c r="B518" s="3" t="s">
        <v>1080</v>
      </c>
      <c r="C518" s="3" t="s">
        <v>687</v>
      </c>
      <c r="D518" s="6" t="s">
        <v>135</v>
      </c>
      <c r="E518" s="250" t="s">
        <v>135</v>
      </c>
    </row>
    <row r="519" spans="1:5" x14ac:dyDescent="0.25">
      <c r="A519" s="163">
        <v>2725</v>
      </c>
      <c r="B519" s="3" t="s">
        <v>1081</v>
      </c>
      <c r="C519" s="3" t="s">
        <v>687</v>
      </c>
      <c r="D519" s="6" t="s">
        <v>712</v>
      </c>
      <c r="E519" s="250" t="s">
        <v>1362</v>
      </c>
    </row>
    <row r="520" spans="1:5" x14ac:dyDescent="0.25">
      <c r="A520" s="163">
        <v>2726</v>
      </c>
      <c r="B520" s="3" t="s">
        <v>1081</v>
      </c>
      <c r="C520" s="3" t="s">
        <v>687</v>
      </c>
      <c r="D520" s="6" t="s">
        <v>712</v>
      </c>
      <c r="E520" s="250" t="s">
        <v>1362</v>
      </c>
    </row>
    <row r="521" spans="1:5" x14ac:dyDescent="0.25">
      <c r="A521" s="163">
        <v>2143</v>
      </c>
      <c r="B521" s="3" t="s">
        <v>1082</v>
      </c>
      <c r="C521" s="3" t="s">
        <v>687</v>
      </c>
      <c r="D521" s="6" t="s">
        <v>116</v>
      </c>
      <c r="E521" s="250" t="s">
        <v>116</v>
      </c>
    </row>
    <row r="522" spans="1:5" x14ac:dyDescent="0.25">
      <c r="A522" s="163">
        <v>2144</v>
      </c>
      <c r="B522" s="3" t="s">
        <v>1082</v>
      </c>
      <c r="C522" s="3" t="s">
        <v>687</v>
      </c>
      <c r="D522" s="6" t="s">
        <v>116</v>
      </c>
      <c r="E522" s="250" t="s">
        <v>116</v>
      </c>
    </row>
    <row r="523" spans="1:5" x14ac:dyDescent="0.25">
      <c r="A523" s="163">
        <v>2145</v>
      </c>
      <c r="B523" s="3" t="s">
        <v>1082</v>
      </c>
      <c r="C523" s="3" t="s">
        <v>687</v>
      </c>
      <c r="D523" s="6" t="s">
        <v>116</v>
      </c>
      <c r="E523" s="250" t="s">
        <v>116</v>
      </c>
    </row>
    <row r="524" spans="1:5" x14ac:dyDescent="0.25">
      <c r="A524" s="163">
        <v>1074</v>
      </c>
      <c r="B524" s="3" t="s">
        <v>1083</v>
      </c>
      <c r="C524" s="3" t="s">
        <v>687</v>
      </c>
      <c r="D524" s="6" t="s">
        <v>103</v>
      </c>
      <c r="E524" s="250" t="s">
        <v>103</v>
      </c>
    </row>
    <row r="525" spans="1:5" x14ac:dyDescent="0.25">
      <c r="A525" s="163">
        <v>2366</v>
      </c>
      <c r="B525" s="3" t="s">
        <v>1084</v>
      </c>
      <c r="C525" s="3" t="s">
        <v>687</v>
      </c>
      <c r="D525" s="6" t="s">
        <v>689</v>
      </c>
      <c r="E525" s="250" t="s">
        <v>121</v>
      </c>
    </row>
    <row r="526" spans="1:5" x14ac:dyDescent="0.25">
      <c r="A526" s="163">
        <v>2659</v>
      </c>
      <c r="B526" s="3" t="s">
        <v>1085</v>
      </c>
      <c r="C526" s="3" t="s">
        <v>687</v>
      </c>
      <c r="D526" s="6" t="s">
        <v>135</v>
      </c>
      <c r="E526" s="250" t="s">
        <v>135</v>
      </c>
    </row>
    <row r="527" spans="1:5" x14ac:dyDescent="0.25">
      <c r="A527" s="163">
        <v>2748</v>
      </c>
      <c r="B527" s="3" t="s">
        <v>1086</v>
      </c>
      <c r="C527" s="3" t="s">
        <v>687</v>
      </c>
      <c r="D527" s="6" t="s">
        <v>693</v>
      </c>
      <c r="E527" s="250" t="s">
        <v>1362</v>
      </c>
    </row>
    <row r="528" spans="1:5" x14ac:dyDescent="0.25">
      <c r="A528" s="163">
        <v>1373</v>
      </c>
      <c r="B528" s="3" t="s">
        <v>1087</v>
      </c>
      <c r="C528" s="3" t="s">
        <v>687</v>
      </c>
      <c r="D528" s="6" t="s">
        <v>697</v>
      </c>
      <c r="E528" s="250" t="s">
        <v>1326</v>
      </c>
    </row>
    <row r="529" spans="1:5" x14ac:dyDescent="0.25">
      <c r="A529" s="163">
        <v>2660</v>
      </c>
      <c r="B529" s="3" t="s">
        <v>1088</v>
      </c>
      <c r="C529" s="3" t="s">
        <v>687</v>
      </c>
      <c r="D529" s="6" t="s">
        <v>135</v>
      </c>
      <c r="E529" s="250" t="s">
        <v>135</v>
      </c>
    </row>
    <row r="530" spans="1:5" x14ac:dyDescent="0.25">
      <c r="A530" s="163">
        <v>2375</v>
      </c>
      <c r="B530" s="3" t="s">
        <v>1089</v>
      </c>
      <c r="C530" s="3" t="s">
        <v>687</v>
      </c>
      <c r="D530" s="6" t="s">
        <v>121</v>
      </c>
      <c r="E530" s="250" t="s">
        <v>121</v>
      </c>
    </row>
    <row r="531" spans="1:5" x14ac:dyDescent="0.25">
      <c r="A531" s="163">
        <v>1258</v>
      </c>
      <c r="B531" s="3" t="s">
        <v>1090</v>
      </c>
      <c r="C531" s="3" t="s">
        <v>687</v>
      </c>
      <c r="D531" s="6" t="s">
        <v>695</v>
      </c>
      <c r="E531" s="250" t="s">
        <v>1326</v>
      </c>
    </row>
    <row r="532" spans="1:5" x14ac:dyDescent="0.25">
      <c r="A532" s="163">
        <v>1560</v>
      </c>
      <c r="B532" s="3" t="s">
        <v>1091</v>
      </c>
      <c r="C532" s="3" t="s">
        <v>687</v>
      </c>
      <c r="D532" s="6" t="s">
        <v>103</v>
      </c>
      <c r="E532" s="250" t="s">
        <v>103</v>
      </c>
    </row>
    <row r="533" spans="1:5" x14ac:dyDescent="0.25">
      <c r="A533" s="163">
        <v>1075</v>
      </c>
      <c r="B533" s="3" t="s">
        <v>1092</v>
      </c>
      <c r="C533" s="3" t="s">
        <v>687</v>
      </c>
      <c r="D533" s="6" t="s">
        <v>697</v>
      </c>
      <c r="E533" s="250" t="s">
        <v>1326</v>
      </c>
    </row>
    <row r="534" spans="1:5" x14ac:dyDescent="0.25">
      <c r="A534" s="163">
        <v>1982</v>
      </c>
      <c r="B534" s="3" t="s">
        <v>1093</v>
      </c>
      <c r="C534" s="3" t="s">
        <v>687</v>
      </c>
      <c r="D534" s="6" t="s">
        <v>735</v>
      </c>
      <c r="E534" s="250" t="s">
        <v>1320</v>
      </c>
    </row>
    <row r="535" spans="1:5" x14ac:dyDescent="0.25">
      <c r="A535" s="163">
        <v>2661</v>
      </c>
      <c r="B535" s="3" t="s">
        <v>1094</v>
      </c>
      <c r="C535" s="3" t="s">
        <v>687</v>
      </c>
      <c r="D535" s="6" t="s">
        <v>135</v>
      </c>
      <c r="E535" s="250" t="s">
        <v>135</v>
      </c>
    </row>
    <row r="536" spans="1:5" x14ac:dyDescent="0.25">
      <c r="A536" s="163">
        <v>1561</v>
      </c>
      <c r="B536" s="3" t="s">
        <v>1095</v>
      </c>
      <c r="C536" s="3" t="s">
        <v>687</v>
      </c>
      <c r="D536" s="6" t="s">
        <v>103</v>
      </c>
      <c r="E536" s="250" t="s">
        <v>103</v>
      </c>
    </row>
    <row r="537" spans="1:5" x14ac:dyDescent="0.25">
      <c r="A537" s="163">
        <v>1260</v>
      </c>
      <c r="B537" s="3" t="s">
        <v>1096</v>
      </c>
      <c r="C537" s="3" t="s">
        <v>687</v>
      </c>
      <c r="D537" s="6" t="s">
        <v>695</v>
      </c>
      <c r="E537" s="250" t="s">
        <v>1326</v>
      </c>
    </row>
    <row r="538" spans="1:5" x14ac:dyDescent="0.25">
      <c r="A538" s="163">
        <v>2662</v>
      </c>
      <c r="B538" s="3" t="s">
        <v>1097</v>
      </c>
      <c r="C538" s="3" t="s">
        <v>687</v>
      </c>
      <c r="D538" s="6" t="s">
        <v>135</v>
      </c>
      <c r="E538" s="250" t="s">
        <v>135</v>
      </c>
    </row>
    <row r="539" spans="1:5" x14ac:dyDescent="0.25">
      <c r="A539" s="163">
        <v>2071</v>
      </c>
      <c r="B539" s="3" t="s">
        <v>1098</v>
      </c>
      <c r="C539" s="3" t="s">
        <v>687</v>
      </c>
      <c r="D539" s="6" t="s">
        <v>715</v>
      </c>
      <c r="E539" s="250" t="s">
        <v>158</v>
      </c>
    </row>
    <row r="540" spans="1:5" x14ac:dyDescent="0.25">
      <c r="A540" s="163">
        <v>2663</v>
      </c>
      <c r="B540" s="3" t="s">
        <v>1099</v>
      </c>
      <c r="C540" s="3" t="s">
        <v>687</v>
      </c>
      <c r="D540" s="6" t="s">
        <v>135</v>
      </c>
      <c r="E540" s="250" t="s">
        <v>135</v>
      </c>
    </row>
    <row r="541" spans="1:5" x14ac:dyDescent="0.25">
      <c r="A541" s="163">
        <v>2190</v>
      </c>
      <c r="B541" s="3" t="s">
        <v>1100</v>
      </c>
      <c r="C541" s="3" t="s">
        <v>687</v>
      </c>
      <c r="D541" s="6" t="s">
        <v>689</v>
      </c>
      <c r="E541" s="250" t="s">
        <v>121</v>
      </c>
    </row>
    <row r="542" spans="1:5" x14ac:dyDescent="0.25">
      <c r="A542" s="163">
        <v>2664</v>
      </c>
      <c r="B542" s="3" t="s">
        <v>1101</v>
      </c>
      <c r="C542" s="3" t="s">
        <v>687</v>
      </c>
      <c r="D542" s="6" t="s">
        <v>135</v>
      </c>
      <c r="E542" s="250" t="s">
        <v>135</v>
      </c>
    </row>
    <row r="543" spans="1:5" x14ac:dyDescent="0.25">
      <c r="A543" s="163">
        <v>1073</v>
      </c>
      <c r="B543" s="3" t="s">
        <v>1102</v>
      </c>
      <c r="C543" s="3" t="s">
        <v>687</v>
      </c>
      <c r="D543" s="6" t="s">
        <v>697</v>
      </c>
      <c r="E543" s="250" t="s">
        <v>1326</v>
      </c>
    </row>
    <row r="544" spans="1:5" x14ac:dyDescent="0.25">
      <c r="A544" s="163">
        <v>1772</v>
      </c>
      <c r="B544" s="3" t="s">
        <v>1103</v>
      </c>
      <c r="C544" s="3" t="s">
        <v>687</v>
      </c>
      <c r="D544" s="6" t="s">
        <v>158</v>
      </c>
      <c r="E544" s="250" t="s">
        <v>158</v>
      </c>
    </row>
    <row r="545" spans="1:5" x14ac:dyDescent="0.25">
      <c r="A545" s="163">
        <v>1550</v>
      </c>
      <c r="B545" s="3" t="s">
        <v>1104</v>
      </c>
      <c r="C545" s="3" t="s">
        <v>687</v>
      </c>
      <c r="D545" s="6" t="s">
        <v>103</v>
      </c>
      <c r="E545" s="250" t="s">
        <v>103</v>
      </c>
    </row>
    <row r="546" spans="1:5" x14ac:dyDescent="0.25">
      <c r="A546" s="163">
        <v>1259</v>
      </c>
      <c r="B546" s="3" t="s">
        <v>1105</v>
      </c>
      <c r="C546" s="3" t="s">
        <v>687</v>
      </c>
      <c r="D546" s="6" t="s">
        <v>695</v>
      </c>
      <c r="E546" s="250" t="s">
        <v>1326</v>
      </c>
    </row>
    <row r="547" spans="1:5" x14ac:dyDescent="0.25">
      <c r="A547" s="163">
        <v>1077</v>
      </c>
      <c r="B547" s="3" t="s">
        <v>1106</v>
      </c>
      <c r="C547" s="3" t="s">
        <v>687</v>
      </c>
      <c r="D547" s="6" t="s">
        <v>697</v>
      </c>
      <c r="E547" s="250" t="s">
        <v>1326</v>
      </c>
    </row>
    <row r="548" spans="1:5" x14ac:dyDescent="0.25">
      <c r="A548" s="163">
        <v>1562</v>
      </c>
      <c r="B548" s="3" t="s">
        <v>1107</v>
      </c>
      <c r="C548" s="3" t="s">
        <v>687</v>
      </c>
      <c r="D548" s="6" t="s">
        <v>103</v>
      </c>
      <c r="E548" s="250" t="s">
        <v>103</v>
      </c>
    </row>
    <row r="549" spans="1:5" x14ac:dyDescent="0.25">
      <c r="A549" s="163">
        <v>1101</v>
      </c>
      <c r="B549" s="3" t="s">
        <v>1108</v>
      </c>
      <c r="C549" s="3" t="s">
        <v>687</v>
      </c>
      <c r="D549" s="6" t="s">
        <v>697</v>
      </c>
      <c r="E549" s="250" t="s">
        <v>1326</v>
      </c>
    </row>
    <row r="550" spans="1:5" x14ac:dyDescent="0.25">
      <c r="A550" s="163">
        <v>1102</v>
      </c>
      <c r="B550" s="3" t="s">
        <v>1108</v>
      </c>
      <c r="C550" s="3" t="s">
        <v>687</v>
      </c>
      <c r="D550" s="6" t="s">
        <v>697</v>
      </c>
      <c r="E550" s="250" t="s">
        <v>1326</v>
      </c>
    </row>
    <row r="551" spans="1:5" x14ac:dyDescent="0.25">
      <c r="A551" s="163">
        <v>1103</v>
      </c>
      <c r="B551" s="3" t="s">
        <v>1108</v>
      </c>
      <c r="C551" s="3" t="s">
        <v>687</v>
      </c>
      <c r="D551" s="6" t="s">
        <v>697</v>
      </c>
      <c r="E551" s="250" t="s">
        <v>1326</v>
      </c>
    </row>
    <row r="552" spans="1:5" x14ac:dyDescent="0.25">
      <c r="A552" s="163">
        <v>1104</v>
      </c>
      <c r="B552" s="3" t="s">
        <v>1108</v>
      </c>
      <c r="C552" s="3" t="s">
        <v>687</v>
      </c>
      <c r="D552" s="6" t="s">
        <v>697</v>
      </c>
      <c r="E552" s="250" t="s">
        <v>1326</v>
      </c>
    </row>
    <row r="553" spans="1:5" x14ac:dyDescent="0.25">
      <c r="A553" s="163">
        <v>1105</v>
      </c>
      <c r="B553" s="3" t="s">
        <v>1108</v>
      </c>
      <c r="C553" s="3" t="s">
        <v>687</v>
      </c>
      <c r="D553" s="6" t="s">
        <v>697</v>
      </c>
      <c r="E553" s="250" t="s">
        <v>1326</v>
      </c>
    </row>
    <row r="554" spans="1:5" x14ac:dyDescent="0.25">
      <c r="A554" s="163">
        <v>1107</v>
      </c>
      <c r="B554" s="3" t="s">
        <v>1108</v>
      </c>
      <c r="C554" s="3" t="s">
        <v>687</v>
      </c>
      <c r="D554" s="6" t="s">
        <v>697</v>
      </c>
      <c r="E554" s="250" t="s">
        <v>1326</v>
      </c>
    </row>
    <row r="555" spans="1:5" x14ac:dyDescent="0.25">
      <c r="A555" s="163">
        <v>1108</v>
      </c>
      <c r="B555" s="3" t="s">
        <v>1108</v>
      </c>
      <c r="C555" s="3" t="s">
        <v>687</v>
      </c>
      <c r="D555" s="6" t="s">
        <v>697</v>
      </c>
      <c r="E555" s="250" t="s">
        <v>1326</v>
      </c>
    </row>
    <row r="556" spans="1:5" x14ac:dyDescent="0.25">
      <c r="A556" s="163">
        <v>1109</v>
      </c>
      <c r="B556" s="3" t="s">
        <v>1108</v>
      </c>
      <c r="C556" s="3" t="s">
        <v>687</v>
      </c>
      <c r="D556" s="6" t="s">
        <v>697</v>
      </c>
      <c r="E556" s="250" t="s">
        <v>1326</v>
      </c>
    </row>
    <row r="557" spans="1:5" x14ac:dyDescent="0.25">
      <c r="A557" s="163">
        <v>1111</v>
      </c>
      <c r="B557" s="3" t="s">
        <v>1108</v>
      </c>
      <c r="C557" s="3" t="s">
        <v>687</v>
      </c>
      <c r="D557" s="6" t="s">
        <v>697</v>
      </c>
      <c r="E557" s="250" t="s">
        <v>1326</v>
      </c>
    </row>
    <row r="558" spans="1:5" x14ac:dyDescent="0.25">
      <c r="A558" s="163">
        <v>1115</v>
      </c>
      <c r="B558" s="3" t="s">
        <v>1108</v>
      </c>
      <c r="C558" s="3" t="s">
        <v>687</v>
      </c>
      <c r="D558" s="6" t="s">
        <v>697</v>
      </c>
      <c r="E558" s="250" t="s">
        <v>1326</v>
      </c>
    </row>
    <row r="559" spans="1:5" x14ac:dyDescent="0.25">
      <c r="A559" s="163">
        <v>1118</v>
      </c>
      <c r="B559" s="3" t="s">
        <v>1108</v>
      </c>
      <c r="C559" s="3" t="s">
        <v>687</v>
      </c>
      <c r="D559" s="6" t="s">
        <v>697</v>
      </c>
      <c r="E559" s="250" t="s">
        <v>1326</v>
      </c>
    </row>
    <row r="560" spans="1:5" x14ac:dyDescent="0.25">
      <c r="A560" s="163">
        <v>1119</v>
      </c>
      <c r="B560" s="3" t="s">
        <v>1108</v>
      </c>
      <c r="C560" s="3" t="s">
        <v>687</v>
      </c>
      <c r="D560" s="6" t="s">
        <v>697</v>
      </c>
      <c r="E560" s="250" t="s">
        <v>1326</v>
      </c>
    </row>
    <row r="561" spans="1:5" x14ac:dyDescent="0.25">
      <c r="A561" s="163">
        <v>1128</v>
      </c>
      <c r="B561" s="3" t="s">
        <v>1108</v>
      </c>
      <c r="C561" s="3" t="s">
        <v>687</v>
      </c>
      <c r="D561" s="6" t="s">
        <v>697</v>
      </c>
      <c r="E561" s="250" t="s">
        <v>1326</v>
      </c>
    </row>
    <row r="562" spans="1:5" x14ac:dyDescent="0.25">
      <c r="A562" s="163">
        <v>1129</v>
      </c>
      <c r="B562" s="3" t="s">
        <v>1108</v>
      </c>
      <c r="C562" s="3" t="s">
        <v>687</v>
      </c>
      <c r="D562" s="6" t="s">
        <v>697</v>
      </c>
      <c r="E562" s="250" t="s">
        <v>1326</v>
      </c>
    </row>
    <row r="563" spans="1:5" x14ac:dyDescent="0.25">
      <c r="A563" s="163">
        <v>1133</v>
      </c>
      <c r="B563" s="3" t="s">
        <v>1108</v>
      </c>
      <c r="C563" s="3" t="s">
        <v>687</v>
      </c>
      <c r="D563" s="6" t="s">
        <v>697</v>
      </c>
      <c r="E563" s="250" t="s">
        <v>1326</v>
      </c>
    </row>
    <row r="564" spans="1:5" x14ac:dyDescent="0.25">
      <c r="A564" s="163">
        <v>1138</v>
      </c>
      <c r="B564" s="3" t="s">
        <v>1108</v>
      </c>
      <c r="C564" s="3" t="s">
        <v>687</v>
      </c>
      <c r="D564" s="6" t="s">
        <v>697</v>
      </c>
      <c r="E564" s="250" t="s">
        <v>1326</v>
      </c>
    </row>
    <row r="565" spans="1:5" x14ac:dyDescent="0.25">
      <c r="A565" s="163">
        <v>1139</v>
      </c>
      <c r="B565" s="3" t="s">
        <v>1108</v>
      </c>
      <c r="C565" s="3" t="s">
        <v>687</v>
      </c>
      <c r="D565" s="6" t="s">
        <v>697</v>
      </c>
      <c r="E565" s="250" t="s">
        <v>1326</v>
      </c>
    </row>
    <row r="566" spans="1:5" x14ac:dyDescent="0.25">
      <c r="A566" s="163">
        <v>1144</v>
      </c>
      <c r="B566" s="3" t="s">
        <v>1108</v>
      </c>
      <c r="C566" s="3" t="s">
        <v>687</v>
      </c>
      <c r="D566" s="6" t="s">
        <v>697</v>
      </c>
      <c r="E566" s="250" t="s">
        <v>1326</v>
      </c>
    </row>
    <row r="567" spans="1:5" x14ac:dyDescent="0.25">
      <c r="A567" s="163">
        <v>1152</v>
      </c>
      <c r="B567" s="3" t="s">
        <v>1108</v>
      </c>
      <c r="C567" s="3" t="s">
        <v>687</v>
      </c>
      <c r="D567" s="6" t="s">
        <v>697</v>
      </c>
      <c r="E567" s="250" t="s">
        <v>1326</v>
      </c>
    </row>
    <row r="568" spans="1:5" x14ac:dyDescent="0.25">
      <c r="A568" s="163">
        <v>1195</v>
      </c>
      <c r="B568" s="3" t="s">
        <v>1108</v>
      </c>
      <c r="C568" s="3" t="s">
        <v>687</v>
      </c>
      <c r="D568" s="6" t="s">
        <v>697</v>
      </c>
      <c r="E568" s="250" t="s">
        <v>1326</v>
      </c>
    </row>
    <row r="569" spans="1:5" x14ac:dyDescent="0.25">
      <c r="A569" s="163">
        <v>1199</v>
      </c>
      <c r="B569" s="3" t="s">
        <v>1108</v>
      </c>
      <c r="C569" s="3" t="s">
        <v>687</v>
      </c>
      <c r="D569" s="6" t="s">
        <v>697</v>
      </c>
      <c r="E569" s="250" t="s">
        <v>1326</v>
      </c>
    </row>
    <row r="570" spans="1:5" x14ac:dyDescent="0.25">
      <c r="A570" s="163">
        <v>1564</v>
      </c>
      <c r="B570" s="3" t="s">
        <v>1109</v>
      </c>
      <c r="C570" s="3" t="s">
        <v>687</v>
      </c>
      <c r="D570" s="6" t="s">
        <v>103</v>
      </c>
      <c r="E570" s="250" t="s">
        <v>103</v>
      </c>
    </row>
    <row r="571" spans="1:5" x14ac:dyDescent="0.25">
      <c r="A571" s="163">
        <v>1467</v>
      </c>
      <c r="B571" s="3" t="s">
        <v>1110</v>
      </c>
      <c r="C571" s="3" t="s">
        <v>687</v>
      </c>
      <c r="D571" s="6" t="s">
        <v>691</v>
      </c>
      <c r="E571" s="250" t="s">
        <v>1320</v>
      </c>
    </row>
    <row r="572" spans="1:5" x14ac:dyDescent="0.25">
      <c r="A572" s="163">
        <v>1262</v>
      </c>
      <c r="B572" s="3" t="s">
        <v>1111</v>
      </c>
      <c r="C572" s="3" t="s">
        <v>687</v>
      </c>
      <c r="D572" s="6" t="s">
        <v>695</v>
      </c>
      <c r="E572" s="250" t="s">
        <v>1326</v>
      </c>
    </row>
    <row r="573" spans="1:5" x14ac:dyDescent="0.25">
      <c r="A573" s="163">
        <v>1263</v>
      </c>
      <c r="B573" s="3" t="s">
        <v>1111</v>
      </c>
      <c r="C573" s="3" t="s">
        <v>687</v>
      </c>
      <c r="D573" s="6" t="s">
        <v>695</v>
      </c>
      <c r="E573" s="250" t="s">
        <v>1326</v>
      </c>
    </row>
    <row r="574" spans="1:5" x14ac:dyDescent="0.25">
      <c r="A574" s="163">
        <v>2180</v>
      </c>
      <c r="B574" s="3" t="s">
        <v>1112</v>
      </c>
      <c r="C574" s="3" t="s">
        <v>687</v>
      </c>
      <c r="D574" s="6" t="s">
        <v>691</v>
      </c>
      <c r="E574" s="250" t="s">
        <v>1320</v>
      </c>
    </row>
    <row r="575" spans="1:5" x14ac:dyDescent="0.25">
      <c r="A575" s="163">
        <v>2072</v>
      </c>
      <c r="B575" s="3" t="s">
        <v>1113</v>
      </c>
      <c r="C575" s="3" t="s">
        <v>687</v>
      </c>
      <c r="D575" s="6" t="s">
        <v>121</v>
      </c>
      <c r="E575" s="250" t="s">
        <v>121</v>
      </c>
    </row>
    <row r="576" spans="1:5" x14ac:dyDescent="0.25">
      <c r="A576" s="163">
        <v>1775</v>
      </c>
      <c r="B576" s="3" t="s">
        <v>1114</v>
      </c>
      <c r="C576" s="3" t="s">
        <v>687</v>
      </c>
      <c r="D576" s="6" t="s">
        <v>691</v>
      </c>
      <c r="E576" s="250" t="s">
        <v>1320</v>
      </c>
    </row>
    <row r="577" spans="1:5" x14ac:dyDescent="0.25">
      <c r="A577" s="163">
        <v>1566</v>
      </c>
      <c r="B577" s="3" t="s">
        <v>1115</v>
      </c>
      <c r="C577" s="3" t="s">
        <v>687</v>
      </c>
      <c r="D577" s="6" t="s">
        <v>103</v>
      </c>
      <c r="E577" s="250" t="s">
        <v>103</v>
      </c>
    </row>
    <row r="578" spans="1:5" x14ac:dyDescent="0.25">
      <c r="A578" s="163">
        <v>1776</v>
      </c>
      <c r="B578" s="3" t="s">
        <v>1116</v>
      </c>
      <c r="C578" s="3" t="s">
        <v>687</v>
      </c>
      <c r="D578" s="6" t="s">
        <v>691</v>
      </c>
      <c r="E578" s="250" t="s">
        <v>1320</v>
      </c>
    </row>
    <row r="579" spans="1:5" x14ac:dyDescent="0.25">
      <c r="A579" s="163">
        <v>1375</v>
      </c>
      <c r="B579" s="3" t="s">
        <v>1117</v>
      </c>
      <c r="C579" s="3" t="s">
        <v>687</v>
      </c>
      <c r="D579" s="6" t="s">
        <v>697</v>
      </c>
      <c r="E579" s="250" t="s">
        <v>1326</v>
      </c>
    </row>
    <row r="580" spans="1:5" x14ac:dyDescent="0.25">
      <c r="A580" s="163">
        <v>1590</v>
      </c>
      <c r="B580" s="3" t="s">
        <v>1118</v>
      </c>
      <c r="C580" s="3" t="s">
        <v>687</v>
      </c>
      <c r="D580" s="6" t="s">
        <v>103</v>
      </c>
      <c r="E580" s="250" t="s">
        <v>103</v>
      </c>
    </row>
    <row r="581" spans="1:5" x14ac:dyDescent="0.25">
      <c r="A581" s="163">
        <v>1907</v>
      </c>
      <c r="B581" s="3" t="s">
        <v>1119</v>
      </c>
      <c r="C581" s="3" t="s">
        <v>687</v>
      </c>
      <c r="D581" s="6" t="s">
        <v>735</v>
      </c>
      <c r="E581" s="250" t="s">
        <v>1320</v>
      </c>
    </row>
    <row r="582" spans="1:5" x14ac:dyDescent="0.25">
      <c r="A582" s="163">
        <v>2777</v>
      </c>
      <c r="B582" s="3" t="s">
        <v>1120</v>
      </c>
      <c r="C582" s="3" t="s">
        <v>687</v>
      </c>
      <c r="D582" s="6" t="s">
        <v>712</v>
      </c>
      <c r="E582" s="250" t="s">
        <v>1362</v>
      </c>
    </row>
    <row r="583" spans="1:5" x14ac:dyDescent="0.25">
      <c r="A583" s="163">
        <v>2780</v>
      </c>
      <c r="B583" s="3" t="s">
        <v>1121</v>
      </c>
      <c r="C583" s="3" t="s">
        <v>687</v>
      </c>
      <c r="D583" s="6" t="s">
        <v>121</v>
      </c>
      <c r="E583" s="250" t="s">
        <v>121</v>
      </c>
    </row>
    <row r="584" spans="1:5" x14ac:dyDescent="0.25">
      <c r="A584" s="163">
        <v>2783</v>
      </c>
      <c r="B584" s="3" t="s">
        <v>1121</v>
      </c>
      <c r="C584" s="3" t="s">
        <v>687</v>
      </c>
      <c r="D584" s="6" t="s">
        <v>121</v>
      </c>
      <c r="E584" s="250" t="s">
        <v>121</v>
      </c>
    </row>
    <row r="585" spans="1:5" x14ac:dyDescent="0.25">
      <c r="A585" s="163">
        <v>1468</v>
      </c>
      <c r="B585" s="3" t="s">
        <v>1122</v>
      </c>
      <c r="C585" s="3" t="s">
        <v>687</v>
      </c>
      <c r="D585" s="6" t="s">
        <v>103</v>
      </c>
      <c r="E585" s="250" t="s">
        <v>103</v>
      </c>
    </row>
    <row r="586" spans="1:5" x14ac:dyDescent="0.25">
      <c r="A586" s="163">
        <v>1876</v>
      </c>
      <c r="B586" s="3" t="s">
        <v>1123</v>
      </c>
      <c r="C586" s="3" t="s">
        <v>687</v>
      </c>
      <c r="D586" s="6" t="s">
        <v>691</v>
      </c>
      <c r="E586" s="250" t="s">
        <v>1320</v>
      </c>
    </row>
    <row r="587" spans="1:5" x14ac:dyDescent="0.25">
      <c r="A587" s="163">
        <v>1079</v>
      </c>
      <c r="B587" s="3" t="s">
        <v>1124</v>
      </c>
      <c r="C587" s="3" t="s">
        <v>687</v>
      </c>
      <c r="D587" s="6" t="s">
        <v>697</v>
      </c>
      <c r="E587" s="250" t="s">
        <v>1326</v>
      </c>
    </row>
    <row r="588" spans="1:5" x14ac:dyDescent="0.25">
      <c r="A588" s="163">
        <v>1080</v>
      </c>
      <c r="B588" s="3" t="s">
        <v>1125</v>
      </c>
      <c r="C588" s="3" t="s">
        <v>687</v>
      </c>
      <c r="D588" s="6" t="s">
        <v>697</v>
      </c>
      <c r="E588" s="250" t="s">
        <v>1326</v>
      </c>
    </row>
    <row r="589" spans="1:5" x14ac:dyDescent="0.25">
      <c r="A589" s="163">
        <v>1983</v>
      </c>
      <c r="B589" s="3" t="s">
        <v>1126</v>
      </c>
      <c r="C589" s="3" t="s">
        <v>687</v>
      </c>
      <c r="D589" s="6" t="s">
        <v>735</v>
      </c>
      <c r="E589" s="250" t="s">
        <v>1320</v>
      </c>
    </row>
    <row r="590" spans="1:5" x14ac:dyDescent="0.25">
      <c r="A590" s="163">
        <v>1469</v>
      </c>
      <c r="B590" s="3" t="s">
        <v>1127</v>
      </c>
      <c r="C590" s="3" t="s">
        <v>687</v>
      </c>
      <c r="D590" s="6" t="s">
        <v>691</v>
      </c>
      <c r="E590" s="250" t="s">
        <v>1320</v>
      </c>
    </row>
    <row r="591" spans="1:5" x14ac:dyDescent="0.25">
      <c r="A591" s="163">
        <v>2666</v>
      </c>
      <c r="B591" s="3" t="s">
        <v>1128</v>
      </c>
      <c r="C591" s="3" t="s">
        <v>687</v>
      </c>
      <c r="D591" s="6" t="s">
        <v>135</v>
      </c>
      <c r="E591" s="250" t="s">
        <v>135</v>
      </c>
    </row>
    <row r="592" spans="1:5" x14ac:dyDescent="0.25">
      <c r="A592" s="163">
        <v>1376</v>
      </c>
      <c r="B592" s="3" t="s">
        <v>1129</v>
      </c>
      <c r="C592" s="3" t="s">
        <v>687</v>
      </c>
      <c r="D592" s="6" t="s">
        <v>697</v>
      </c>
      <c r="E592" s="250" t="s">
        <v>1326</v>
      </c>
    </row>
    <row r="593" spans="1:5" x14ac:dyDescent="0.25">
      <c r="A593" s="163">
        <v>1879</v>
      </c>
      <c r="B593" s="3" t="s">
        <v>1130</v>
      </c>
      <c r="C593" s="3" t="s">
        <v>687</v>
      </c>
      <c r="D593" s="6" t="s">
        <v>691</v>
      </c>
      <c r="E593" s="250" t="s">
        <v>1320</v>
      </c>
    </row>
    <row r="594" spans="1:5" x14ac:dyDescent="0.25">
      <c r="A594" s="163">
        <v>1264</v>
      </c>
      <c r="B594" s="3" t="s">
        <v>1131</v>
      </c>
      <c r="C594" s="3" t="s">
        <v>687</v>
      </c>
      <c r="D594" s="6" t="s">
        <v>695</v>
      </c>
      <c r="E594" s="250" t="s">
        <v>1326</v>
      </c>
    </row>
    <row r="595" spans="1:5" x14ac:dyDescent="0.25">
      <c r="A595" s="163">
        <v>1568</v>
      </c>
      <c r="B595" s="3" t="s">
        <v>1132</v>
      </c>
      <c r="C595" s="3" t="s">
        <v>687</v>
      </c>
      <c r="D595" s="6" t="s">
        <v>103</v>
      </c>
      <c r="E595" s="250" t="s">
        <v>103</v>
      </c>
    </row>
    <row r="596" spans="1:5" x14ac:dyDescent="0.25">
      <c r="A596" s="163">
        <v>1569</v>
      </c>
      <c r="B596" s="3" t="s">
        <v>1133</v>
      </c>
      <c r="C596" s="3" t="s">
        <v>687</v>
      </c>
      <c r="D596" s="6" t="s">
        <v>103</v>
      </c>
      <c r="E596" s="250" t="s">
        <v>103</v>
      </c>
    </row>
    <row r="597" spans="1:5" x14ac:dyDescent="0.25">
      <c r="A597" s="163">
        <v>1718</v>
      </c>
      <c r="B597" s="3" t="s">
        <v>1134</v>
      </c>
      <c r="C597" s="3" t="s">
        <v>687</v>
      </c>
      <c r="D597" s="6" t="s">
        <v>691</v>
      </c>
      <c r="E597" s="250" t="s">
        <v>1320</v>
      </c>
    </row>
    <row r="598" spans="1:5" x14ac:dyDescent="0.25">
      <c r="A598" s="163">
        <v>2568</v>
      </c>
      <c r="B598" s="3" t="s">
        <v>1135</v>
      </c>
      <c r="C598" s="3" t="s">
        <v>687</v>
      </c>
      <c r="D598" s="6" t="s">
        <v>135</v>
      </c>
      <c r="E598" s="250" t="s">
        <v>135</v>
      </c>
    </row>
    <row r="599" spans="1:5" x14ac:dyDescent="0.25">
      <c r="A599" s="163">
        <v>2468</v>
      </c>
      <c r="B599" s="3" t="s">
        <v>1136</v>
      </c>
      <c r="C599" s="3" t="s">
        <v>687</v>
      </c>
      <c r="D599" s="6" t="s">
        <v>116</v>
      </c>
      <c r="E599" s="250" t="s">
        <v>116</v>
      </c>
    </row>
    <row r="600" spans="1:5" x14ac:dyDescent="0.25">
      <c r="A600" s="163">
        <v>1880</v>
      </c>
      <c r="B600" s="3" t="s">
        <v>1137</v>
      </c>
      <c r="C600" s="3" t="s">
        <v>687</v>
      </c>
      <c r="D600" s="6" t="s">
        <v>116</v>
      </c>
      <c r="E600" s="250" t="s">
        <v>116</v>
      </c>
    </row>
    <row r="601" spans="1:5" x14ac:dyDescent="0.25">
      <c r="A601" s="163">
        <v>1081</v>
      </c>
      <c r="B601" s="3" t="s">
        <v>1138</v>
      </c>
      <c r="C601" s="3" t="s">
        <v>687</v>
      </c>
      <c r="D601" s="6" t="s">
        <v>103</v>
      </c>
      <c r="E601" s="250" t="s">
        <v>103</v>
      </c>
    </row>
    <row r="602" spans="1:5" x14ac:dyDescent="0.25">
      <c r="A602" s="163">
        <v>2081</v>
      </c>
      <c r="B602" s="3" t="s">
        <v>1139</v>
      </c>
      <c r="C602" s="3" t="s">
        <v>687</v>
      </c>
      <c r="D602" s="6" t="s">
        <v>715</v>
      </c>
      <c r="E602" s="250" t="s">
        <v>158</v>
      </c>
    </row>
    <row r="603" spans="1:5" x14ac:dyDescent="0.25">
      <c r="A603" s="163">
        <v>2451</v>
      </c>
      <c r="B603" s="3" t="s">
        <v>1140</v>
      </c>
      <c r="C603" s="3" t="s">
        <v>687</v>
      </c>
      <c r="D603" s="6" t="s">
        <v>116</v>
      </c>
      <c r="E603" s="250" t="s">
        <v>116</v>
      </c>
    </row>
    <row r="604" spans="1:5" x14ac:dyDescent="0.25">
      <c r="A604" s="163">
        <v>2452</v>
      </c>
      <c r="B604" s="3" t="s">
        <v>1140</v>
      </c>
      <c r="C604" s="3" t="s">
        <v>687</v>
      </c>
      <c r="D604" s="6" t="s">
        <v>116</v>
      </c>
      <c r="E604" s="250" t="s">
        <v>116</v>
      </c>
    </row>
    <row r="605" spans="1:5" x14ac:dyDescent="0.25">
      <c r="A605" s="163">
        <v>2453</v>
      </c>
      <c r="B605" s="3" t="s">
        <v>1140</v>
      </c>
      <c r="C605" s="3" t="s">
        <v>687</v>
      </c>
      <c r="D605" s="6" t="s">
        <v>116</v>
      </c>
      <c r="E605" s="250" t="s">
        <v>116</v>
      </c>
    </row>
    <row r="606" spans="1:5" x14ac:dyDescent="0.25">
      <c r="A606" s="163">
        <v>2454</v>
      </c>
      <c r="B606" s="3" t="s">
        <v>1140</v>
      </c>
      <c r="C606" s="3" t="s">
        <v>687</v>
      </c>
      <c r="D606" s="6" t="s">
        <v>116</v>
      </c>
      <c r="E606" s="250" t="s">
        <v>116</v>
      </c>
    </row>
    <row r="607" spans="1:5" x14ac:dyDescent="0.25">
      <c r="A607" s="163">
        <v>1082</v>
      </c>
      <c r="B607" s="3" t="s">
        <v>1141</v>
      </c>
      <c r="C607" s="3" t="s">
        <v>687</v>
      </c>
      <c r="D607" s="6" t="s">
        <v>697</v>
      </c>
      <c r="E607" s="250" t="s">
        <v>1326</v>
      </c>
    </row>
    <row r="608" spans="1:5" x14ac:dyDescent="0.25">
      <c r="A608" s="163">
        <v>2571</v>
      </c>
      <c r="B608" s="3" t="s">
        <v>1142</v>
      </c>
      <c r="C608" s="3" t="s">
        <v>687</v>
      </c>
      <c r="D608" s="6" t="s">
        <v>693</v>
      </c>
      <c r="E608" s="250" t="s">
        <v>1362</v>
      </c>
    </row>
    <row r="609" spans="1:5" x14ac:dyDescent="0.25">
      <c r="A609" s="163">
        <v>1083</v>
      </c>
      <c r="B609" s="3" t="s">
        <v>1143</v>
      </c>
      <c r="C609" s="3" t="s">
        <v>687</v>
      </c>
      <c r="D609" s="6" t="s">
        <v>697</v>
      </c>
      <c r="E609" s="250" t="s">
        <v>1326</v>
      </c>
    </row>
    <row r="610" spans="1:5" x14ac:dyDescent="0.25">
      <c r="A610" s="163">
        <v>1378</v>
      </c>
      <c r="B610" s="3" t="s">
        <v>1144</v>
      </c>
      <c r="C610" s="3" t="s">
        <v>687</v>
      </c>
      <c r="D610" s="6" t="s">
        <v>103</v>
      </c>
      <c r="E610" s="250" t="s">
        <v>103</v>
      </c>
    </row>
    <row r="611" spans="1:5" x14ac:dyDescent="0.25">
      <c r="A611" s="163">
        <v>2471</v>
      </c>
      <c r="B611" s="3" t="s">
        <v>1145</v>
      </c>
      <c r="C611" s="3" t="s">
        <v>687</v>
      </c>
      <c r="D611" s="6" t="s">
        <v>116</v>
      </c>
      <c r="E611" s="250" t="s">
        <v>116</v>
      </c>
    </row>
    <row r="612" spans="1:5" x14ac:dyDescent="0.25">
      <c r="A612" s="163">
        <v>2472</v>
      </c>
      <c r="B612" s="3" t="s">
        <v>1145</v>
      </c>
      <c r="C612" s="3" t="s">
        <v>687</v>
      </c>
      <c r="D612" s="6" t="s">
        <v>116</v>
      </c>
      <c r="E612" s="250" t="s">
        <v>116</v>
      </c>
    </row>
    <row r="613" spans="1:5" x14ac:dyDescent="0.25">
      <c r="A613" s="163">
        <v>2477</v>
      </c>
      <c r="B613" s="3" t="s">
        <v>1145</v>
      </c>
      <c r="C613" s="3" t="s">
        <v>687</v>
      </c>
      <c r="D613" s="6" t="s">
        <v>691</v>
      </c>
      <c r="E613" s="250" t="s">
        <v>1320</v>
      </c>
    </row>
    <row r="614" spans="1:5" x14ac:dyDescent="0.25">
      <c r="A614" s="163">
        <v>2479</v>
      </c>
      <c r="B614" s="3" t="s">
        <v>1146</v>
      </c>
      <c r="C614" s="3" t="s">
        <v>687</v>
      </c>
      <c r="D614" s="6" t="s">
        <v>116</v>
      </c>
      <c r="E614" s="250" t="s">
        <v>116</v>
      </c>
    </row>
    <row r="615" spans="1:5" x14ac:dyDescent="0.25">
      <c r="A615" s="163">
        <v>1778</v>
      </c>
      <c r="B615" s="3" t="s">
        <v>1147</v>
      </c>
      <c r="C615" s="3" t="s">
        <v>687</v>
      </c>
      <c r="D615" s="6" t="s">
        <v>158</v>
      </c>
      <c r="E615" s="250" t="s">
        <v>158</v>
      </c>
    </row>
    <row r="616" spans="1:5" x14ac:dyDescent="0.25">
      <c r="A616" s="163">
        <v>1570</v>
      </c>
      <c r="B616" s="3" t="s">
        <v>1148</v>
      </c>
      <c r="C616" s="3" t="s">
        <v>687</v>
      </c>
      <c r="D616" s="6" t="s">
        <v>103</v>
      </c>
      <c r="E616" s="250" t="s">
        <v>103</v>
      </c>
    </row>
    <row r="617" spans="1:5" x14ac:dyDescent="0.25">
      <c r="A617" s="163">
        <v>2482</v>
      </c>
      <c r="B617" s="3" t="s">
        <v>1149</v>
      </c>
      <c r="C617" s="3" t="s">
        <v>687</v>
      </c>
      <c r="D617" s="6" t="s">
        <v>116</v>
      </c>
      <c r="E617" s="250" t="s">
        <v>116</v>
      </c>
    </row>
    <row r="618" spans="1:5" x14ac:dyDescent="0.25">
      <c r="A618" s="163">
        <v>2481</v>
      </c>
      <c r="B618" s="3" t="s">
        <v>1150</v>
      </c>
      <c r="C618" s="3" t="s">
        <v>687</v>
      </c>
      <c r="D618" s="6" t="s">
        <v>116</v>
      </c>
      <c r="E618" s="250" t="s">
        <v>116</v>
      </c>
    </row>
    <row r="619" spans="1:5" x14ac:dyDescent="0.25">
      <c r="A619" s="163">
        <v>2667</v>
      </c>
      <c r="B619" s="3" t="s">
        <v>1151</v>
      </c>
      <c r="C619" s="3" t="s">
        <v>687</v>
      </c>
      <c r="D619" s="6" t="s">
        <v>135</v>
      </c>
      <c r="E619" s="250" t="s">
        <v>135</v>
      </c>
    </row>
    <row r="620" spans="1:5" x14ac:dyDescent="0.25">
      <c r="A620" s="163">
        <v>1379</v>
      </c>
      <c r="B620" s="3" t="s">
        <v>1152</v>
      </c>
      <c r="C620" s="3" t="s">
        <v>687</v>
      </c>
      <c r="D620" s="6" t="s">
        <v>697</v>
      </c>
      <c r="E620" s="250" t="s">
        <v>1326</v>
      </c>
    </row>
    <row r="621" spans="1:5" x14ac:dyDescent="0.25">
      <c r="A621" s="163">
        <v>1380</v>
      </c>
      <c r="B621" s="3" t="s">
        <v>1153</v>
      </c>
      <c r="C621" s="3" t="s">
        <v>687</v>
      </c>
      <c r="D621" s="6" t="s">
        <v>697</v>
      </c>
      <c r="E621" s="250" t="s">
        <v>1326</v>
      </c>
    </row>
    <row r="622" spans="1:5" x14ac:dyDescent="0.25">
      <c r="A622" s="163">
        <v>1984</v>
      </c>
      <c r="B622" s="3" t="s">
        <v>1154</v>
      </c>
      <c r="C622" s="3" t="s">
        <v>687</v>
      </c>
      <c r="D622" s="6" t="s">
        <v>735</v>
      </c>
      <c r="E622" s="250" t="s">
        <v>1320</v>
      </c>
    </row>
    <row r="623" spans="1:5" x14ac:dyDescent="0.25">
      <c r="A623" s="163">
        <v>2668</v>
      </c>
      <c r="B623" s="3" t="s">
        <v>1155</v>
      </c>
      <c r="C623" s="3" t="s">
        <v>687</v>
      </c>
      <c r="D623" s="6" t="s">
        <v>135</v>
      </c>
      <c r="E623" s="250" t="s">
        <v>135</v>
      </c>
    </row>
    <row r="624" spans="1:5" x14ac:dyDescent="0.25">
      <c r="A624" s="163">
        <v>1885</v>
      </c>
      <c r="B624" s="3" t="s">
        <v>1156</v>
      </c>
      <c r="C624" s="3" t="s">
        <v>687</v>
      </c>
      <c r="D624" s="6" t="s">
        <v>735</v>
      </c>
      <c r="E624" s="250" t="s">
        <v>1320</v>
      </c>
    </row>
    <row r="625" spans="1:5" x14ac:dyDescent="0.25">
      <c r="A625" s="163">
        <v>1583</v>
      </c>
      <c r="B625" s="3" t="s">
        <v>1157</v>
      </c>
      <c r="C625" s="3" t="s">
        <v>687</v>
      </c>
      <c r="D625" s="6" t="s">
        <v>103</v>
      </c>
      <c r="E625" s="250" t="s">
        <v>103</v>
      </c>
    </row>
    <row r="626" spans="1:5" x14ac:dyDescent="0.25">
      <c r="A626" s="163">
        <v>2379</v>
      </c>
      <c r="B626" s="3" t="s">
        <v>1158</v>
      </c>
      <c r="C626" s="3" t="s">
        <v>687</v>
      </c>
      <c r="D626" s="6" t="s">
        <v>121</v>
      </c>
      <c r="E626" s="250" t="s">
        <v>121</v>
      </c>
    </row>
    <row r="627" spans="1:5" x14ac:dyDescent="0.25">
      <c r="A627" s="163">
        <v>1585</v>
      </c>
      <c r="B627" s="3" t="s">
        <v>1159</v>
      </c>
      <c r="C627" s="3" t="s">
        <v>687</v>
      </c>
      <c r="D627" s="6" t="s">
        <v>697</v>
      </c>
      <c r="E627" s="250" t="s">
        <v>1326</v>
      </c>
    </row>
    <row r="628" spans="1:5" x14ac:dyDescent="0.25">
      <c r="A628" s="163">
        <v>2669</v>
      </c>
      <c r="B628" s="3" t="s">
        <v>1160</v>
      </c>
      <c r="C628" s="3" t="s">
        <v>687</v>
      </c>
      <c r="D628" s="6" t="s">
        <v>135</v>
      </c>
      <c r="E628" s="250" t="s">
        <v>135</v>
      </c>
    </row>
    <row r="629" spans="1:5" x14ac:dyDescent="0.25">
      <c r="A629" s="163">
        <v>1084</v>
      </c>
      <c r="B629" s="3" t="s">
        <v>1161</v>
      </c>
      <c r="C629" s="3" t="s">
        <v>687</v>
      </c>
      <c r="D629" s="6" t="s">
        <v>697</v>
      </c>
      <c r="E629" s="250" t="s">
        <v>1326</v>
      </c>
    </row>
    <row r="630" spans="1:5" x14ac:dyDescent="0.25">
      <c r="A630" s="163">
        <v>2573</v>
      </c>
      <c r="B630" s="3" t="s">
        <v>1162</v>
      </c>
      <c r="C630" s="3" t="s">
        <v>687</v>
      </c>
      <c r="D630" s="6" t="s">
        <v>135</v>
      </c>
      <c r="E630" s="250" t="s">
        <v>135</v>
      </c>
    </row>
    <row r="631" spans="1:5" x14ac:dyDescent="0.25">
      <c r="A631" s="163">
        <v>2670</v>
      </c>
      <c r="B631" s="3" t="s">
        <v>1163</v>
      </c>
      <c r="C631" s="3" t="s">
        <v>687</v>
      </c>
      <c r="D631" s="6" t="s">
        <v>135</v>
      </c>
      <c r="E631" s="250" t="s">
        <v>135</v>
      </c>
    </row>
    <row r="632" spans="1:5" x14ac:dyDescent="0.25">
      <c r="A632" s="163">
        <v>2574</v>
      </c>
      <c r="B632" s="3" t="s">
        <v>1164</v>
      </c>
      <c r="C632" s="3" t="s">
        <v>687</v>
      </c>
      <c r="D632" s="6" t="s">
        <v>135</v>
      </c>
      <c r="E632" s="250" t="s">
        <v>135</v>
      </c>
    </row>
    <row r="633" spans="1:5" x14ac:dyDescent="0.25">
      <c r="A633" s="163">
        <v>1472</v>
      </c>
      <c r="B633" s="3" t="s">
        <v>1165</v>
      </c>
      <c r="C633" s="3" t="s">
        <v>687</v>
      </c>
      <c r="D633" s="6" t="s">
        <v>691</v>
      </c>
      <c r="E633" s="250" t="s">
        <v>1320</v>
      </c>
    </row>
    <row r="634" spans="1:5" x14ac:dyDescent="0.25">
      <c r="A634" s="163">
        <v>2671</v>
      </c>
      <c r="B634" s="3" t="s">
        <v>1166</v>
      </c>
      <c r="C634" s="3" t="s">
        <v>687</v>
      </c>
      <c r="D634" s="6" t="s">
        <v>135</v>
      </c>
      <c r="E634" s="250" t="s">
        <v>135</v>
      </c>
    </row>
    <row r="635" spans="1:5" x14ac:dyDescent="0.25">
      <c r="A635" s="163">
        <v>1088</v>
      </c>
      <c r="B635" s="3" t="s">
        <v>1167</v>
      </c>
      <c r="C635" s="3" t="s">
        <v>687</v>
      </c>
      <c r="D635" s="6" t="s">
        <v>697</v>
      </c>
      <c r="E635" s="250" t="s">
        <v>1326</v>
      </c>
    </row>
    <row r="636" spans="1:5" x14ac:dyDescent="0.25">
      <c r="A636" s="163">
        <v>2672</v>
      </c>
      <c r="B636" s="3" t="s">
        <v>1168</v>
      </c>
      <c r="C636" s="3" t="s">
        <v>687</v>
      </c>
      <c r="D636" s="6" t="s">
        <v>135</v>
      </c>
      <c r="E636" s="250" t="s">
        <v>135</v>
      </c>
    </row>
    <row r="637" spans="1:5" x14ac:dyDescent="0.25">
      <c r="A637" s="163">
        <v>2156</v>
      </c>
      <c r="B637" s="3" t="s">
        <v>1169</v>
      </c>
      <c r="C637" s="3" t="s">
        <v>687</v>
      </c>
      <c r="D637" s="6" t="s">
        <v>116</v>
      </c>
      <c r="E637" s="250" t="s">
        <v>116</v>
      </c>
    </row>
    <row r="638" spans="1:5" x14ac:dyDescent="0.25">
      <c r="A638" s="163">
        <v>1586</v>
      </c>
      <c r="B638" s="3" t="s">
        <v>1170</v>
      </c>
      <c r="C638" s="3" t="s">
        <v>687</v>
      </c>
      <c r="D638" s="6" t="s">
        <v>103</v>
      </c>
      <c r="E638" s="250" t="s">
        <v>103</v>
      </c>
    </row>
    <row r="639" spans="1:5" x14ac:dyDescent="0.25">
      <c r="A639" s="163">
        <v>1985</v>
      </c>
      <c r="B639" s="3" t="s">
        <v>1171</v>
      </c>
      <c r="C639" s="3" t="s">
        <v>687</v>
      </c>
      <c r="D639" s="6" t="s">
        <v>700</v>
      </c>
      <c r="E639" s="250" t="s">
        <v>1320</v>
      </c>
    </row>
    <row r="640" spans="1:5" x14ac:dyDescent="0.25">
      <c r="A640" s="163">
        <v>2465</v>
      </c>
      <c r="B640" s="3" t="s">
        <v>1172</v>
      </c>
      <c r="C640" s="3" t="s">
        <v>687</v>
      </c>
      <c r="D640" s="6" t="s">
        <v>116</v>
      </c>
      <c r="E640" s="250" t="s">
        <v>116</v>
      </c>
    </row>
    <row r="641" spans="1:5" x14ac:dyDescent="0.25">
      <c r="A641" s="163">
        <v>2132</v>
      </c>
      <c r="B641" s="3" t="s">
        <v>1173</v>
      </c>
      <c r="C641" s="3" t="s">
        <v>687</v>
      </c>
      <c r="D641" s="6" t="s">
        <v>116</v>
      </c>
      <c r="E641" s="250" t="s">
        <v>116</v>
      </c>
    </row>
    <row r="642" spans="1:5" x14ac:dyDescent="0.25">
      <c r="A642" s="163">
        <v>1089</v>
      </c>
      <c r="B642" s="3" t="s">
        <v>1174</v>
      </c>
      <c r="C642" s="3" t="s">
        <v>687</v>
      </c>
      <c r="D642" s="6" t="s">
        <v>697</v>
      </c>
      <c r="E642" s="250" t="s">
        <v>1326</v>
      </c>
    </row>
    <row r="643" spans="1:5" x14ac:dyDescent="0.25">
      <c r="A643" s="163">
        <v>1090</v>
      </c>
      <c r="B643" s="3" t="s">
        <v>1174</v>
      </c>
      <c r="C643" s="3" t="s">
        <v>687</v>
      </c>
      <c r="D643" s="6" t="s">
        <v>697</v>
      </c>
      <c r="E643" s="250" t="s">
        <v>1326</v>
      </c>
    </row>
    <row r="644" spans="1:5" x14ac:dyDescent="0.25">
      <c r="A644" s="163">
        <v>1266</v>
      </c>
      <c r="B644" s="3" t="s">
        <v>1175</v>
      </c>
      <c r="C644" s="3" t="s">
        <v>687</v>
      </c>
      <c r="D644" s="6" t="s">
        <v>695</v>
      </c>
      <c r="E644" s="250" t="s">
        <v>1326</v>
      </c>
    </row>
    <row r="645" spans="1:5" x14ac:dyDescent="0.25">
      <c r="A645" s="163">
        <v>2575</v>
      </c>
      <c r="B645" s="3" t="s">
        <v>1176</v>
      </c>
      <c r="C645" s="3" t="s">
        <v>687</v>
      </c>
      <c r="D645" s="6" t="s">
        <v>135</v>
      </c>
      <c r="E645" s="250" t="s">
        <v>135</v>
      </c>
    </row>
    <row r="646" spans="1:5" x14ac:dyDescent="0.25">
      <c r="A646" s="163">
        <v>1474</v>
      </c>
      <c r="B646" s="3" t="s">
        <v>1177</v>
      </c>
      <c r="C646" s="3" t="s">
        <v>687</v>
      </c>
      <c r="D646" s="6" t="s">
        <v>103</v>
      </c>
      <c r="E646" s="250" t="s">
        <v>103</v>
      </c>
    </row>
    <row r="647" spans="1:5" x14ac:dyDescent="0.25">
      <c r="A647" s="163">
        <v>2576</v>
      </c>
      <c r="B647" s="3" t="s">
        <v>1178</v>
      </c>
      <c r="C647" s="3" t="s">
        <v>687</v>
      </c>
      <c r="D647" s="6" t="s">
        <v>693</v>
      </c>
      <c r="E647" s="250" t="s">
        <v>1362</v>
      </c>
    </row>
    <row r="648" spans="1:5" x14ac:dyDescent="0.25">
      <c r="A648" s="163">
        <v>1092</v>
      </c>
      <c r="B648" s="3" t="s">
        <v>1179</v>
      </c>
      <c r="C648" s="3" t="s">
        <v>687</v>
      </c>
      <c r="D648" s="6" t="s">
        <v>697</v>
      </c>
      <c r="E648" s="250" t="s">
        <v>1326</v>
      </c>
    </row>
    <row r="649" spans="1:5" x14ac:dyDescent="0.25">
      <c r="A649" s="163">
        <v>2673</v>
      </c>
      <c r="B649" s="3" t="s">
        <v>1180</v>
      </c>
      <c r="C649" s="3" t="s">
        <v>687</v>
      </c>
      <c r="D649" s="6" t="s">
        <v>135</v>
      </c>
      <c r="E649" s="250" t="s">
        <v>135</v>
      </c>
    </row>
    <row r="650" spans="1:5" x14ac:dyDescent="0.25">
      <c r="A650" s="163">
        <v>1580</v>
      </c>
      <c r="B650" s="3" t="s">
        <v>1181</v>
      </c>
      <c r="C650" s="3" t="s">
        <v>687</v>
      </c>
      <c r="D650" s="6" t="s">
        <v>103</v>
      </c>
      <c r="E650" s="250" t="s">
        <v>103</v>
      </c>
    </row>
    <row r="651" spans="1:5" x14ac:dyDescent="0.25">
      <c r="A651" s="163">
        <v>1581</v>
      </c>
      <c r="B651" s="3" t="s">
        <v>1181</v>
      </c>
      <c r="C651" s="3" t="s">
        <v>687</v>
      </c>
      <c r="D651" s="6" t="s">
        <v>103</v>
      </c>
      <c r="E651" s="250" t="s">
        <v>103</v>
      </c>
    </row>
    <row r="652" spans="1:5" x14ac:dyDescent="0.25">
      <c r="A652" s="163">
        <v>1582</v>
      </c>
      <c r="B652" s="3" t="s">
        <v>1181</v>
      </c>
      <c r="C652" s="3" t="s">
        <v>687</v>
      </c>
      <c r="D652" s="6" t="s">
        <v>103</v>
      </c>
      <c r="E652" s="250" t="s">
        <v>103</v>
      </c>
    </row>
    <row r="653" spans="1:5" x14ac:dyDescent="0.25">
      <c r="A653" s="163">
        <v>1085</v>
      </c>
      <c r="B653" s="3" t="s">
        <v>1182</v>
      </c>
      <c r="C653" s="3" t="s">
        <v>687</v>
      </c>
      <c r="D653" s="6" t="s">
        <v>697</v>
      </c>
      <c r="E653" s="250" t="s">
        <v>1326</v>
      </c>
    </row>
    <row r="654" spans="1:5" x14ac:dyDescent="0.25">
      <c r="A654" s="163">
        <v>1086</v>
      </c>
      <c r="B654" s="3" t="s">
        <v>1182</v>
      </c>
      <c r="C654" s="3" t="s">
        <v>687</v>
      </c>
      <c r="D654" s="6" t="s">
        <v>697</v>
      </c>
      <c r="E654" s="250" t="s">
        <v>1326</v>
      </c>
    </row>
    <row r="655" spans="1:5" x14ac:dyDescent="0.25">
      <c r="A655" s="163">
        <v>1886</v>
      </c>
      <c r="B655" s="3" t="s">
        <v>1183</v>
      </c>
      <c r="C655" s="3" t="s">
        <v>687</v>
      </c>
      <c r="D655" s="6" t="s">
        <v>691</v>
      </c>
      <c r="E655" s="250" t="s">
        <v>1320</v>
      </c>
    </row>
    <row r="656" spans="1:5" x14ac:dyDescent="0.25">
      <c r="A656" s="163">
        <v>1441</v>
      </c>
      <c r="B656" s="3" t="s">
        <v>1184</v>
      </c>
      <c r="C656" s="3" t="s">
        <v>687</v>
      </c>
      <c r="D656" s="6" t="s">
        <v>103</v>
      </c>
      <c r="E656" s="250" t="s">
        <v>103</v>
      </c>
    </row>
    <row r="657" spans="1:5" x14ac:dyDescent="0.25">
      <c r="A657" s="163">
        <v>1473</v>
      </c>
      <c r="B657" s="3" t="s">
        <v>1184</v>
      </c>
      <c r="C657" s="3" t="s">
        <v>687</v>
      </c>
      <c r="D657" s="6" t="s">
        <v>103</v>
      </c>
      <c r="E657" s="250" t="s">
        <v>103</v>
      </c>
    </row>
    <row r="658" spans="1:5" x14ac:dyDescent="0.25">
      <c r="A658" s="163">
        <v>2493</v>
      </c>
      <c r="B658" s="3" t="s">
        <v>1185</v>
      </c>
      <c r="C658" s="3" t="s">
        <v>687</v>
      </c>
      <c r="D658" s="6" t="s">
        <v>116</v>
      </c>
      <c r="E658" s="250" t="s">
        <v>116</v>
      </c>
    </row>
    <row r="659" spans="1:5" x14ac:dyDescent="0.25">
      <c r="A659" s="163">
        <v>2790</v>
      </c>
      <c r="B659" s="3" t="s">
        <v>1186</v>
      </c>
      <c r="C659" s="3" t="s">
        <v>687</v>
      </c>
      <c r="D659" s="6" t="s">
        <v>712</v>
      </c>
      <c r="E659" s="250" t="s">
        <v>1362</v>
      </c>
    </row>
    <row r="660" spans="1:5" x14ac:dyDescent="0.25">
      <c r="A660" s="163">
        <v>2791</v>
      </c>
      <c r="B660" s="3" t="s">
        <v>1187</v>
      </c>
      <c r="C660" s="3" t="s">
        <v>687</v>
      </c>
      <c r="D660" s="6" t="s">
        <v>712</v>
      </c>
      <c r="E660" s="250" t="s">
        <v>1362</v>
      </c>
    </row>
    <row r="661" spans="1:5" x14ac:dyDescent="0.25">
      <c r="A661" s="163">
        <v>2090</v>
      </c>
      <c r="B661" s="3" t="s">
        <v>1188</v>
      </c>
      <c r="C661" s="3" t="s">
        <v>687</v>
      </c>
      <c r="D661" s="6" t="s">
        <v>715</v>
      </c>
      <c r="E661" s="250" t="s">
        <v>158</v>
      </c>
    </row>
    <row r="662" spans="1:5" x14ac:dyDescent="0.25">
      <c r="A662" s="163">
        <v>2188</v>
      </c>
      <c r="B662" s="3" t="s">
        <v>1189</v>
      </c>
      <c r="C662" s="3" t="s">
        <v>687</v>
      </c>
      <c r="D662" s="6" t="s">
        <v>689</v>
      </c>
      <c r="E662" s="250" t="s">
        <v>121</v>
      </c>
    </row>
    <row r="663" spans="1:5" x14ac:dyDescent="0.25">
      <c r="A663" s="163">
        <v>1093</v>
      </c>
      <c r="B663" s="3" t="s">
        <v>1190</v>
      </c>
      <c r="C663" s="3" t="s">
        <v>687</v>
      </c>
      <c r="D663" s="6" t="s">
        <v>697</v>
      </c>
      <c r="E663" s="250" t="s">
        <v>1326</v>
      </c>
    </row>
    <row r="664" spans="1:5" x14ac:dyDescent="0.25">
      <c r="A664" s="163">
        <v>1094</v>
      </c>
      <c r="B664" s="3" t="s">
        <v>1191</v>
      </c>
      <c r="C664" s="3" t="s">
        <v>687</v>
      </c>
      <c r="D664" s="6" t="s">
        <v>697</v>
      </c>
      <c r="E664" s="250" t="s">
        <v>1326</v>
      </c>
    </row>
    <row r="665" spans="1:5" x14ac:dyDescent="0.25">
      <c r="A665" s="163">
        <v>2381</v>
      </c>
      <c r="B665" s="3" t="s">
        <v>1192</v>
      </c>
      <c r="C665" s="3" t="s">
        <v>687</v>
      </c>
      <c r="D665" s="6" t="s">
        <v>689</v>
      </c>
      <c r="E665" s="250" t="s">
        <v>121</v>
      </c>
    </row>
    <row r="666" spans="1:5" x14ac:dyDescent="0.25">
      <c r="A666" s="163">
        <v>1588</v>
      </c>
      <c r="B666" s="3" t="s">
        <v>1193</v>
      </c>
      <c r="C666" s="3" t="s">
        <v>687</v>
      </c>
      <c r="D666" s="6" t="s">
        <v>103</v>
      </c>
      <c r="E666" s="250" t="s">
        <v>103</v>
      </c>
    </row>
    <row r="667" spans="1:5" x14ac:dyDescent="0.25">
      <c r="A667" s="163">
        <v>2382</v>
      </c>
      <c r="B667" s="3" t="s">
        <v>1194</v>
      </c>
      <c r="C667" s="3" t="s">
        <v>687</v>
      </c>
      <c r="D667" s="6" t="s">
        <v>121</v>
      </c>
      <c r="E667" s="250" t="s">
        <v>121</v>
      </c>
    </row>
    <row r="668" spans="1:5" x14ac:dyDescent="0.25">
      <c r="A668" s="163">
        <v>1095</v>
      </c>
      <c r="B668" s="3" t="s">
        <v>1195</v>
      </c>
      <c r="C668" s="3" t="s">
        <v>687</v>
      </c>
      <c r="D668" s="6" t="s">
        <v>697</v>
      </c>
      <c r="E668" s="250" t="s">
        <v>1326</v>
      </c>
    </row>
    <row r="669" spans="1:5" x14ac:dyDescent="0.25">
      <c r="A669" s="163">
        <v>1096</v>
      </c>
      <c r="B669" s="3" t="s">
        <v>1196</v>
      </c>
      <c r="C669" s="3" t="s">
        <v>687</v>
      </c>
      <c r="D669" s="6" t="s">
        <v>697</v>
      </c>
      <c r="E669" s="250" t="s">
        <v>1326</v>
      </c>
    </row>
    <row r="670" spans="1:5" x14ac:dyDescent="0.25">
      <c r="A670" s="163">
        <v>1267</v>
      </c>
      <c r="B670" s="3" t="s">
        <v>1197</v>
      </c>
      <c r="C670" s="3" t="s">
        <v>687</v>
      </c>
      <c r="D670" s="6" t="s">
        <v>695</v>
      </c>
      <c r="E670" s="250" t="s">
        <v>1326</v>
      </c>
    </row>
    <row r="671" spans="1:5" x14ac:dyDescent="0.25">
      <c r="A671" s="163">
        <v>1887</v>
      </c>
      <c r="B671" s="3" t="s">
        <v>1198</v>
      </c>
      <c r="C671" s="3" t="s">
        <v>687</v>
      </c>
      <c r="D671" s="6" t="s">
        <v>691</v>
      </c>
      <c r="E671" s="250" t="s">
        <v>1320</v>
      </c>
    </row>
    <row r="672" spans="1:5" x14ac:dyDescent="0.25">
      <c r="A672" s="163">
        <v>1475</v>
      </c>
      <c r="B672" s="3" t="s">
        <v>1199</v>
      </c>
      <c r="C672" s="3" t="s">
        <v>687</v>
      </c>
      <c r="D672" s="6" t="s">
        <v>103</v>
      </c>
      <c r="E672" s="250" t="s">
        <v>103</v>
      </c>
    </row>
    <row r="673" spans="1:5" x14ac:dyDescent="0.25">
      <c r="A673" s="163">
        <v>1477</v>
      </c>
      <c r="B673" s="3" t="s">
        <v>1200</v>
      </c>
      <c r="C673" s="3" t="s">
        <v>687</v>
      </c>
      <c r="D673" s="6" t="s">
        <v>103</v>
      </c>
      <c r="E673" s="250" t="s">
        <v>103</v>
      </c>
    </row>
    <row r="674" spans="1:5" x14ac:dyDescent="0.25">
      <c r="A674" s="163">
        <v>1890</v>
      </c>
      <c r="B674" s="3" t="s">
        <v>1201</v>
      </c>
      <c r="C674" s="3" t="s">
        <v>687</v>
      </c>
      <c r="D674" s="6" t="s">
        <v>691</v>
      </c>
      <c r="E674" s="250" t="s">
        <v>1320</v>
      </c>
    </row>
    <row r="675" spans="1:5" x14ac:dyDescent="0.25">
      <c r="A675" s="163">
        <v>1270</v>
      </c>
      <c r="B675" s="3" t="s">
        <v>1202</v>
      </c>
      <c r="C675" s="3" t="s">
        <v>687</v>
      </c>
      <c r="D675" s="6" t="s">
        <v>695</v>
      </c>
      <c r="E675" s="250" t="s">
        <v>1326</v>
      </c>
    </row>
    <row r="676" spans="1:5" x14ac:dyDescent="0.25">
      <c r="A676" s="163">
        <v>2152</v>
      </c>
      <c r="B676" s="3" t="s">
        <v>1203</v>
      </c>
      <c r="C676" s="3" t="s">
        <v>687</v>
      </c>
      <c r="D676" s="6" t="s">
        <v>116</v>
      </c>
      <c r="E676" s="250" t="s">
        <v>116</v>
      </c>
    </row>
    <row r="677" spans="1:5" x14ac:dyDescent="0.25">
      <c r="A677" s="163">
        <v>1801</v>
      </c>
      <c r="B677" s="3" t="s">
        <v>1204</v>
      </c>
      <c r="C677" s="3" t="s">
        <v>687</v>
      </c>
      <c r="D677" s="6" t="s">
        <v>691</v>
      </c>
      <c r="E677" s="250" t="s">
        <v>1320</v>
      </c>
    </row>
    <row r="678" spans="1:5" x14ac:dyDescent="0.25">
      <c r="A678" s="163">
        <v>1806</v>
      </c>
      <c r="B678" s="3" t="s">
        <v>1204</v>
      </c>
      <c r="C678" s="3" t="s">
        <v>687</v>
      </c>
      <c r="D678" s="6" t="s">
        <v>691</v>
      </c>
      <c r="E678" s="250" t="s">
        <v>1320</v>
      </c>
    </row>
    <row r="679" spans="1:5" x14ac:dyDescent="0.25">
      <c r="A679" s="163">
        <v>1807</v>
      </c>
      <c r="B679" s="3" t="s">
        <v>1204</v>
      </c>
      <c r="C679" s="3" t="s">
        <v>687</v>
      </c>
      <c r="D679" s="6" t="s">
        <v>691</v>
      </c>
      <c r="E679" s="250" t="s">
        <v>1320</v>
      </c>
    </row>
    <row r="680" spans="1:5" x14ac:dyDescent="0.25">
      <c r="A680" s="163">
        <v>1808</v>
      </c>
      <c r="B680" s="3" t="s">
        <v>1204</v>
      </c>
      <c r="C680" s="3" t="s">
        <v>687</v>
      </c>
      <c r="D680" s="6" t="s">
        <v>691</v>
      </c>
      <c r="E680" s="250" t="s">
        <v>1320</v>
      </c>
    </row>
    <row r="681" spans="1:5" x14ac:dyDescent="0.25">
      <c r="A681" s="163">
        <v>1813</v>
      </c>
      <c r="B681" s="3" t="s">
        <v>1204</v>
      </c>
      <c r="C681" s="3" t="s">
        <v>687</v>
      </c>
      <c r="D681" s="6" t="s">
        <v>691</v>
      </c>
      <c r="E681" s="250" t="s">
        <v>1320</v>
      </c>
    </row>
    <row r="682" spans="1:5" x14ac:dyDescent="0.25">
      <c r="A682" s="163">
        <v>1815</v>
      </c>
      <c r="B682" s="3" t="s">
        <v>1204</v>
      </c>
      <c r="C682" s="3" t="s">
        <v>687</v>
      </c>
      <c r="D682" s="6" t="s">
        <v>691</v>
      </c>
      <c r="E682" s="250" t="s">
        <v>1320</v>
      </c>
    </row>
    <row r="683" spans="1:5" x14ac:dyDescent="0.25">
      <c r="A683" s="163">
        <v>1888</v>
      </c>
      <c r="B683" s="3" t="s">
        <v>1204</v>
      </c>
      <c r="C683" s="3" t="s">
        <v>687</v>
      </c>
      <c r="D683" s="6" t="s">
        <v>691</v>
      </c>
      <c r="E683" s="250" t="s">
        <v>1320</v>
      </c>
    </row>
    <row r="684" spans="1:5" x14ac:dyDescent="0.25">
      <c r="A684" s="163">
        <v>2543</v>
      </c>
      <c r="B684" s="3" t="s">
        <v>1205</v>
      </c>
      <c r="C684" s="3" t="s">
        <v>687</v>
      </c>
      <c r="D684" s="6" t="s">
        <v>693</v>
      </c>
      <c r="E684" s="250" t="s">
        <v>1362</v>
      </c>
    </row>
    <row r="685" spans="1:5" x14ac:dyDescent="0.25">
      <c r="A685" s="163">
        <v>1784</v>
      </c>
      <c r="B685" s="3" t="s">
        <v>1206</v>
      </c>
      <c r="C685" s="3" t="s">
        <v>687</v>
      </c>
      <c r="D685" s="6" t="s">
        <v>158</v>
      </c>
      <c r="E685" s="250" t="s">
        <v>158</v>
      </c>
    </row>
    <row r="686" spans="1:5" x14ac:dyDescent="0.25">
      <c r="A686" s="163">
        <v>1601</v>
      </c>
      <c r="B686" s="3" t="s">
        <v>1207</v>
      </c>
      <c r="C686" s="3" t="s">
        <v>687</v>
      </c>
      <c r="D686" s="6" t="s">
        <v>103</v>
      </c>
      <c r="E686" s="250" t="s">
        <v>103</v>
      </c>
    </row>
    <row r="687" spans="1:5" x14ac:dyDescent="0.25">
      <c r="A687" s="163">
        <v>1602</v>
      </c>
      <c r="B687" s="3" t="s">
        <v>1207</v>
      </c>
      <c r="C687" s="3" t="s">
        <v>687</v>
      </c>
      <c r="D687" s="6" t="s">
        <v>103</v>
      </c>
      <c r="E687" s="250" t="s">
        <v>103</v>
      </c>
    </row>
    <row r="688" spans="1:5" x14ac:dyDescent="0.25">
      <c r="A688" s="163">
        <v>1603</v>
      </c>
      <c r="B688" s="3" t="s">
        <v>1207</v>
      </c>
      <c r="C688" s="3" t="s">
        <v>687</v>
      </c>
      <c r="D688" s="6" t="s">
        <v>103</v>
      </c>
      <c r="E688" s="250" t="s">
        <v>103</v>
      </c>
    </row>
    <row r="689" spans="1:5" x14ac:dyDescent="0.25">
      <c r="A689" s="163">
        <v>1604</v>
      </c>
      <c r="B689" s="3" t="s">
        <v>1207</v>
      </c>
      <c r="C689" s="3" t="s">
        <v>687</v>
      </c>
      <c r="D689" s="6" t="s">
        <v>103</v>
      </c>
      <c r="E689" s="250" t="s">
        <v>103</v>
      </c>
    </row>
    <row r="690" spans="1:5" x14ac:dyDescent="0.25">
      <c r="A690" s="163">
        <v>1605</v>
      </c>
      <c r="B690" s="3" t="s">
        <v>1207</v>
      </c>
      <c r="C690" s="3" t="s">
        <v>687</v>
      </c>
      <c r="D690" s="6" t="s">
        <v>103</v>
      </c>
      <c r="E690" s="250" t="s">
        <v>103</v>
      </c>
    </row>
    <row r="691" spans="1:5" x14ac:dyDescent="0.25">
      <c r="A691" s="163">
        <v>1606</v>
      </c>
      <c r="B691" s="3" t="s">
        <v>1207</v>
      </c>
      <c r="C691" s="3" t="s">
        <v>687</v>
      </c>
      <c r="D691" s="6" t="s">
        <v>103</v>
      </c>
      <c r="E691" s="250" t="s">
        <v>103</v>
      </c>
    </row>
    <row r="692" spans="1:5" x14ac:dyDescent="0.25">
      <c r="A692" s="163">
        <v>1607</v>
      </c>
      <c r="B692" s="3" t="s">
        <v>1207</v>
      </c>
      <c r="C692" s="3" t="s">
        <v>687</v>
      </c>
      <c r="D692" s="6" t="s">
        <v>103</v>
      </c>
      <c r="E692" s="250" t="s">
        <v>103</v>
      </c>
    </row>
    <row r="693" spans="1:5" x14ac:dyDescent="0.25">
      <c r="A693" s="163">
        <v>1608</v>
      </c>
      <c r="B693" s="3" t="s">
        <v>1207</v>
      </c>
      <c r="C693" s="3" t="s">
        <v>687</v>
      </c>
      <c r="D693" s="6" t="s">
        <v>103</v>
      </c>
      <c r="E693" s="250" t="s">
        <v>103</v>
      </c>
    </row>
    <row r="694" spans="1:5" x14ac:dyDescent="0.25">
      <c r="A694" s="163">
        <v>1609</v>
      </c>
      <c r="B694" s="3" t="s">
        <v>1207</v>
      </c>
      <c r="C694" s="3" t="s">
        <v>687</v>
      </c>
      <c r="D694" s="6" t="s">
        <v>103</v>
      </c>
      <c r="E694" s="250" t="s">
        <v>103</v>
      </c>
    </row>
    <row r="695" spans="1:5" x14ac:dyDescent="0.25">
      <c r="A695" s="163">
        <v>1610</v>
      </c>
      <c r="B695" s="3" t="s">
        <v>1207</v>
      </c>
      <c r="C695" s="3" t="s">
        <v>687</v>
      </c>
      <c r="D695" s="6" t="s">
        <v>103</v>
      </c>
      <c r="E695" s="250" t="s">
        <v>103</v>
      </c>
    </row>
    <row r="696" spans="1:5" x14ac:dyDescent="0.25">
      <c r="A696" s="163">
        <v>1613</v>
      </c>
      <c r="B696" s="3" t="s">
        <v>1207</v>
      </c>
      <c r="C696" s="3" t="s">
        <v>687</v>
      </c>
      <c r="D696" s="6" t="s">
        <v>103</v>
      </c>
      <c r="E696" s="250" t="s">
        <v>103</v>
      </c>
    </row>
    <row r="697" spans="1:5" x14ac:dyDescent="0.25">
      <c r="A697" s="163">
        <v>1614</v>
      </c>
      <c r="B697" s="3" t="s">
        <v>1207</v>
      </c>
      <c r="C697" s="3" t="s">
        <v>687</v>
      </c>
      <c r="D697" s="6" t="s">
        <v>103</v>
      </c>
      <c r="E697" s="250" t="s">
        <v>103</v>
      </c>
    </row>
    <row r="698" spans="1:5" x14ac:dyDescent="0.25">
      <c r="A698" s="163">
        <v>1615</v>
      </c>
      <c r="B698" s="3" t="s">
        <v>1207</v>
      </c>
      <c r="C698" s="3" t="s">
        <v>687</v>
      </c>
      <c r="D698" s="6" t="s">
        <v>103</v>
      </c>
      <c r="E698" s="250" t="s">
        <v>103</v>
      </c>
    </row>
    <row r="699" spans="1:5" x14ac:dyDescent="0.25">
      <c r="A699" s="163">
        <v>1653</v>
      </c>
      <c r="B699" s="3" t="s">
        <v>1207</v>
      </c>
      <c r="C699" s="3" t="s">
        <v>687</v>
      </c>
      <c r="D699" s="6" t="s">
        <v>103</v>
      </c>
      <c r="E699" s="250" t="s">
        <v>103</v>
      </c>
    </row>
    <row r="700" spans="1:5" x14ac:dyDescent="0.25">
      <c r="A700" s="163">
        <v>1654</v>
      </c>
      <c r="B700" s="3" t="s">
        <v>1207</v>
      </c>
      <c r="C700" s="3" t="s">
        <v>687</v>
      </c>
      <c r="D700" s="6" t="s">
        <v>103</v>
      </c>
      <c r="E700" s="250" t="s">
        <v>103</v>
      </c>
    </row>
    <row r="701" spans="1:5" x14ac:dyDescent="0.25">
      <c r="A701" s="163">
        <v>1655</v>
      </c>
      <c r="B701" s="3" t="s">
        <v>1207</v>
      </c>
      <c r="C701" s="3" t="s">
        <v>687</v>
      </c>
      <c r="D701" s="6" t="s">
        <v>103</v>
      </c>
      <c r="E701" s="250" t="s">
        <v>103</v>
      </c>
    </row>
    <row r="702" spans="1:5" x14ac:dyDescent="0.25">
      <c r="A702" s="163">
        <v>1097</v>
      </c>
      <c r="B702" s="3" t="s">
        <v>1208</v>
      </c>
      <c r="C702" s="3" t="s">
        <v>687</v>
      </c>
      <c r="D702" s="6" t="s">
        <v>697</v>
      </c>
      <c r="E702" s="250" t="s">
        <v>1326</v>
      </c>
    </row>
    <row r="703" spans="1:5" x14ac:dyDescent="0.25">
      <c r="A703" s="163">
        <v>1098</v>
      </c>
      <c r="B703" s="3" t="s">
        <v>1209</v>
      </c>
      <c r="C703" s="3" t="s">
        <v>687</v>
      </c>
      <c r="D703" s="6" t="s">
        <v>697</v>
      </c>
      <c r="E703" s="250" t="s">
        <v>1326</v>
      </c>
    </row>
    <row r="704" spans="1:5" x14ac:dyDescent="0.25">
      <c r="A704" s="163">
        <v>2093</v>
      </c>
      <c r="B704" s="3" t="s">
        <v>1210</v>
      </c>
      <c r="C704" s="3" t="s">
        <v>687</v>
      </c>
      <c r="D704" s="6" t="s">
        <v>715</v>
      </c>
      <c r="E704" s="250" t="s">
        <v>158</v>
      </c>
    </row>
    <row r="705" spans="1:5" x14ac:dyDescent="0.25">
      <c r="A705" s="164">
        <v>2675</v>
      </c>
      <c r="B705" s="7" t="s">
        <v>1211</v>
      </c>
      <c r="C705" s="7" t="s">
        <v>687</v>
      </c>
      <c r="D705" s="8" t="s">
        <v>135</v>
      </c>
      <c r="E705" s="250" t="s">
        <v>135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G34"/>
  <sheetViews>
    <sheetView topLeftCell="A4" zoomScaleNormal="100" workbookViewId="0">
      <selection activeCell="D23" sqref="D23"/>
    </sheetView>
  </sheetViews>
  <sheetFormatPr defaultColWidth="9.44140625" defaultRowHeight="13.8" x14ac:dyDescent="0.25"/>
  <cols>
    <col min="1" max="1" width="53.5546875" style="3" customWidth="1"/>
    <col min="2" max="2" width="9.5546875" style="3" customWidth="1"/>
    <col min="3" max="3" width="20.5546875" style="3" customWidth="1"/>
    <col min="4" max="4" width="35.5546875" style="3" customWidth="1"/>
    <col min="5" max="5" width="10.5546875" style="3" customWidth="1"/>
    <col min="6" max="6" width="29.5546875" style="3" customWidth="1"/>
    <col min="7" max="7" width="11.5546875" style="3" customWidth="1"/>
    <col min="8" max="8" width="10.5546875" style="3" customWidth="1"/>
    <col min="9" max="16384" width="9.44140625" style="3"/>
  </cols>
  <sheetData>
    <row r="1" spans="1:7" x14ac:dyDescent="0.25">
      <c r="A1" s="22" t="s">
        <v>1212</v>
      </c>
      <c r="B1" s="4"/>
    </row>
    <row r="2" spans="1:7" x14ac:dyDescent="0.25">
      <c r="A2" s="22" t="s">
        <v>1213</v>
      </c>
      <c r="B2" s="4"/>
    </row>
    <row r="3" spans="1:7" x14ac:dyDescent="0.25">
      <c r="C3" s="42"/>
    </row>
    <row r="5" spans="1:7" s="159" customFormat="1" x14ac:dyDescent="0.3">
      <c r="A5" s="79" t="s">
        <v>226</v>
      </c>
      <c r="B5" s="75" t="s">
        <v>1214</v>
      </c>
      <c r="C5" s="76" t="s">
        <v>1215</v>
      </c>
      <c r="D5" s="76" t="s">
        <v>1216</v>
      </c>
      <c r="E5" s="76" t="s">
        <v>93</v>
      </c>
      <c r="F5" s="76" t="s">
        <v>89</v>
      </c>
      <c r="G5" s="76" t="s">
        <v>1217</v>
      </c>
    </row>
    <row r="6" spans="1:7" x14ac:dyDescent="0.25">
      <c r="A6" s="77" t="s">
        <v>1218</v>
      </c>
      <c r="B6" s="3">
        <v>454</v>
      </c>
      <c r="C6" s="3" t="s">
        <v>126</v>
      </c>
      <c r="D6" s="3" t="s">
        <v>1219</v>
      </c>
      <c r="E6" s="3" t="s">
        <v>166</v>
      </c>
      <c r="F6" s="3" t="s">
        <v>184</v>
      </c>
      <c r="G6" s="3" t="s">
        <v>1207</v>
      </c>
    </row>
    <row r="7" spans="1:7" x14ac:dyDescent="0.25">
      <c r="A7" s="77" t="s">
        <v>1220</v>
      </c>
      <c r="B7" s="3">
        <v>442</v>
      </c>
      <c r="C7" s="3" t="s">
        <v>1367</v>
      </c>
      <c r="D7" s="3" t="s">
        <v>1221</v>
      </c>
      <c r="E7" s="3" t="s">
        <v>166</v>
      </c>
      <c r="F7" s="3" t="s">
        <v>124</v>
      </c>
      <c r="G7" s="3" t="s">
        <v>1222</v>
      </c>
    </row>
    <row r="8" spans="1:7" x14ac:dyDescent="0.25">
      <c r="A8" s="3" t="s">
        <v>1223</v>
      </c>
      <c r="B8" s="3">
        <v>436</v>
      </c>
      <c r="C8" s="3" t="s">
        <v>1367</v>
      </c>
      <c r="D8" s="3" t="s">
        <v>1221</v>
      </c>
      <c r="E8" s="3" t="s">
        <v>166</v>
      </c>
      <c r="F8" s="3" t="s">
        <v>1224</v>
      </c>
      <c r="G8" s="3" t="s">
        <v>1225</v>
      </c>
    </row>
    <row r="9" spans="1:7" x14ac:dyDescent="0.25">
      <c r="A9" s="77" t="s">
        <v>1226</v>
      </c>
      <c r="B9" s="3">
        <v>438</v>
      </c>
      <c r="C9" s="3" t="s">
        <v>1367</v>
      </c>
      <c r="D9" s="3" t="s">
        <v>1221</v>
      </c>
      <c r="E9" s="3" t="s">
        <v>166</v>
      </c>
      <c r="F9" s="3" t="s">
        <v>396</v>
      </c>
      <c r="G9" s="3" t="s">
        <v>980</v>
      </c>
    </row>
    <row r="10" spans="1:7" x14ac:dyDescent="0.25">
      <c r="A10" s="77" t="s">
        <v>1227</v>
      </c>
      <c r="B10" s="3">
        <v>443</v>
      </c>
      <c r="C10" s="3" t="s">
        <v>1367</v>
      </c>
      <c r="D10" s="3" t="s">
        <v>1498</v>
      </c>
      <c r="E10" s="3" t="s">
        <v>166</v>
      </c>
      <c r="F10" s="3" t="s">
        <v>396</v>
      </c>
      <c r="G10" s="3" t="s">
        <v>980</v>
      </c>
    </row>
    <row r="11" spans="1:7" x14ac:dyDescent="0.25">
      <c r="A11" s="77" t="s">
        <v>1495</v>
      </c>
      <c r="B11" s="3">
        <v>414</v>
      </c>
      <c r="C11" s="3" t="s">
        <v>1229</v>
      </c>
      <c r="D11" s="3" t="s">
        <v>1368</v>
      </c>
      <c r="E11" s="3" t="s">
        <v>166</v>
      </c>
      <c r="F11" s="3" t="s">
        <v>1369</v>
      </c>
      <c r="G11" s="3" t="s">
        <v>980</v>
      </c>
    </row>
    <row r="12" spans="1:7" x14ac:dyDescent="0.25">
      <c r="A12" s="230" t="s">
        <v>1279</v>
      </c>
      <c r="B12" s="3">
        <v>452</v>
      </c>
      <c r="C12" s="3" t="s">
        <v>1230</v>
      </c>
      <c r="D12" s="3" t="s">
        <v>1231</v>
      </c>
      <c r="E12" s="3" t="s">
        <v>166</v>
      </c>
      <c r="F12" s="3" t="s">
        <v>376</v>
      </c>
      <c r="G12" s="3" t="s">
        <v>980</v>
      </c>
    </row>
    <row r="13" spans="1:7" x14ac:dyDescent="0.25">
      <c r="A13" s="230" t="s">
        <v>1281</v>
      </c>
      <c r="B13" s="3">
        <v>451</v>
      </c>
      <c r="C13" s="3" t="s">
        <v>1230</v>
      </c>
      <c r="D13" s="3" t="s">
        <v>1231</v>
      </c>
      <c r="E13" s="3" t="s">
        <v>166</v>
      </c>
      <c r="F13" s="3" t="s">
        <v>409</v>
      </c>
      <c r="G13" s="3" t="s">
        <v>1232</v>
      </c>
    </row>
    <row r="14" spans="1:7" x14ac:dyDescent="0.25">
      <c r="A14" s="230" t="s">
        <v>1282</v>
      </c>
      <c r="B14" s="3">
        <v>453</v>
      </c>
      <c r="C14" s="3" t="s">
        <v>1230</v>
      </c>
      <c r="D14" s="3" t="s">
        <v>1231</v>
      </c>
      <c r="E14" s="3" t="s">
        <v>166</v>
      </c>
      <c r="F14" s="3" t="s">
        <v>349</v>
      </c>
      <c r="G14" s="3" t="s">
        <v>864</v>
      </c>
    </row>
    <row r="15" spans="1:7" x14ac:dyDescent="0.25">
      <c r="A15" s="77" t="s">
        <v>1233</v>
      </c>
      <c r="B15" s="3">
        <v>447</v>
      </c>
      <c r="C15" s="3" t="s">
        <v>1230</v>
      </c>
      <c r="D15" s="3" t="s">
        <v>1231</v>
      </c>
      <c r="E15" s="3" t="s">
        <v>166</v>
      </c>
      <c r="F15" s="3" t="s">
        <v>184</v>
      </c>
      <c r="G15" s="3" t="s">
        <v>1207</v>
      </c>
    </row>
    <row r="16" spans="1:7" x14ac:dyDescent="0.25">
      <c r="A16" s="77" t="s">
        <v>1234</v>
      </c>
      <c r="B16" s="3">
        <v>407</v>
      </c>
      <c r="C16" s="3" t="s">
        <v>126</v>
      </c>
      <c r="E16" s="3" t="s">
        <v>99</v>
      </c>
      <c r="F16" s="3" t="s">
        <v>202</v>
      </c>
      <c r="G16" s="3" t="s">
        <v>1222</v>
      </c>
    </row>
    <row r="17" spans="1:7" x14ac:dyDescent="0.25">
      <c r="A17" s="77" t="s">
        <v>1235</v>
      </c>
      <c r="B17" s="3">
        <v>10665</v>
      </c>
      <c r="C17" s="3" t="s">
        <v>1367</v>
      </c>
      <c r="D17" s="3" t="s">
        <v>1236</v>
      </c>
      <c r="E17" s="3" t="s">
        <v>166</v>
      </c>
      <c r="F17" s="3" t="s">
        <v>329</v>
      </c>
      <c r="G17" s="3" t="s">
        <v>832</v>
      </c>
    </row>
    <row r="18" spans="1:7" x14ac:dyDescent="0.25">
      <c r="A18" s="77" t="s">
        <v>1237</v>
      </c>
      <c r="B18" s="3">
        <v>416</v>
      </c>
      <c r="C18" s="3" t="s">
        <v>126</v>
      </c>
      <c r="D18" s="3" t="s">
        <v>1238</v>
      </c>
      <c r="E18" s="3" t="s">
        <v>99</v>
      </c>
      <c r="F18" s="3" t="s">
        <v>124</v>
      </c>
      <c r="G18" s="3" t="s">
        <v>1222</v>
      </c>
    </row>
    <row r="19" spans="1:7" x14ac:dyDescent="0.25">
      <c r="A19" s="77" t="s">
        <v>1239</v>
      </c>
      <c r="B19" s="3">
        <v>16580</v>
      </c>
      <c r="C19" s="3" t="s">
        <v>1367</v>
      </c>
      <c r="D19" s="3" t="s">
        <v>1370</v>
      </c>
      <c r="E19" s="3" t="s">
        <v>166</v>
      </c>
      <c r="F19" s="3" t="s">
        <v>184</v>
      </c>
      <c r="G19" s="3" t="s">
        <v>1034</v>
      </c>
    </row>
    <row r="20" spans="1:7" x14ac:dyDescent="0.25">
      <c r="A20" s="3" t="s">
        <v>1240</v>
      </c>
      <c r="B20" s="3">
        <v>445</v>
      </c>
      <c r="C20" s="3" t="s">
        <v>1367</v>
      </c>
      <c r="D20" s="3" t="s">
        <v>129</v>
      </c>
      <c r="E20" s="3" t="s">
        <v>99</v>
      </c>
      <c r="F20" s="3" t="s">
        <v>524</v>
      </c>
      <c r="G20" s="3" t="s">
        <v>1232</v>
      </c>
    </row>
    <row r="21" spans="1:7" x14ac:dyDescent="0.25">
      <c r="A21" s="3" t="s">
        <v>1496</v>
      </c>
      <c r="B21" s="3">
        <v>20195</v>
      </c>
      <c r="C21" s="3" t="s">
        <v>1367</v>
      </c>
      <c r="D21" s="3" t="s">
        <v>1248</v>
      </c>
      <c r="E21" s="3" t="s">
        <v>166</v>
      </c>
      <c r="F21" s="188" t="s">
        <v>151</v>
      </c>
      <c r="G21" s="3" t="s">
        <v>864</v>
      </c>
    </row>
    <row r="22" spans="1:7" x14ac:dyDescent="0.25">
      <c r="A22" s="78" t="s">
        <v>1241</v>
      </c>
      <c r="B22" s="2">
        <v>410</v>
      </c>
      <c r="C22" s="3" t="s">
        <v>1229</v>
      </c>
      <c r="D22" s="3" t="s">
        <v>177</v>
      </c>
      <c r="E22" s="3" t="s">
        <v>166</v>
      </c>
      <c r="F22" s="3" t="s">
        <v>547</v>
      </c>
      <c r="G22" s="3" t="s">
        <v>980</v>
      </c>
    </row>
    <row r="23" spans="1:7" x14ac:dyDescent="0.25">
      <c r="A23" s="3" t="s">
        <v>1242</v>
      </c>
      <c r="B23" s="3">
        <v>13125</v>
      </c>
      <c r="C23" s="3" t="s">
        <v>1367</v>
      </c>
      <c r="D23" s="3" t="s">
        <v>1236</v>
      </c>
      <c r="E23" s="3" t="s">
        <v>166</v>
      </c>
      <c r="F23" s="3" t="s">
        <v>1243</v>
      </c>
      <c r="G23" s="3" t="s">
        <v>1225</v>
      </c>
    </row>
    <row r="24" spans="1:7" x14ac:dyDescent="0.25">
      <c r="A24" s="77" t="s">
        <v>1244</v>
      </c>
      <c r="B24" s="3">
        <v>450</v>
      </c>
      <c r="C24" s="3" t="s">
        <v>1230</v>
      </c>
      <c r="D24" s="3" t="s">
        <v>129</v>
      </c>
      <c r="E24" s="3" t="s">
        <v>99</v>
      </c>
      <c r="F24" s="3" t="s">
        <v>499</v>
      </c>
      <c r="G24" s="3" t="s">
        <v>1222</v>
      </c>
    </row>
    <row r="25" spans="1:7" x14ac:dyDescent="0.25">
      <c r="A25" s="77" t="s">
        <v>1245</v>
      </c>
      <c r="B25" s="3">
        <v>405</v>
      </c>
      <c r="C25" s="3" t="s">
        <v>1229</v>
      </c>
      <c r="D25" s="3" t="s">
        <v>129</v>
      </c>
      <c r="E25" s="3" t="s">
        <v>99</v>
      </c>
      <c r="F25" s="3" t="s">
        <v>172</v>
      </c>
      <c r="G25" s="3" t="s">
        <v>1232</v>
      </c>
    </row>
    <row r="26" spans="1:7" x14ac:dyDescent="0.25">
      <c r="A26" s="78" t="s">
        <v>1246</v>
      </c>
      <c r="B26" s="2">
        <v>1471</v>
      </c>
      <c r="C26" s="3" t="s">
        <v>1230</v>
      </c>
      <c r="D26" s="3" t="s">
        <v>129</v>
      </c>
      <c r="E26" s="3" t="s">
        <v>99</v>
      </c>
      <c r="F26" s="3" t="s">
        <v>445</v>
      </c>
      <c r="G26" s="3" t="s">
        <v>723</v>
      </c>
    </row>
    <row r="27" spans="1:7" x14ac:dyDescent="0.25">
      <c r="A27" s="77" t="s">
        <v>1247</v>
      </c>
      <c r="B27" s="3">
        <v>13237</v>
      </c>
      <c r="C27" s="3" t="s">
        <v>1367</v>
      </c>
      <c r="D27" s="3" t="s">
        <v>1248</v>
      </c>
      <c r="E27" s="3" t="s">
        <v>166</v>
      </c>
      <c r="F27" s="3" t="s">
        <v>1249</v>
      </c>
      <c r="G27" s="3" t="s">
        <v>1207</v>
      </c>
    </row>
    <row r="28" spans="1:7" x14ac:dyDescent="0.25">
      <c r="A28" s="77" t="s">
        <v>1250</v>
      </c>
      <c r="B28" s="3">
        <v>6749</v>
      </c>
      <c r="C28" s="3" t="s">
        <v>1230</v>
      </c>
      <c r="D28" s="3" t="s">
        <v>1251</v>
      </c>
      <c r="E28" s="3" t="s">
        <v>166</v>
      </c>
      <c r="F28" s="3" t="s">
        <v>399</v>
      </c>
      <c r="G28" s="3" t="s">
        <v>1225</v>
      </c>
    </row>
    <row r="29" spans="1:7" x14ac:dyDescent="0.25">
      <c r="A29" s="77" t="s">
        <v>1252</v>
      </c>
      <c r="B29" s="3">
        <v>408</v>
      </c>
      <c r="C29" s="3" t="s">
        <v>1229</v>
      </c>
      <c r="D29" s="3" t="s">
        <v>1251</v>
      </c>
      <c r="E29" s="3" t="s">
        <v>166</v>
      </c>
      <c r="F29" s="3" t="s">
        <v>108</v>
      </c>
      <c r="G29" s="3" t="s">
        <v>864</v>
      </c>
    </row>
    <row r="30" spans="1:7" x14ac:dyDescent="0.25">
      <c r="A30" s="77" t="s">
        <v>1253</v>
      </c>
      <c r="B30" s="3">
        <v>8880</v>
      </c>
      <c r="C30" s="3" t="s">
        <v>1367</v>
      </c>
      <c r="D30" s="3" t="s">
        <v>1371</v>
      </c>
      <c r="E30" s="3" t="s">
        <v>166</v>
      </c>
      <c r="F30" s="3" t="s">
        <v>523</v>
      </c>
      <c r="G30" s="3" t="s">
        <v>1232</v>
      </c>
    </row>
    <row r="31" spans="1:7" x14ac:dyDescent="0.25">
      <c r="A31" s="77" t="s">
        <v>1254</v>
      </c>
      <c r="B31" s="3">
        <v>14491</v>
      </c>
      <c r="C31" s="3" t="s">
        <v>1367</v>
      </c>
      <c r="D31" s="3" t="s">
        <v>1255</v>
      </c>
      <c r="E31" s="3" t="s">
        <v>166</v>
      </c>
      <c r="F31" s="3" t="s">
        <v>489</v>
      </c>
      <c r="G31" s="3" t="s">
        <v>1207</v>
      </c>
    </row>
    <row r="32" spans="1:7" x14ac:dyDescent="0.25">
      <c r="A32" s="77" t="s">
        <v>1256</v>
      </c>
      <c r="B32" s="3">
        <v>437</v>
      </c>
      <c r="C32" s="3" t="s">
        <v>1367</v>
      </c>
      <c r="D32" s="3" t="s">
        <v>1221</v>
      </c>
      <c r="E32" s="3" t="s">
        <v>166</v>
      </c>
      <c r="F32" s="3" t="s">
        <v>1372</v>
      </c>
      <c r="G32" s="3" t="s">
        <v>1034</v>
      </c>
    </row>
    <row r="33" spans="1:7" x14ac:dyDescent="0.25">
      <c r="A33" s="77" t="s">
        <v>1257</v>
      </c>
      <c r="B33" s="3">
        <v>449</v>
      </c>
      <c r="C33" s="3" t="s">
        <v>1230</v>
      </c>
      <c r="D33" s="3" t="s">
        <v>1258</v>
      </c>
      <c r="E33" s="3" t="s">
        <v>166</v>
      </c>
      <c r="F33" s="3" t="s">
        <v>1259</v>
      </c>
      <c r="G33" s="3" t="s">
        <v>832</v>
      </c>
    </row>
    <row r="34" spans="1:7" x14ac:dyDescent="0.25">
      <c r="A34" s="77" t="s">
        <v>1260</v>
      </c>
      <c r="B34" s="3">
        <v>4062</v>
      </c>
      <c r="C34" s="3" t="s">
        <v>1230</v>
      </c>
      <c r="D34" s="3" t="s">
        <v>1258</v>
      </c>
      <c r="E34" s="3" t="s">
        <v>166</v>
      </c>
      <c r="F34" s="3" t="s">
        <v>489</v>
      </c>
      <c r="G34" s="3" t="s">
        <v>1207</v>
      </c>
    </row>
  </sheetData>
  <pageMargins left="0.2" right="0.2" top="0.5" bottom="0.25" header="0.3" footer="0.3"/>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AL276"/>
  <sheetViews>
    <sheetView zoomScaleNormal="100" workbookViewId="0">
      <pane xSplit="2" ySplit="5" topLeftCell="C6" activePane="bottomRight" state="frozen"/>
      <selection pane="topRight" activeCell="AT7" sqref="AT7"/>
      <selection pane="bottomLeft" activeCell="AT7" sqref="AT7"/>
      <selection pane="bottomRight" activeCell="E13" sqref="E13"/>
    </sheetView>
  </sheetViews>
  <sheetFormatPr defaultColWidth="8.5546875" defaultRowHeight="13.8" x14ac:dyDescent="0.3"/>
  <cols>
    <col min="1" max="1" width="53.5546875" style="11" customWidth="1"/>
    <col min="2" max="2" width="9.5546875" style="88" customWidth="1"/>
    <col min="3" max="3" width="20.5546875" style="88" customWidth="1"/>
    <col min="4" max="5" width="12.5546875" style="11" customWidth="1"/>
    <col min="6" max="8" width="13.5546875" style="11" bestFit="1" customWidth="1"/>
    <col min="9" max="11" width="12.5546875" style="11" customWidth="1"/>
    <col min="12" max="12" width="14.44140625" style="11" bestFit="1" customWidth="1"/>
    <col min="13" max="13" width="15" style="11" customWidth="1"/>
    <col min="14" max="15" width="12.5546875" style="11" customWidth="1"/>
    <col min="16" max="16" width="16" style="11" customWidth="1"/>
    <col min="17" max="21" width="12.5546875" style="11" customWidth="1"/>
    <col min="22" max="35" width="10.5546875" style="11" customWidth="1"/>
    <col min="36" max="36" width="10.5546875" style="90" customWidth="1"/>
    <col min="37" max="37" width="9.44140625" style="11" customWidth="1"/>
    <col min="38" max="16384" width="8.5546875" style="11"/>
  </cols>
  <sheetData>
    <row r="1" spans="1:36" ht="14.85" customHeight="1" x14ac:dyDescent="0.3">
      <c r="A1" s="22" t="s">
        <v>1212</v>
      </c>
      <c r="I1" s="89"/>
      <c r="J1" s="89"/>
      <c r="K1" s="89"/>
      <c r="L1" s="89"/>
      <c r="M1" s="89"/>
      <c r="N1" s="89"/>
      <c r="O1" s="89"/>
      <c r="P1" s="89"/>
      <c r="Q1" s="89"/>
      <c r="R1" s="89"/>
      <c r="S1" s="89"/>
      <c r="T1" s="89"/>
    </row>
    <row r="2" spans="1:36" ht="14.85" customHeight="1" x14ac:dyDescent="0.3">
      <c r="A2" s="22" t="s">
        <v>1261</v>
      </c>
      <c r="I2" s="89"/>
      <c r="J2" s="89"/>
      <c r="K2" s="89"/>
      <c r="L2" s="89"/>
      <c r="M2" s="89"/>
      <c r="N2" s="89"/>
      <c r="O2" s="89"/>
      <c r="P2" s="89"/>
      <c r="Q2" s="89"/>
      <c r="R2" s="89"/>
      <c r="S2" s="89"/>
      <c r="T2" s="89"/>
    </row>
    <row r="3" spans="1:36" s="89" customFormat="1" ht="14.85" customHeight="1" x14ac:dyDescent="0.3">
      <c r="U3" s="91"/>
      <c r="Z3" s="91"/>
      <c r="AE3" s="91"/>
      <c r="AJ3" s="91"/>
    </row>
    <row r="4" spans="1:36" s="22" customFormat="1" ht="41.4" x14ac:dyDescent="0.25">
      <c r="B4" s="9"/>
      <c r="C4" s="9"/>
      <c r="D4" s="104" t="s">
        <v>1262</v>
      </c>
      <c r="E4" s="104" t="s">
        <v>1263</v>
      </c>
      <c r="F4" s="104" t="s">
        <v>1264</v>
      </c>
      <c r="G4" s="104" t="s">
        <v>1265</v>
      </c>
      <c r="H4" s="105" t="s">
        <v>26</v>
      </c>
      <c r="I4" s="105" t="s">
        <v>214</v>
      </c>
      <c r="J4" s="105" t="s">
        <v>215</v>
      </c>
      <c r="K4" s="105" t="s">
        <v>216</v>
      </c>
      <c r="L4" s="105" t="s">
        <v>217</v>
      </c>
      <c r="M4" s="105" t="s">
        <v>1266</v>
      </c>
      <c r="N4" s="105" t="s">
        <v>1267</v>
      </c>
      <c r="O4" s="105" t="s">
        <v>220</v>
      </c>
      <c r="P4" s="105" t="s">
        <v>1268</v>
      </c>
      <c r="Q4" s="105" t="s">
        <v>222</v>
      </c>
      <c r="R4" s="105" t="s">
        <v>223</v>
      </c>
      <c r="S4" s="105" t="s">
        <v>224</v>
      </c>
      <c r="T4" s="105" t="s">
        <v>1269</v>
      </c>
      <c r="U4" s="106" t="s">
        <v>1270</v>
      </c>
      <c r="V4" s="273" t="s">
        <v>1271</v>
      </c>
      <c r="W4" s="274"/>
      <c r="X4" s="274"/>
      <c r="Y4" s="274"/>
      <c r="Z4" s="275"/>
      <c r="AA4" s="273" t="s">
        <v>1272</v>
      </c>
      <c r="AB4" s="274"/>
      <c r="AC4" s="274"/>
      <c r="AD4" s="274"/>
      <c r="AE4" s="275"/>
      <c r="AF4" s="273" t="s">
        <v>1273</v>
      </c>
      <c r="AG4" s="274"/>
      <c r="AH4" s="274"/>
      <c r="AI4" s="274"/>
      <c r="AJ4" s="275"/>
    </row>
    <row r="5" spans="1:36" s="22" customFormat="1" ht="14.85" customHeight="1" x14ac:dyDescent="0.25">
      <c r="A5" s="107" t="s">
        <v>226</v>
      </c>
      <c r="B5" s="17" t="s">
        <v>1214</v>
      </c>
      <c r="C5" s="17" t="s">
        <v>1215</v>
      </c>
      <c r="D5" s="108" t="s">
        <v>1317</v>
      </c>
      <c r="E5" s="108" t="s">
        <v>1317</v>
      </c>
      <c r="F5" s="108" t="s">
        <v>1317</v>
      </c>
      <c r="G5" s="108" t="s">
        <v>1317</v>
      </c>
      <c r="H5" s="108" t="s">
        <v>1317</v>
      </c>
      <c r="I5" s="108" t="s">
        <v>1317</v>
      </c>
      <c r="J5" s="108" t="s">
        <v>1317</v>
      </c>
      <c r="K5" s="108" t="s">
        <v>1317</v>
      </c>
      <c r="L5" s="108" t="s">
        <v>1317</v>
      </c>
      <c r="M5" s="108" t="s">
        <v>1317</v>
      </c>
      <c r="N5" s="108" t="s">
        <v>1317</v>
      </c>
      <c r="O5" s="108" t="s">
        <v>1317</v>
      </c>
      <c r="P5" s="108" t="s">
        <v>1317</v>
      </c>
      <c r="Q5" s="108" t="s">
        <v>1317</v>
      </c>
      <c r="R5" s="108" t="s">
        <v>1317</v>
      </c>
      <c r="S5" s="108" t="s">
        <v>1317</v>
      </c>
      <c r="T5" s="108" t="s">
        <v>1317</v>
      </c>
      <c r="U5" s="108" t="s">
        <v>1317</v>
      </c>
      <c r="V5" s="109" t="s">
        <v>1314</v>
      </c>
      <c r="W5" s="17" t="s">
        <v>1313</v>
      </c>
      <c r="X5" s="5" t="s">
        <v>1315</v>
      </c>
      <c r="Y5" s="5" t="s">
        <v>1316</v>
      </c>
      <c r="Z5" s="17" t="s">
        <v>1317</v>
      </c>
      <c r="AA5" s="109" t="s">
        <v>1314</v>
      </c>
      <c r="AB5" s="17" t="s">
        <v>1313</v>
      </c>
      <c r="AC5" s="5" t="s">
        <v>1315</v>
      </c>
      <c r="AD5" s="5" t="s">
        <v>1316</v>
      </c>
      <c r="AE5" s="17" t="s">
        <v>1317</v>
      </c>
      <c r="AF5" s="109" t="s">
        <v>1314</v>
      </c>
      <c r="AG5" s="17" t="s">
        <v>1313</v>
      </c>
      <c r="AH5" s="5" t="s">
        <v>1315</v>
      </c>
      <c r="AI5" s="5" t="s">
        <v>1316</v>
      </c>
      <c r="AJ5" s="17" t="s">
        <v>1317</v>
      </c>
    </row>
    <row r="6" spans="1:36" s="3" customFormat="1" ht="14.85" customHeight="1" x14ac:dyDescent="0.25">
      <c r="B6" s="93"/>
      <c r="C6" s="93"/>
      <c r="D6" s="94"/>
      <c r="E6" s="94"/>
      <c r="F6" s="94"/>
      <c r="G6" s="94"/>
      <c r="H6" s="94"/>
      <c r="I6" s="94"/>
      <c r="J6" s="94"/>
      <c r="K6" s="94"/>
      <c r="L6" s="94"/>
      <c r="M6" s="94"/>
      <c r="N6" s="94"/>
      <c r="O6" s="94"/>
      <c r="P6" s="94"/>
      <c r="Q6" s="94"/>
      <c r="R6" s="94"/>
      <c r="S6" s="94"/>
      <c r="T6" s="94"/>
      <c r="U6" s="94"/>
      <c r="V6" s="95"/>
      <c r="W6" s="94"/>
      <c r="X6" s="94"/>
      <c r="Y6" s="94"/>
      <c r="Z6" s="96"/>
      <c r="AA6" s="95"/>
      <c r="AB6" s="94"/>
      <c r="AC6" s="94"/>
      <c r="AD6" s="94"/>
      <c r="AE6" s="96"/>
      <c r="AF6" s="94"/>
      <c r="AG6" s="94"/>
      <c r="AH6" s="94"/>
      <c r="AI6" s="94"/>
      <c r="AJ6" s="94"/>
    </row>
    <row r="7" spans="1:36" s="3" customFormat="1" ht="14.85" customHeight="1" x14ac:dyDescent="0.25">
      <c r="A7" s="97" t="s">
        <v>1274</v>
      </c>
      <c r="B7" s="98">
        <v>454</v>
      </c>
      <c r="C7" s="3" t="s">
        <v>1275</v>
      </c>
      <c r="D7" s="99">
        <v>114</v>
      </c>
      <c r="E7" s="252">
        <v>0.86650000000000005</v>
      </c>
      <c r="F7" s="100">
        <v>59740766</v>
      </c>
      <c r="G7" s="100">
        <v>15412960</v>
      </c>
      <c r="H7" s="100">
        <v>75153726</v>
      </c>
      <c r="I7" s="100">
        <v>10184636</v>
      </c>
      <c r="J7" s="100">
        <v>24772153</v>
      </c>
      <c r="K7" s="100">
        <v>33403202</v>
      </c>
      <c r="L7" s="100">
        <v>335720</v>
      </c>
      <c r="M7" s="100">
        <v>0</v>
      </c>
      <c r="N7" s="100">
        <v>73465</v>
      </c>
      <c r="O7" s="100">
        <v>44195</v>
      </c>
      <c r="P7" s="100">
        <v>153616</v>
      </c>
      <c r="Q7" s="100">
        <v>5563780</v>
      </c>
      <c r="R7" s="100">
        <v>0</v>
      </c>
      <c r="S7" s="100">
        <v>622959</v>
      </c>
      <c r="T7" s="100">
        <v>0</v>
      </c>
      <c r="U7" s="101">
        <v>5792</v>
      </c>
      <c r="V7" s="99">
        <v>6.37</v>
      </c>
      <c r="W7" s="99">
        <v>6.24</v>
      </c>
      <c r="X7" s="99">
        <v>5.78</v>
      </c>
      <c r="Y7" s="3">
        <v>5.77</v>
      </c>
      <c r="Z7" s="99">
        <v>6.22</v>
      </c>
      <c r="AA7" s="101">
        <v>38030</v>
      </c>
      <c r="AB7" s="101">
        <v>37647</v>
      </c>
      <c r="AC7" s="101">
        <v>34013</v>
      </c>
      <c r="AD7" s="3">
        <v>31025</v>
      </c>
      <c r="AE7" s="101">
        <v>36054</v>
      </c>
      <c r="AF7" s="101">
        <v>123331</v>
      </c>
      <c r="AG7" s="101">
        <v>100949</v>
      </c>
      <c r="AH7" s="101">
        <v>77859</v>
      </c>
      <c r="AI7" s="3">
        <v>80883</v>
      </c>
      <c r="AJ7" s="101">
        <v>65946</v>
      </c>
    </row>
    <row r="8" spans="1:36" s="3" customFormat="1" x14ac:dyDescent="0.25">
      <c r="A8" s="97" t="s">
        <v>1220</v>
      </c>
      <c r="B8" s="98">
        <v>442</v>
      </c>
      <c r="C8" s="3" t="s">
        <v>1398</v>
      </c>
      <c r="D8" s="99">
        <v>136</v>
      </c>
      <c r="E8" s="252">
        <v>0.95250000000000001</v>
      </c>
      <c r="F8" s="100">
        <v>66761286</v>
      </c>
      <c r="G8" s="100">
        <v>13941538</v>
      </c>
      <c r="H8" s="100">
        <v>80702824</v>
      </c>
      <c r="I8" s="100">
        <v>8289046</v>
      </c>
      <c r="J8" s="100">
        <v>8082275</v>
      </c>
      <c r="K8" s="100">
        <v>47363295</v>
      </c>
      <c r="L8" s="100">
        <v>6399889</v>
      </c>
      <c r="M8" s="100">
        <v>0</v>
      </c>
      <c r="N8" s="100">
        <v>60847</v>
      </c>
      <c r="O8" s="100">
        <v>0</v>
      </c>
      <c r="P8" s="100">
        <v>8635969</v>
      </c>
      <c r="Q8" s="100">
        <v>1499487</v>
      </c>
      <c r="R8" s="100">
        <v>372016</v>
      </c>
      <c r="S8" s="100">
        <v>0</v>
      </c>
      <c r="T8" s="100">
        <v>0</v>
      </c>
      <c r="U8" s="101">
        <v>2232</v>
      </c>
      <c r="V8" s="99">
        <v>11.32</v>
      </c>
      <c r="W8" s="99">
        <v>12.48</v>
      </c>
      <c r="X8" s="99">
        <v>16.989999999999998</v>
      </c>
      <c r="Y8" s="3">
        <v>16.510000000000002</v>
      </c>
      <c r="Z8" s="99">
        <v>21.18</v>
      </c>
      <c r="AA8" s="101">
        <v>46648</v>
      </c>
      <c r="AB8" s="101">
        <v>46287</v>
      </c>
      <c r="AC8" s="101">
        <v>45559</v>
      </c>
      <c r="AD8" s="3">
        <v>44527</v>
      </c>
      <c r="AE8" s="101">
        <v>47280</v>
      </c>
      <c r="AF8" s="101">
        <v>45908</v>
      </c>
      <c r="AG8" s="101">
        <v>54754</v>
      </c>
      <c r="AH8" s="101">
        <v>50968</v>
      </c>
      <c r="AI8" s="3">
        <v>47970</v>
      </c>
      <c r="AJ8" s="101">
        <v>46857</v>
      </c>
    </row>
    <row r="9" spans="1:36" s="3" customFormat="1" x14ac:dyDescent="0.25">
      <c r="A9" s="97" t="s">
        <v>1276</v>
      </c>
      <c r="B9" s="98">
        <v>436</v>
      </c>
      <c r="C9" s="3" t="s">
        <v>1398</v>
      </c>
      <c r="D9" s="99">
        <v>109</v>
      </c>
      <c r="E9" s="252">
        <v>0.85880000000000001</v>
      </c>
      <c r="F9" s="100">
        <v>42959055</v>
      </c>
      <c r="G9" s="100">
        <v>17327343</v>
      </c>
      <c r="H9" s="100">
        <v>60286398</v>
      </c>
      <c r="I9" s="100">
        <v>4851232</v>
      </c>
      <c r="J9" s="100">
        <v>8277651</v>
      </c>
      <c r="K9" s="100">
        <v>33678529</v>
      </c>
      <c r="L9" s="100">
        <v>3062013</v>
      </c>
      <c r="M9" s="100">
        <v>0</v>
      </c>
      <c r="N9" s="100">
        <v>2325</v>
      </c>
      <c r="O9" s="100">
        <v>0</v>
      </c>
      <c r="P9" s="100">
        <v>5661815</v>
      </c>
      <c r="Q9" s="100">
        <v>4617246</v>
      </c>
      <c r="R9" s="100">
        <v>135587</v>
      </c>
      <c r="S9" s="100">
        <v>0</v>
      </c>
      <c r="T9" s="100">
        <v>0</v>
      </c>
      <c r="U9" s="101">
        <v>1959</v>
      </c>
      <c r="V9" s="99">
        <v>11.8</v>
      </c>
      <c r="W9" s="99">
        <v>12.62</v>
      </c>
      <c r="X9" s="99">
        <v>16</v>
      </c>
      <c r="Y9" s="3">
        <v>17.59</v>
      </c>
      <c r="Z9" s="99">
        <v>17.440000000000001</v>
      </c>
      <c r="AA9" s="101">
        <v>35683</v>
      </c>
      <c r="AB9" s="101">
        <v>35686</v>
      </c>
      <c r="AC9" s="101">
        <v>35000</v>
      </c>
      <c r="AD9" s="3">
        <v>28086</v>
      </c>
      <c r="AE9" s="101">
        <v>34166</v>
      </c>
      <c r="AF9" s="101">
        <v>27127</v>
      </c>
      <c r="AG9" s="101">
        <v>28653</v>
      </c>
      <c r="AH9" s="101">
        <v>31700</v>
      </c>
      <c r="AI9" s="3">
        <v>31678</v>
      </c>
      <c r="AJ9" s="101">
        <v>31815</v>
      </c>
    </row>
    <row r="10" spans="1:36" s="3" customFormat="1" x14ac:dyDescent="0.25">
      <c r="A10" s="97" t="s">
        <v>1277</v>
      </c>
      <c r="B10" s="98">
        <v>438</v>
      </c>
      <c r="C10" s="3" t="s">
        <v>1398</v>
      </c>
      <c r="D10" s="99">
        <v>64</v>
      </c>
      <c r="E10" s="252">
        <v>0.92269999999999996</v>
      </c>
      <c r="F10" s="100">
        <v>27132606</v>
      </c>
      <c r="G10" s="100">
        <v>22821620</v>
      </c>
      <c r="H10" s="100">
        <v>49954226</v>
      </c>
      <c r="I10" s="100">
        <v>4520579</v>
      </c>
      <c r="J10" s="100">
        <v>4158633</v>
      </c>
      <c r="K10" s="100">
        <v>22543253</v>
      </c>
      <c r="L10" s="100">
        <v>2139644</v>
      </c>
      <c r="M10" s="100">
        <v>0</v>
      </c>
      <c r="N10" s="100">
        <v>442333</v>
      </c>
      <c r="O10" s="100">
        <v>0</v>
      </c>
      <c r="P10" s="100">
        <v>8044895</v>
      </c>
      <c r="Q10" s="100">
        <v>7325973</v>
      </c>
      <c r="R10" s="100">
        <v>778916</v>
      </c>
      <c r="S10" s="100">
        <v>0</v>
      </c>
      <c r="T10" s="100">
        <v>0</v>
      </c>
      <c r="U10" s="101">
        <v>963</v>
      </c>
      <c r="V10" s="99">
        <v>9.81</v>
      </c>
      <c r="W10" s="99">
        <v>10.62</v>
      </c>
      <c r="X10" s="99">
        <v>13.81</v>
      </c>
      <c r="Y10" s="3">
        <v>15.49</v>
      </c>
      <c r="Z10" s="99">
        <v>22.38</v>
      </c>
      <c r="AA10" s="101">
        <v>21720</v>
      </c>
      <c r="AB10" s="101">
        <v>21582</v>
      </c>
      <c r="AC10" s="101">
        <v>21988</v>
      </c>
      <c r="AD10" s="3">
        <v>20095</v>
      </c>
      <c r="AE10" s="101">
        <v>21555</v>
      </c>
      <c r="AF10" s="101">
        <v>18240</v>
      </c>
      <c r="AG10" s="101">
        <v>19888</v>
      </c>
      <c r="AH10" s="101">
        <v>23372</v>
      </c>
      <c r="AI10" s="3">
        <v>41712</v>
      </c>
      <c r="AJ10" s="101">
        <v>37622</v>
      </c>
    </row>
    <row r="11" spans="1:36" s="3" customFormat="1" x14ac:dyDescent="0.25">
      <c r="A11" s="97" t="s">
        <v>1227</v>
      </c>
      <c r="B11" s="98">
        <v>443</v>
      </c>
      <c r="C11" s="3" t="s">
        <v>1398</v>
      </c>
      <c r="D11" s="99">
        <v>102</v>
      </c>
      <c r="E11" s="252">
        <v>0.83220000000000005</v>
      </c>
      <c r="F11" s="100">
        <v>50050278</v>
      </c>
      <c r="G11" s="100">
        <v>11877365</v>
      </c>
      <c r="H11" s="100">
        <v>61927643</v>
      </c>
      <c r="I11" s="100">
        <v>0</v>
      </c>
      <c r="J11" s="100">
        <v>7215466</v>
      </c>
      <c r="K11" s="100">
        <v>35521332</v>
      </c>
      <c r="L11" s="100">
        <v>433828</v>
      </c>
      <c r="M11" s="100">
        <v>0</v>
      </c>
      <c r="N11" s="100">
        <v>0</v>
      </c>
      <c r="O11" s="100">
        <v>0</v>
      </c>
      <c r="P11" s="100">
        <v>6911028</v>
      </c>
      <c r="Q11" s="100">
        <v>11845989</v>
      </c>
      <c r="R11" s="100">
        <v>0</v>
      </c>
      <c r="S11" s="100">
        <v>0</v>
      </c>
      <c r="T11" s="100">
        <v>0</v>
      </c>
      <c r="U11" s="101">
        <v>2527</v>
      </c>
      <c r="V11" s="99">
        <v>8.1999999999999993</v>
      </c>
      <c r="W11" s="99">
        <v>8.5299999999999994</v>
      </c>
      <c r="X11" s="99">
        <v>9.6999999999999993</v>
      </c>
      <c r="Y11" s="3">
        <v>11.56</v>
      </c>
      <c r="Z11" s="99">
        <v>12.26</v>
      </c>
      <c r="AA11" s="101">
        <v>31242</v>
      </c>
      <c r="AB11" s="101">
        <v>33855</v>
      </c>
      <c r="AC11" s="101">
        <v>34478</v>
      </c>
      <c r="AD11" s="3">
        <v>32787</v>
      </c>
      <c r="AE11" s="101">
        <v>30983</v>
      </c>
      <c r="AF11" s="101">
        <v>30915</v>
      </c>
      <c r="AG11" s="101">
        <v>38179</v>
      </c>
      <c r="AH11" s="101">
        <v>33814</v>
      </c>
      <c r="AI11" s="3">
        <v>36917</v>
      </c>
      <c r="AJ11" s="101">
        <v>32932</v>
      </c>
    </row>
    <row r="12" spans="1:36" s="3" customFormat="1" x14ac:dyDescent="0.25">
      <c r="A12" s="97" t="s">
        <v>1228</v>
      </c>
      <c r="B12" s="98">
        <v>414</v>
      </c>
      <c r="C12" s="3" t="s">
        <v>1278</v>
      </c>
      <c r="D12" s="99">
        <v>88</v>
      </c>
      <c r="E12" s="252">
        <v>0.51560000000000006</v>
      </c>
      <c r="F12" s="100">
        <v>43901284</v>
      </c>
      <c r="G12" s="100">
        <v>0</v>
      </c>
      <c r="H12" s="100">
        <v>43901284</v>
      </c>
      <c r="I12" s="100">
        <v>628859</v>
      </c>
      <c r="J12" s="100">
        <v>10187808</v>
      </c>
      <c r="K12" s="100">
        <v>3668380</v>
      </c>
      <c r="L12" s="100">
        <v>20831156</v>
      </c>
      <c r="M12" s="100">
        <v>472497</v>
      </c>
      <c r="N12" s="100">
        <v>0</v>
      </c>
      <c r="O12" s="100">
        <v>0</v>
      </c>
      <c r="P12" s="100">
        <v>8112584</v>
      </c>
      <c r="Q12" s="100">
        <v>0</v>
      </c>
      <c r="R12" s="100">
        <v>0</v>
      </c>
      <c r="S12" s="100">
        <v>0</v>
      </c>
      <c r="T12" s="100">
        <v>0</v>
      </c>
      <c r="U12" s="99">
        <v>280</v>
      </c>
      <c r="V12" s="99">
        <v>87.52</v>
      </c>
      <c r="W12" s="99">
        <v>82.33</v>
      </c>
      <c r="X12" s="99">
        <v>76.87</v>
      </c>
      <c r="Y12" s="3">
        <v>55.84</v>
      </c>
      <c r="Z12" s="99">
        <v>59.14</v>
      </c>
      <c r="AA12" s="101">
        <v>19604</v>
      </c>
      <c r="AB12" s="101">
        <v>18606</v>
      </c>
      <c r="AC12" s="101">
        <v>19371</v>
      </c>
      <c r="AD12" s="3">
        <v>19711</v>
      </c>
      <c r="AE12" s="101">
        <v>16560</v>
      </c>
      <c r="AF12" s="99">
        <v>0</v>
      </c>
      <c r="AG12" s="99">
        <v>0</v>
      </c>
      <c r="AH12" s="99">
        <v>0</v>
      </c>
      <c r="AI12" s="3">
        <v>0</v>
      </c>
      <c r="AJ12" s="99">
        <v>0</v>
      </c>
    </row>
    <row r="13" spans="1:36" s="3" customFormat="1" x14ac:dyDescent="0.25">
      <c r="A13" s="97" t="s">
        <v>1279</v>
      </c>
      <c r="B13" s="98">
        <v>452</v>
      </c>
      <c r="C13" s="3" t="s">
        <v>1280</v>
      </c>
      <c r="D13" s="99">
        <v>187</v>
      </c>
      <c r="E13" s="252">
        <v>0.59130000000000005</v>
      </c>
      <c r="F13" s="100">
        <v>90025036</v>
      </c>
      <c r="G13" s="100">
        <v>6735778</v>
      </c>
      <c r="H13" s="100">
        <v>96760814</v>
      </c>
      <c r="I13" s="100">
        <v>14939369</v>
      </c>
      <c r="J13" s="100">
        <v>46654368</v>
      </c>
      <c r="K13" s="100">
        <v>5620759</v>
      </c>
      <c r="L13" s="100">
        <v>4351401</v>
      </c>
      <c r="M13" s="100">
        <v>2465349</v>
      </c>
      <c r="N13" s="100">
        <v>0</v>
      </c>
      <c r="O13" s="100">
        <v>0</v>
      </c>
      <c r="P13" s="100">
        <v>8903348</v>
      </c>
      <c r="Q13" s="100">
        <v>1008097</v>
      </c>
      <c r="R13" s="100">
        <v>12818123</v>
      </c>
      <c r="S13" s="100">
        <v>0</v>
      </c>
      <c r="T13" s="100">
        <v>0</v>
      </c>
      <c r="U13" s="101">
        <v>2792</v>
      </c>
      <c r="V13" s="99">
        <v>13.14</v>
      </c>
      <c r="W13" s="99">
        <v>13.45</v>
      </c>
      <c r="X13" s="99">
        <v>14.29</v>
      </c>
      <c r="Y13" s="3">
        <v>14.45</v>
      </c>
      <c r="Z13" s="99">
        <v>14.46</v>
      </c>
      <c r="AA13" s="101">
        <v>34444</v>
      </c>
      <c r="AB13" s="101">
        <v>35540</v>
      </c>
      <c r="AC13" s="101">
        <v>36543</v>
      </c>
      <c r="AD13" s="3">
        <v>37183</v>
      </c>
      <c r="AE13" s="101">
        <v>40359</v>
      </c>
      <c r="AF13" s="101">
        <v>47217</v>
      </c>
      <c r="AG13" s="101">
        <v>38859</v>
      </c>
      <c r="AH13" s="101">
        <v>26906</v>
      </c>
      <c r="AI13" s="3">
        <v>27975</v>
      </c>
      <c r="AJ13" s="101">
        <v>18703</v>
      </c>
    </row>
    <row r="14" spans="1:36" s="3" customFormat="1" x14ac:dyDescent="0.25">
      <c r="A14" s="97" t="s">
        <v>1281</v>
      </c>
      <c r="B14" s="98">
        <v>451</v>
      </c>
      <c r="C14" s="3" t="s">
        <v>1280</v>
      </c>
      <c r="D14" s="99">
        <v>179</v>
      </c>
      <c r="E14" s="252">
        <v>0.6038</v>
      </c>
      <c r="F14" s="100">
        <v>93240756</v>
      </c>
      <c r="G14" s="100">
        <v>0</v>
      </c>
      <c r="H14" s="100">
        <v>93240756</v>
      </c>
      <c r="I14" s="100">
        <v>14827978</v>
      </c>
      <c r="J14" s="100">
        <v>56002719</v>
      </c>
      <c r="K14" s="100">
        <v>2432569</v>
      </c>
      <c r="L14" s="100">
        <v>2763915</v>
      </c>
      <c r="M14" s="100">
        <v>565484</v>
      </c>
      <c r="N14" s="100">
        <v>0</v>
      </c>
      <c r="O14" s="100">
        <v>0</v>
      </c>
      <c r="P14" s="100">
        <v>8459368</v>
      </c>
      <c r="Q14" s="100">
        <v>726157</v>
      </c>
      <c r="R14" s="100">
        <v>7462566</v>
      </c>
      <c r="S14" s="100">
        <v>0</v>
      </c>
      <c r="T14" s="100">
        <v>0</v>
      </c>
      <c r="U14" s="101">
        <v>3182</v>
      </c>
      <c r="V14" s="99">
        <v>13.29</v>
      </c>
      <c r="W14" s="99">
        <v>12.95</v>
      </c>
      <c r="X14" s="99">
        <v>13.16</v>
      </c>
      <c r="Y14" s="3">
        <v>12.44</v>
      </c>
      <c r="Z14" s="99">
        <v>12.4</v>
      </c>
      <c r="AA14" s="101">
        <v>39055</v>
      </c>
      <c r="AB14" s="101">
        <v>39214</v>
      </c>
      <c r="AC14" s="101">
        <v>36453</v>
      </c>
      <c r="AD14" s="3">
        <v>38323</v>
      </c>
      <c r="AE14" s="101">
        <v>39449</v>
      </c>
      <c r="AF14" s="101">
        <v>23739</v>
      </c>
      <c r="AG14" s="101">
        <v>17671</v>
      </c>
      <c r="AH14" s="101">
        <v>3520</v>
      </c>
      <c r="AI14" s="3">
        <v>1</v>
      </c>
      <c r="AJ14" s="99">
        <v>0</v>
      </c>
    </row>
    <row r="15" spans="1:36" s="3" customFormat="1" x14ac:dyDescent="0.25">
      <c r="A15" s="97" t="s">
        <v>1282</v>
      </c>
      <c r="B15" s="98">
        <v>453</v>
      </c>
      <c r="C15" s="3" t="s">
        <v>1280</v>
      </c>
      <c r="D15" s="99">
        <v>53</v>
      </c>
      <c r="E15" s="252">
        <v>0.94150000000000011</v>
      </c>
      <c r="F15" s="100">
        <v>42273390</v>
      </c>
      <c r="G15" s="100">
        <v>0</v>
      </c>
      <c r="H15" s="100">
        <v>42273390</v>
      </c>
      <c r="I15" s="100">
        <v>4646084</v>
      </c>
      <c r="J15" s="100">
        <v>29193170</v>
      </c>
      <c r="K15" s="100">
        <v>1367189</v>
      </c>
      <c r="L15" s="100">
        <v>1207582</v>
      </c>
      <c r="M15" s="100">
        <v>164319</v>
      </c>
      <c r="N15" s="100">
        <v>0</v>
      </c>
      <c r="O15" s="100">
        <v>0</v>
      </c>
      <c r="P15" s="100">
        <v>3436242</v>
      </c>
      <c r="Q15" s="100">
        <v>25829</v>
      </c>
      <c r="R15" s="100">
        <v>2232975</v>
      </c>
      <c r="S15" s="100">
        <v>0</v>
      </c>
      <c r="T15" s="100">
        <v>0</v>
      </c>
      <c r="U15" s="101">
        <v>1440</v>
      </c>
      <c r="V15" s="99">
        <v>13.16</v>
      </c>
      <c r="W15" s="99">
        <v>13.04</v>
      </c>
      <c r="X15" s="99">
        <v>13.49</v>
      </c>
      <c r="Y15" s="3">
        <v>13.04</v>
      </c>
      <c r="Z15" s="99">
        <v>12.65</v>
      </c>
      <c r="AA15" s="101">
        <v>17287</v>
      </c>
      <c r="AB15" s="101">
        <v>17788</v>
      </c>
      <c r="AC15" s="101">
        <v>17574</v>
      </c>
      <c r="AD15" s="3">
        <v>18161</v>
      </c>
      <c r="AE15" s="101">
        <v>18214</v>
      </c>
      <c r="AF15" s="101">
        <v>9333</v>
      </c>
      <c r="AG15" s="101">
        <v>9697</v>
      </c>
      <c r="AH15" s="101">
        <v>1868</v>
      </c>
      <c r="AI15" s="3">
        <v>0</v>
      </c>
      <c r="AJ15" s="99">
        <v>0</v>
      </c>
    </row>
    <row r="16" spans="1:36" s="3" customFormat="1" ht="14.85" customHeight="1" x14ac:dyDescent="0.25">
      <c r="A16" s="97" t="s">
        <v>1283</v>
      </c>
      <c r="B16" s="98">
        <v>447</v>
      </c>
      <c r="C16" s="3" t="s">
        <v>1280</v>
      </c>
      <c r="D16" s="99">
        <v>110</v>
      </c>
      <c r="E16" s="252">
        <v>0.6391</v>
      </c>
      <c r="F16" s="100">
        <v>54373492</v>
      </c>
      <c r="G16" s="100">
        <v>0</v>
      </c>
      <c r="H16" s="100">
        <v>54373492</v>
      </c>
      <c r="I16" s="100">
        <v>10678972</v>
      </c>
      <c r="J16" s="100">
        <v>26320620</v>
      </c>
      <c r="K16" s="100">
        <v>2738874</v>
      </c>
      <c r="L16" s="100">
        <v>4946214</v>
      </c>
      <c r="M16" s="100">
        <v>310609</v>
      </c>
      <c r="N16" s="100">
        <v>0</v>
      </c>
      <c r="O16" s="100">
        <v>0</v>
      </c>
      <c r="P16" s="100">
        <v>5122235</v>
      </c>
      <c r="Q16" s="100">
        <v>40849</v>
      </c>
      <c r="R16" s="100">
        <v>4215119</v>
      </c>
      <c r="S16" s="100">
        <v>0</v>
      </c>
      <c r="T16" s="100">
        <v>0</v>
      </c>
      <c r="U16" s="101">
        <v>1946</v>
      </c>
      <c r="V16" s="99">
        <v>11.96</v>
      </c>
      <c r="W16" s="99">
        <v>12.35</v>
      </c>
      <c r="X16" s="99">
        <v>13.06</v>
      </c>
      <c r="Y16" s="3">
        <v>13.58</v>
      </c>
      <c r="Z16" s="99">
        <v>13.19</v>
      </c>
      <c r="AA16" s="101">
        <v>27718</v>
      </c>
      <c r="AB16" s="101">
        <v>29427</v>
      </c>
      <c r="AC16" s="101">
        <v>27786</v>
      </c>
      <c r="AD16" s="3">
        <v>25526</v>
      </c>
      <c r="AE16" s="101">
        <v>25660</v>
      </c>
      <c r="AF16" s="101">
        <v>8398</v>
      </c>
      <c r="AG16" s="101">
        <v>7526</v>
      </c>
      <c r="AH16" s="101">
        <v>2918</v>
      </c>
      <c r="AI16" s="3">
        <v>0</v>
      </c>
      <c r="AJ16" s="99">
        <v>0</v>
      </c>
    </row>
    <row r="17" spans="1:38" s="3" customFormat="1" x14ac:dyDescent="0.25">
      <c r="A17" s="97" t="s">
        <v>1234</v>
      </c>
      <c r="B17" s="98">
        <v>407</v>
      </c>
      <c r="C17" s="3" t="s">
        <v>1275</v>
      </c>
      <c r="D17" s="99">
        <v>112</v>
      </c>
      <c r="E17" s="252">
        <v>0.50329999999999997</v>
      </c>
      <c r="F17" s="100">
        <v>65138932</v>
      </c>
      <c r="G17" s="100">
        <v>30561144</v>
      </c>
      <c r="H17" s="100">
        <v>95700076</v>
      </c>
      <c r="I17" s="100">
        <v>0</v>
      </c>
      <c r="J17" s="100">
        <v>607782</v>
      </c>
      <c r="K17" s="100">
        <v>20878228</v>
      </c>
      <c r="L17" s="100">
        <v>45428269</v>
      </c>
      <c r="M17" s="100">
        <v>0</v>
      </c>
      <c r="N17" s="100">
        <v>129352</v>
      </c>
      <c r="O17" s="100">
        <v>0</v>
      </c>
      <c r="P17" s="100">
        <v>19777295</v>
      </c>
      <c r="Q17" s="100">
        <v>8879150</v>
      </c>
      <c r="R17" s="100">
        <v>0</v>
      </c>
      <c r="S17" s="100">
        <v>0</v>
      </c>
      <c r="T17" s="100">
        <v>0</v>
      </c>
      <c r="U17" s="99">
        <v>456</v>
      </c>
      <c r="V17" s="99">
        <v>30.72</v>
      </c>
      <c r="W17" s="99">
        <v>30.74</v>
      </c>
      <c r="X17" s="99">
        <v>36.54</v>
      </c>
      <c r="Y17" s="3">
        <v>40.479999999999997</v>
      </c>
      <c r="Z17" s="99">
        <v>45.12</v>
      </c>
      <c r="AA17" s="101">
        <v>23623</v>
      </c>
      <c r="AB17" s="101">
        <v>23697</v>
      </c>
      <c r="AC17" s="101">
        <v>23461</v>
      </c>
      <c r="AD17" s="3">
        <v>22019</v>
      </c>
      <c r="AE17" s="101">
        <v>20573</v>
      </c>
      <c r="AF17" s="101">
        <v>34820</v>
      </c>
      <c r="AG17" s="101">
        <v>39786</v>
      </c>
      <c r="AH17" s="101">
        <v>31146</v>
      </c>
      <c r="AI17" s="3">
        <v>27376</v>
      </c>
      <c r="AJ17" s="101">
        <v>26558</v>
      </c>
    </row>
    <row r="18" spans="1:38" s="3" customFormat="1" x14ac:dyDescent="0.25">
      <c r="A18" s="97" t="s">
        <v>1235</v>
      </c>
      <c r="B18" s="98">
        <v>10665</v>
      </c>
      <c r="C18" s="3" t="s">
        <v>1398</v>
      </c>
      <c r="D18" s="99">
        <v>71</v>
      </c>
      <c r="E18" s="252">
        <v>0.89040000000000008</v>
      </c>
      <c r="F18" s="100">
        <v>29996200</v>
      </c>
      <c r="G18" s="100">
        <v>0</v>
      </c>
      <c r="H18" s="100">
        <v>29996200</v>
      </c>
      <c r="I18" s="100">
        <v>6662500</v>
      </c>
      <c r="J18" s="100">
        <v>7630816</v>
      </c>
      <c r="K18" s="100">
        <v>11754600</v>
      </c>
      <c r="L18" s="100">
        <v>280800</v>
      </c>
      <c r="M18" s="100">
        <v>0</v>
      </c>
      <c r="N18" s="100">
        <v>0</v>
      </c>
      <c r="O18" s="100">
        <v>72800</v>
      </c>
      <c r="P18" s="100">
        <v>3594684</v>
      </c>
      <c r="Q18" s="100">
        <v>0</v>
      </c>
      <c r="R18" s="100">
        <v>0</v>
      </c>
      <c r="S18" s="100">
        <v>0</v>
      </c>
      <c r="T18" s="100">
        <v>0</v>
      </c>
      <c r="U18" s="101">
        <v>1431</v>
      </c>
      <c r="V18" s="99">
        <v>9.6300000000000008</v>
      </c>
      <c r="W18" s="99">
        <v>10.210000000000001</v>
      </c>
      <c r="X18" s="99">
        <v>12.83</v>
      </c>
      <c r="Y18" s="3">
        <v>11.26</v>
      </c>
      <c r="Z18" s="99">
        <v>16.12</v>
      </c>
      <c r="AA18" s="101">
        <v>20249</v>
      </c>
      <c r="AB18" s="101">
        <v>18740</v>
      </c>
      <c r="AC18" s="101">
        <v>21653</v>
      </c>
      <c r="AD18" s="3">
        <v>22788</v>
      </c>
      <c r="AE18" s="101">
        <v>23074</v>
      </c>
      <c r="AF18" s="101">
        <v>7367</v>
      </c>
      <c r="AG18" s="99">
        <v>0</v>
      </c>
      <c r="AH18" s="99">
        <v>0</v>
      </c>
      <c r="AI18" s="3">
        <v>0</v>
      </c>
      <c r="AJ18" s="99">
        <v>0</v>
      </c>
    </row>
    <row r="19" spans="1:38" s="3" customFormat="1" x14ac:dyDescent="0.25">
      <c r="A19" s="97" t="s">
        <v>1237</v>
      </c>
      <c r="B19" s="98">
        <v>416</v>
      </c>
      <c r="C19" s="3" t="s">
        <v>1275</v>
      </c>
      <c r="D19" s="99">
        <v>717</v>
      </c>
      <c r="E19" s="252">
        <v>0.8992</v>
      </c>
      <c r="F19" s="100">
        <v>170639225</v>
      </c>
      <c r="G19" s="100">
        <v>4549200</v>
      </c>
      <c r="H19" s="100">
        <v>175188425</v>
      </c>
      <c r="I19" s="100">
        <v>0</v>
      </c>
      <c r="J19" s="100">
        <v>41262031</v>
      </c>
      <c r="K19" s="100">
        <v>0</v>
      </c>
      <c r="L19" s="100">
        <v>101082602</v>
      </c>
      <c r="M19" s="100">
        <v>0</v>
      </c>
      <c r="N19" s="100">
        <v>29256391</v>
      </c>
      <c r="O19" s="100">
        <v>0</v>
      </c>
      <c r="P19" s="100">
        <v>3587401</v>
      </c>
      <c r="Q19" s="100">
        <v>0</v>
      </c>
      <c r="R19" s="100">
        <v>0</v>
      </c>
      <c r="S19" s="100">
        <v>0</v>
      </c>
      <c r="T19" s="100">
        <v>0</v>
      </c>
      <c r="U19" s="101">
        <v>1135</v>
      </c>
      <c r="V19" s="99">
        <v>187.89</v>
      </c>
      <c r="W19" s="99">
        <v>172.99</v>
      </c>
      <c r="X19" s="99">
        <v>193.91</v>
      </c>
      <c r="Y19" s="3">
        <v>201.21</v>
      </c>
      <c r="Z19" s="99">
        <v>207.34</v>
      </c>
      <c r="AA19" s="101">
        <v>234490</v>
      </c>
      <c r="AB19" s="101">
        <v>237685</v>
      </c>
      <c r="AC19" s="101">
        <v>229785</v>
      </c>
      <c r="AD19" s="3">
        <v>227570</v>
      </c>
      <c r="AE19" s="101">
        <v>235326</v>
      </c>
      <c r="AF19" s="101">
        <v>71791</v>
      </c>
      <c r="AG19" s="101">
        <v>70175</v>
      </c>
      <c r="AH19" s="101">
        <v>53217</v>
      </c>
      <c r="AI19" s="3">
        <v>54280</v>
      </c>
      <c r="AJ19" s="101">
        <v>57369</v>
      </c>
      <c r="AL19" s="3" t="s">
        <v>19</v>
      </c>
    </row>
    <row r="20" spans="1:38" s="3" customFormat="1" x14ac:dyDescent="0.25">
      <c r="A20" s="97" t="s">
        <v>1284</v>
      </c>
      <c r="B20" s="98">
        <v>16580</v>
      </c>
      <c r="C20" s="2" t="s">
        <v>1398</v>
      </c>
      <c r="D20" s="99">
        <v>76</v>
      </c>
      <c r="E20" s="252">
        <v>0.98880000000000001</v>
      </c>
      <c r="F20" s="100">
        <v>38418800</v>
      </c>
      <c r="G20" s="100">
        <v>2065450</v>
      </c>
      <c r="H20" s="100">
        <v>40484250</v>
      </c>
      <c r="I20" s="100">
        <v>5985722</v>
      </c>
      <c r="J20" s="100">
        <v>7935312</v>
      </c>
      <c r="K20" s="100">
        <v>17200086</v>
      </c>
      <c r="L20" s="100">
        <v>664816</v>
      </c>
      <c r="M20" s="100">
        <v>0</v>
      </c>
      <c r="N20" s="100">
        <v>0</v>
      </c>
      <c r="O20" s="100">
        <v>0</v>
      </c>
      <c r="P20" s="100">
        <v>8622330</v>
      </c>
      <c r="Q20" s="100">
        <v>0</v>
      </c>
      <c r="R20" s="100">
        <v>75984</v>
      </c>
      <c r="S20" s="100">
        <v>0</v>
      </c>
      <c r="T20" s="100">
        <v>0</v>
      </c>
      <c r="U20" s="101">
        <v>2432</v>
      </c>
      <c r="V20" s="102"/>
      <c r="W20" s="102"/>
      <c r="X20" s="99">
        <v>13.01</v>
      </c>
      <c r="Y20" s="3">
        <v>12.86</v>
      </c>
      <c r="Z20" s="99">
        <v>11.28</v>
      </c>
      <c r="AA20" s="92"/>
      <c r="AB20" s="92"/>
      <c r="AC20" s="101">
        <v>27974</v>
      </c>
      <c r="AD20" s="3">
        <v>25760</v>
      </c>
      <c r="AE20" s="101">
        <v>27429</v>
      </c>
      <c r="AF20" s="92"/>
      <c r="AG20" s="92"/>
      <c r="AH20" s="101">
        <v>3980</v>
      </c>
      <c r="AI20" s="3">
        <v>4241</v>
      </c>
      <c r="AJ20" s="101">
        <v>4335</v>
      </c>
    </row>
    <row r="21" spans="1:38" s="3" customFormat="1" x14ac:dyDescent="0.25">
      <c r="A21" s="97" t="s">
        <v>1240</v>
      </c>
      <c r="B21" s="98">
        <v>445</v>
      </c>
      <c r="C21" s="3" t="s">
        <v>1398</v>
      </c>
      <c r="D21" s="99">
        <v>289</v>
      </c>
      <c r="E21" s="252">
        <v>0.80790000000000006</v>
      </c>
      <c r="F21" s="100">
        <v>249367169</v>
      </c>
      <c r="G21" s="100">
        <v>88138090</v>
      </c>
      <c r="H21" s="100">
        <v>337505259</v>
      </c>
      <c r="I21" s="100">
        <v>19802698</v>
      </c>
      <c r="J21" s="100">
        <v>68690791</v>
      </c>
      <c r="K21" s="100">
        <v>28388719</v>
      </c>
      <c r="L21" s="100">
        <v>30705575</v>
      </c>
      <c r="M21" s="100">
        <v>0</v>
      </c>
      <c r="N21" s="100">
        <v>7969635</v>
      </c>
      <c r="O21" s="100">
        <v>1914376</v>
      </c>
      <c r="P21" s="100">
        <v>122729459</v>
      </c>
      <c r="Q21" s="100">
        <v>56266092</v>
      </c>
      <c r="R21" s="100">
        <v>0</v>
      </c>
      <c r="S21" s="100">
        <v>819035</v>
      </c>
      <c r="T21" s="100">
        <v>218879</v>
      </c>
      <c r="U21" s="101">
        <v>5802</v>
      </c>
      <c r="V21" s="99">
        <v>11.5</v>
      </c>
      <c r="W21" s="99">
        <v>12.19</v>
      </c>
      <c r="X21" s="99">
        <v>13.07</v>
      </c>
      <c r="Y21" s="3">
        <v>13.92</v>
      </c>
      <c r="Z21" s="99">
        <v>14.69</v>
      </c>
      <c r="AA21" s="101">
        <v>71044</v>
      </c>
      <c r="AB21" s="101">
        <v>72915</v>
      </c>
      <c r="AC21" s="101">
        <v>68837</v>
      </c>
      <c r="AD21" s="3">
        <v>77933</v>
      </c>
      <c r="AE21" s="101">
        <v>85224</v>
      </c>
      <c r="AF21" s="101">
        <v>97282</v>
      </c>
      <c r="AG21" s="101">
        <v>100933</v>
      </c>
      <c r="AH21" s="101">
        <v>102366</v>
      </c>
      <c r="AI21" s="3">
        <v>108330</v>
      </c>
      <c r="AJ21" s="101">
        <v>105801</v>
      </c>
    </row>
    <row r="22" spans="1:38" s="3" customFormat="1" x14ac:dyDescent="0.25">
      <c r="A22" s="97" t="s">
        <v>1285</v>
      </c>
      <c r="B22" s="98">
        <v>410</v>
      </c>
      <c r="C22" s="3" t="s">
        <v>1278</v>
      </c>
      <c r="D22" s="99">
        <v>203</v>
      </c>
      <c r="E22" s="252">
        <v>0.38170000000000004</v>
      </c>
      <c r="F22" s="100">
        <v>74870730</v>
      </c>
      <c r="G22" s="100">
        <v>3842974</v>
      </c>
      <c r="H22" s="100">
        <v>78713704</v>
      </c>
      <c r="I22" s="100">
        <v>16942775</v>
      </c>
      <c r="J22" s="100">
        <v>21915088</v>
      </c>
      <c r="K22" s="100">
        <v>1235927</v>
      </c>
      <c r="L22" s="100">
        <v>24988685</v>
      </c>
      <c r="M22" s="100">
        <v>71808</v>
      </c>
      <c r="N22" s="100">
        <v>1116949</v>
      </c>
      <c r="O22" s="100">
        <v>2783078</v>
      </c>
      <c r="P22" s="100">
        <v>8086307</v>
      </c>
      <c r="Q22" s="100">
        <v>1180750</v>
      </c>
      <c r="R22" s="100">
        <v>0</v>
      </c>
      <c r="S22" s="100">
        <v>392337</v>
      </c>
      <c r="T22" s="100">
        <v>0</v>
      </c>
      <c r="U22" s="99">
        <v>557</v>
      </c>
      <c r="V22" s="99">
        <v>29.96</v>
      </c>
      <c r="W22" s="99">
        <v>27.17</v>
      </c>
      <c r="X22" s="99">
        <v>28.32</v>
      </c>
      <c r="Y22" s="3">
        <v>38.82</v>
      </c>
      <c r="Z22" s="99">
        <v>50.77</v>
      </c>
      <c r="AA22" s="101">
        <v>33824</v>
      </c>
      <c r="AB22" s="101">
        <v>39428</v>
      </c>
      <c r="AC22" s="101">
        <v>40694</v>
      </c>
      <c r="AD22" s="3">
        <v>34980</v>
      </c>
      <c r="AE22" s="101">
        <v>28279</v>
      </c>
      <c r="AF22" s="101">
        <v>14734</v>
      </c>
      <c r="AG22" s="101">
        <v>16797</v>
      </c>
      <c r="AH22" s="101">
        <v>5804</v>
      </c>
      <c r="AI22" s="3">
        <v>6460</v>
      </c>
      <c r="AJ22" s="101">
        <v>7752</v>
      </c>
    </row>
    <row r="23" spans="1:38" s="3" customFormat="1" x14ac:dyDescent="0.25">
      <c r="A23" s="97" t="s">
        <v>1286</v>
      </c>
      <c r="B23" s="98">
        <v>13125</v>
      </c>
      <c r="C23" s="3" t="s">
        <v>1398</v>
      </c>
      <c r="D23" s="99">
        <v>146</v>
      </c>
      <c r="E23" s="252">
        <v>0.9647</v>
      </c>
      <c r="F23" s="100">
        <v>69136310</v>
      </c>
      <c r="G23" s="100">
        <v>0</v>
      </c>
      <c r="H23" s="100">
        <v>69136310</v>
      </c>
      <c r="I23" s="100">
        <v>8630300</v>
      </c>
      <c r="J23" s="100">
        <v>14125100</v>
      </c>
      <c r="K23" s="100">
        <v>34402510</v>
      </c>
      <c r="L23" s="100">
        <v>4846100</v>
      </c>
      <c r="M23" s="100">
        <v>0</v>
      </c>
      <c r="N23" s="100">
        <v>0</v>
      </c>
      <c r="O23" s="100">
        <v>39000</v>
      </c>
      <c r="P23" s="100">
        <v>3335100</v>
      </c>
      <c r="Q23" s="100">
        <v>3758200</v>
      </c>
      <c r="R23" s="100">
        <v>0</v>
      </c>
      <c r="S23" s="100">
        <v>0</v>
      </c>
      <c r="T23" s="100">
        <v>0</v>
      </c>
      <c r="U23" s="101">
        <v>3094</v>
      </c>
      <c r="V23" s="99">
        <v>9.2100000000000009</v>
      </c>
      <c r="W23" s="99">
        <v>10.28</v>
      </c>
      <c r="X23" s="99">
        <v>13.07</v>
      </c>
      <c r="Y23" s="3">
        <v>15.55</v>
      </c>
      <c r="Z23" s="99">
        <v>16.62</v>
      </c>
      <c r="AA23" s="101">
        <v>40156</v>
      </c>
      <c r="AB23" s="101">
        <v>47186</v>
      </c>
      <c r="AC23" s="101">
        <v>49051</v>
      </c>
      <c r="AD23" s="3">
        <v>50520</v>
      </c>
      <c r="AE23" s="101">
        <v>51411</v>
      </c>
      <c r="AF23" s="99">
        <v>0</v>
      </c>
      <c r="AG23" s="99">
        <v>0</v>
      </c>
      <c r="AH23" s="99">
        <v>0</v>
      </c>
      <c r="AI23" s="3">
        <v>0</v>
      </c>
      <c r="AJ23" s="99">
        <v>0</v>
      </c>
    </row>
    <row r="24" spans="1:38" s="3" customFormat="1" x14ac:dyDescent="0.25">
      <c r="A24" s="97" t="s">
        <v>1287</v>
      </c>
      <c r="B24" s="98">
        <v>405</v>
      </c>
      <c r="C24" s="3" t="s">
        <v>1278</v>
      </c>
      <c r="D24" s="99">
        <v>180</v>
      </c>
      <c r="E24" s="252">
        <v>0.61009999999999998</v>
      </c>
      <c r="F24" s="100">
        <v>163796878</v>
      </c>
      <c r="G24" s="100">
        <v>0</v>
      </c>
      <c r="H24" s="100">
        <v>163796878</v>
      </c>
      <c r="I24" s="100">
        <v>12266187</v>
      </c>
      <c r="J24" s="100">
        <v>76187294</v>
      </c>
      <c r="K24" s="100">
        <v>3857351</v>
      </c>
      <c r="L24" s="100">
        <v>22565125</v>
      </c>
      <c r="M24" s="100">
        <v>1086393</v>
      </c>
      <c r="N24" s="100">
        <v>1966512</v>
      </c>
      <c r="O24" s="100">
        <v>6137236</v>
      </c>
      <c r="P24" s="100">
        <v>36047554</v>
      </c>
      <c r="Q24" s="100">
        <v>3411434</v>
      </c>
      <c r="R24" s="100">
        <v>0</v>
      </c>
      <c r="S24" s="100">
        <v>0</v>
      </c>
      <c r="T24" s="100">
        <v>271792</v>
      </c>
      <c r="U24" s="101">
        <v>819</v>
      </c>
      <c r="V24" s="99">
        <v>35.979999999999997</v>
      </c>
      <c r="W24" s="99">
        <v>37.380000000000003</v>
      </c>
      <c r="X24" s="99">
        <v>35.369999999999997</v>
      </c>
      <c r="Y24" s="3">
        <v>38.619999999999997</v>
      </c>
      <c r="Z24" s="99">
        <v>48.95</v>
      </c>
      <c r="AA24" s="101">
        <v>42776</v>
      </c>
      <c r="AB24" s="101">
        <v>40854</v>
      </c>
      <c r="AC24" s="101">
        <v>40716</v>
      </c>
      <c r="AD24" s="3">
        <v>40630</v>
      </c>
      <c r="AE24" s="101">
        <v>40086</v>
      </c>
      <c r="AF24" s="99">
        <v>0</v>
      </c>
      <c r="AG24" s="99">
        <v>0</v>
      </c>
      <c r="AH24" s="99">
        <v>0</v>
      </c>
      <c r="AI24" s="3">
        <v>0</v>
      </c>
      <c r="AJ24" s="99">
        <v>0</v>
      </c>
    </row>
    <row r="25" spans="1:38" s="3" customFormat="1" x14ac:dyDescent="0.25">
      <c r="A25" s="97" t="s">
        <v>1288</v>
      </c>
      <c r="B25" s="98">
        <v>450</v>
      </c>
      <c r="C25" s="3" t="s">
        <v>1280</v>
      </c>
      <c r="D25" s="99">
        <v>132</v>
      </c>
      <c r="E25" s="252">
        <v>0.88400000000000001</v>
      </c>
      <c r="F25" s="100">
        <v>170149187</v>
      </c>
      <c r="G25" s="100">
        <v>185373103</v>
      </c>
      <c r="H25" s="100">
        <v>355522290</v>
      </c>
      <c r="I25" s="100">
        <v>34767992</v>
      </c>
      <c r="J25" s="100">
        <v>107639062</v>
      </c>
      <c r="K25" s="100">
        <v>8593931</v>
      </c>
      <c r="L25" s="100">
        <v>35980143</v>
      </c>
      <c r="M25" s="100">
        <v>9254811</v>
      </c>
      <c r="N25" s="100">
        <v>5302401</v>
      </c>
      <c r="O25" s="100">
        <v>16002403</v>
      </c>
      <c r="P25" s="100">
        <v>120063112</v>
      </c>
      <c r="Q25" s="100">
        <v>17298714</v>
      </c>
      <c r="R25" s="100">
        <v>0</v>
      </c>
      <c r="S25" s="100">
        <v>556503</v>
      </c>
      <c r="T25" s="100">
        <v>63218</v>
      </c>
      <c r="U25" s="101">
        <v>2044</v>
      </c>
      <c r="V25" s="99">
        <v>20.91</v>
      </c>
      <c r="W25" s="99">
        <v>21.66</v>
      </c>
      <c r="X25" s="99">
        <v>21.04</v>
      </c>
      <c r="Y25" s="3">
        <v>19.66</v>
      </c>
      <c r="Z25" s="99">
        <v>20.84</v>
      </c>
      <c r="AA25" s="101">
        <v>44863</v>
      </c>
      <c r="AB25" s="101">
        <v>45337</v>
      </c>
      <c r="AC25" s="101">
        <v>44702</v>
      </c>
      <c r="AD25" s="3">
        <v>44393</v>
      </c>
      <c r="AE25" s="101">
        <v>42592</v>
      </c>
      <c r="AF25" s="101">
        <v>349259</v>
      </c>
      <c r="AG25" s="101">
        <v>376899</v>
      </c>
      <c r="AH25" s="101">
        <v>284348</v>
      </c>
      <c r="AI25" s="3">
        <v>368588</v>
      </c>
      <c r="AJ25" s="101">
        <v>384756</v>
      </c>
    </row>
    <row r="26" spans="1:38" s="3" customFormat="1" x14ac:dyDescent="0.25">
      <c r="A26" s="97" t="s">
        <v>1289</v>
      </c>
      <c r="B26" s="98">
        <v>1471</v>
      </c>
      <c r="C26" s="3" t="s">
        <v>1280</v>
      </c>
      <c r="D26" s="99">
        <v>60</v>
      </c>
      <c r="E26" s="252">
        <v>0.6633</v>
      </c>
      <c r="F26" s="100">
        <v>44856300</v>
      </c>
      <c r="G26" s="100">
        <v>56381527</v>
      </c>
      <c r="H26" s="100">
        <v>101237827</v>
      </c>
      <c r="I26" s="100">
        <v>11527988</v>
      </c>
      <c r="J26" s="100">
        <v>55398397</v>
      </c>
      <c r="K26" s="100">
        <v>2032484</v>
      </c>
      <c r="L26" s="100">
        <v>6707883</v>
      </c>
      <c r="M26" s="100">
        <v>1631890</v>
      </c>
      <c r="N26" s="100">
        <v>303417</v>
      </c>
      <c r="O26" s="100">
        <v>3236983</v>
      </c>
      <c r="P26" s="100">
        <v>18553692</v>
      </c>
      <c r="Q26" s="100">
        <v>1797752</v>
      </c>
      <c r="R26" s="100">
        <v>0</v>
      </c>
      <c r="S26" s="100">
        <v>46373</v>
      </c>
      <c r="T26" s="100">
        <v>968</v>
      </c>
      <c r="U26" s="101">
        <v>927</v>
      </c>
      <c r="V26" s="99">
        <v>14.13</v>
      </c>
      <c r="W26" s="99">
        <v>13.7</v>
      </c>
      <c r="X26" s="99">
        <v>14.75</v>
      </c>
      <c r="Y26" s="3">
        <v>15.78</v>
      </c>
      <c r="Z26" s="99">
        <v>15.67</v>
      </c>
      <c r="AA26" s="101">
        <v>14876</v>
      </c>
      <c r="AB26" s="101">
        <v>14869</v>
      </c>
      <c r="AC26" s="101">
        <v>15311</v>
      </c>
      <c r="AD26" s="3">
        <v>15981</v>
      </c>
      <c r="AE26" s="101">
        <v>14526</v>
      </c>
      <c r="AF26" s="101">
        <v>118759</v>
      </c>
      <c r="AG26" s="101">
        <v>133379</v>
      </c>
      <c r="AH26" s="101">
        <v>97759</v>
      </c>
      <c r="AI26" s="3">
        <v>127189</v>
      </c>
      <c r="AJ26" s="101">
        <v>129360</v>
      </c>
    </row>
    <row r="27" spans="1:38" s="3" customFormat="1" x14ac:dyDescent="0.25">
      <c r="A27" s="97" t="s">
        <v>1290</v>
      </c>
      <c r="B27" s="98">
        <v>13237</v>
      </c>
      <c r="C27" s="3" t="s">
        <v>1398</v>
      </c>
      <c r="D27" s="99">
        <v>108</v>
      </c>
      <c r="E27" s="252">
        <v>0.85349999999999993</v>
      </c>
      <c r="F27" s="100">
        <v>76271815</v>
      </c>
      <c r="G27" s="100">
        <v>0</v>
      </c>
      <c r="H27" s="100">
        <v>76271815</v>
      </c>
      <c r="I27" s="100">
        <v>4533782</v>
      </c>
      <c r="J27" s="100">
        <v>6061667</v>
      </c>
      <c r="K27" s="100">
        <v>38206181</v>
      </c>
      <c r="L27" s="100">
        <v>1076773</v>
      </c>
      <c r="M27" s="100">
        <v>0</v>
      </c>
      <c r="N27" s="100">
        <v>0</v>
      </c>
      <c r="O27" s="100">
        <v>0</v>
      </c>
      <c r="P27" s="100">
        <v>12415762</v>
      </c>
      <c r="Q27" s="100">
        <v>13977650</v>
      </c>
      <c r="R27" s="100">
        <v>0</v>
      </c>
      <c r="S27" s="100">
        <v>0</v>
      </c>
      <c r="T27" s="100">
        <v>0</v>
      </c>
      <c r="U27" s="101">
        <v>4206</v>
      </c>
      <c r="V27" s="99">
        <v>9.24</v>
      </c>
      <c r="W27" s="99">
        <v>8.5</v>
      </c>
      <c r="X27" s="99">
        <v>8.67</v>
      </c>
      <c r="Y27" s="3">
        <v>8.39</v>
      </c>
      <c r="Z27" s="99">
        <v>8</v>
      </c>
      <c r="AA27" s="101">
        <v>27540</v>
      </c>
      <c r="AB27" s="101">
        <v>37277</v>
      </c>
      <c r="AC27" s="101">
        <v>35124</v>
      </c>
      <c r="AD27" s="3">
        <v>30870</v>
      </c>
      <c r="AE27" s="101">
        <v>33646</v>
      </c>
      <c r="AF27" s="99">
        <v>0</v>
      </c>
      <c r="AG27" s="99">
        <v>0</v>
      </c>
      <c r="AH27" s="99">
        <v>0</v>
      </c>
      <c r="AI27" s="3">
        <v>0</v>
      </c>
      <c r="AJ27" s="99">
        <v>0</v>
      </c>
    </row>
    <row r="28" spans="1:38" s="3" customFormat="1" x14ac:dyDescent="0.25">
      <c r="A28" s="97" t="s">
        <v>1291</v>
      </c>
      <c r="B28" s="98">
        <v>6749</v>
      </c>
      <c r="C28" s="3" t="s">
        <v>1280</v>
      </c>
      <c r="D28" s="99">
        <v>90</v>
      </c>
      <c r="E28" s="252">
        <v>0.59299999999999997</v>
      </c>
      <c r="F28" s="100">
        <v>155265558</v>
      </c>
      <c r="G28" s="100">
        <v>0</v>
      </c>
      <c r="H28" s="100">
        <v>155265558</v>
      </c>
      <c r="I28" s="100">
        <v>9167914</v>
      </c>
      <c r="J28" s="100">
        <v>9721134</v>
      </c>
      <c r="K28" s="100">
        <v>17113784</v>
      </c>
      <c r="L28" s="100">
        <v>93413583</v>
      </c>
      <c r="M28" s="100">
        <v>0</v>
      </c>
      <c r="N28" s="100">
        <v>0</v>
      </c>
      <c r="O28" s="100">
        <v>0</v>
      </c>
      <c r="P28" s="100">
        <v>25849143</v>
      </c>
      <c r="Q28" s="100">
        <v>0</v>
      </c>
      <c r="R28" s="100">
        <v>0</v>
      </c>
      <c r="S28" s="100">
        <v>0</v>
      </c>
      <c r="T28" s="100">
        <v>0</v>
      </c>
      <c r="U28" s="99">
        <v>520</v>
      </c>
      <c r="V28" s="99">
        <v>39.25</v>
      </c>
      <c r="W28" s="99">
        <v>36.1</v>
      </c>
      <c r="X28" s="99">
        <v>40.82</v>
      </c>
      <c r="Y28" s="3">
        <v>34.99</v>
      </c>
      <c r="Z28" s="99">
        <v>37.46</v>
      </c>
      <c r="AA28" s="101">
        <v>21586</v>
      </c>
      <c r="AB28" s="101">
        <v>23248</v>
      </c>
      <c r="AC28" s="101">
        <v>22616</v>
      </c>
      <c r="AD28" s="3">
        <v>21762</v>
      </c>
      <c r="AE28" s="101">
        <v>19479</v>
      </c>
      <c r="AF28" s="101">
        <v>1677</v>
      </c>
      <c r="AG28" s="101">
        <v>1590</v>
      </c>
      <c r="AH28" s="99">
        <v>272</v>
      </c>
      <c r="AI28" s="3">
        <v>0</v>
      </c>
      <c r="AJ28" s="99">
        <v>0</v>
      </c>
    </row>
    <row r="29" spans="1:38" s="3" customFormat="1" x14ac:dyDescent="0.25">
      <c r="A29" s="97" t="s">
        <v>1252</v>
      </c>
      <c r="B29" s="98">
        <v>408</v>
      </c>
      <c r="C29" s="3" t="s">
        <v>1278</v>
      </c>
      <c r="D29" s="99">
        <v>77</v>
      </c>
      <c r="E29" s="252">
        <v>0.77590000000000003</v>
      </c>
      <c r="F29" s="100">
        <v>418828772</v>
      </c>
      <c r="G29" s="100">
        <v>0</v>
      </c>
      <c r="H29" s="100">
        <v>418828772</v>
      </c>
      <c r="I29" s="100">
        <v>55171517</v>
      </c>
      <c r="J29" s="100">
        <v>92816779</v>
      </c>
      <c r="K29" s="100">
        <v>21629271</v>
      </c>
      <c r="L29" s="100">
        <v>177915685</v>
      </c>
      <c r="M29" s="100">
        <v>0</v>
      </c>
      <c r="N29" s="100">
        <v>0</v>
      </c>
      <c r="O29" s="100">
        <v>0</v>
      </c>
      <c r="P29" s="100">
        <v>0</v>
      </c>
      <c r="Q29" s="100">
        <v>71295520</v>
      </c>
      <c r="R29" s="100">
        <v>0</v>
      </c>
      <c r="S29" s="100">
        <v>0</v>
      </c>
      <c r="T29" s="100">
        <v>0</v>
      </c>
      <c r="U29" s="99">
        <v>347</v>
      </c>
      <c r="V29" s="99">
        <v>56.69</v>
      </c>
      <c r="W29" s="99">
        <v>55.05</v>
      </c>
      <c r="X29" s="99">
        <v>56.49</v>
      </c>
      <c r="Y29" s="3">
        <v>62.19</v>
      </c>
      <c r="Z29" s="99">
        <v>62.84</v>
      </c>
      <c r="AA29" s="101">
        <v>34918</v>
      </c>
      <c r="AB29" s="101">
        <v>22295</v>
      </c>
      <c r="AC29" s="101">
        <v>22651</v>
      </c>
      <c r="AD29" s="3">
        <v>21143</v>
      </c>
      <c r="AE29" s="101">
        <v>21807</v>
      </c>
      <c r="AF29" s="99">
        <v>0</v>
      </c>
      <c r="AG29" s="99">
        <v>0</v>
      </c>
      <c r="AH29" s="99">
        <v>0</v>
      </c>
      <c r="AI29" s="3">
        <v>0</v>
      </c>
      <c r="AJ29" s="99">
        <v>0</v>
      </c>
    </row>
    <row r="30" spans="1:38" s="3" customFormat="1" x14ac:dyDescent="0.25">
      <c r="A30" s="97" t="s">
        <v>1292</v>
      </c>
      <c r="B30" s="98">
        <v>8880</v>
      </c>
      <c r="C30" s="3" t="s">
        <v>1398</v>
      </c>
      <c r="D30" s="99">
        <v>51</v>
      </c>
      <c r="E30" s="252">
        <v>0.9738</v>
      </c>
      <c r="F30" s="100">
        <v>44510678</v>
      </c>
      <c r="G30" s="100">
        <v>0</v>
      </c>
      <c r="H30" s="100">
        <v>44510678</v>
      </c>
      <c r="I30" s="100">
        <v>2663711</v>
      </c>
      <c r="J30" s="100">
        <v>3193183</v>
      </c>
      <c r="K30" s="100">
        <v>8241953</v>
      </c>
      <c r="L30" s="100">
        <v>37924</v>
      </c>
      <c r="M30" s="100">
        <v>0</v>
      </c>
      <c r="N30" s="100">
        <v>415431</v>
      </c>
      <c r="O30" s="100">
        <v>2554193</v>
      </c>
      <c r="P30" s="100">
        <v>27404283</v>
      </c>
      <c r="Q30" s="100">
        <v>0</v>
      </c>
      <c r="R30" s="100">
        <v>0</v>
      </c>
      <c r="S30" s="100">
        <v>0</v>
      </c>
      <c r="T30" s="100">
        <v>0</v>
      </c>
      <c r="U30" s="99">
        <v>489</v>
      </c>
      <c r="V30" s="99">
        <v>12.48</v>
      </c>
      <c r="W30" s="99">
        <v>12.55</v>
      </c>
      <c r="X30" s="99">
        <v>17.84</v>
      </c>
      <c r="Y30" s="3">
        <v>32.1</v>
      </c>
      <c r="Z30" s="99">
        <v>37.07</v>
      </c>
      <c r="AA30" s="101">
        <v>16378</v>
      </c>
      <c r="AB30" s="101">
        <v>16530</v>
      </c>
      <c r="AC30" s="101">
        <v>16005</v>
      </c>
      <c r="AD30" s="3">
        <v>16659</v>
      </c>
      <c r="AE30" s="101">
        <v>18128</v>
      </c>
      <c r="AF30" s="99">
        <v>0</v>
      </c>
      <c r="AG30" s="99">
        <v>0</v>
      </c>
      <c r="AH30" s="99">
        <v>0</v>
      </c>
      <c r="AI30" s="3">
        <v>0</v>
      </c>
      <c r="AJ30" s="99">
        <v>0</v>
      </c>
    </row>
    <row r="31" spans="1:38" s="3" customFormat="1" x14ac:dyDescent="0.25">
      <c r="A31" s="97" t="s">
        <v>1254</v>
      </c>
      <c r="B31" s="98">
        <v>14491</v>
      </c>
      <c r="C31" s="3" t="s">
        <v>1398</v>
      </c>
      <c r="D31" s="99">
        <v>120</v>
      </c>
      <c r="E31" s="252">
        <v>0.3221</v>
      </c>
      <c r="F31" s="100">
        <v>31119350</v>
      </c>
      <c r="G31" s="100">
        <v>4326525</v>
      </c>
      <c r="H31" s="100">
        <v>35445875</v>
      </c>
      <c r="I31" s="100">
        <v>2725550</v>
      </c>
      <c r="J31" s="100">
        <v>3784925</v>
      </c>
      <c r="K31" s="100">
        <v>18936825</v>
      </c>
      <c r="L31" s="100">
        <v>677975</v>
      </c>
      <c r="M31" s="100">
        <v>0</v>
      </c>
      <c r="N31" s="100">
        <v>2400</v>
      </c>
      <c r="O31" s="100">
        <v>155925</v>
      </c>
      <c r="P31" s="100">
        <v>9112450</v>
      </c>
      <c r="Q31" s="100">
        <v>49825</v>
      </c>
      <c r="R31" s="100">
        <v>0</v>
      </c>
      <c r="S31" s="100">
        <v>0</v>
      </c>
      <c r="T31" s="100">
        <v>0</v>
      </c>
      <c r="U31" s="99">
        <v>747</v>
      </c>
      <c r="V31" s="99">
        <v>8.8000000000000007</v>
      </c>
      <c r="W31" s="99">
        <v>9.24</v>
      </c>
      <c r="X31" s="99">
        <v>14.08</v>
      </c>
      <c r="Y31" s="3">
        <v>11.96</v>
      </c>
      <c r="Z31" s="99">
        <v>18.88</v>
      </c>
      <c r="AA31" s="101">
        <v>8637</v>
      </c>
      <c r="AB31" s="101">
        <v>14918</v>
      </c>
      <c r="AC31" s="101">
        <v>16324</v>
      </c>
      <c r="AD31" s="3">
        <v>9864</v>
      </c>
      <c r="AE31" s="101">
        <v>14107</v>
      </c>
      <c r="AF31" s="101">
        <v>1762</v>
      </c>
      <c r="AG31" s="101">
        <v>2445</v>
      </c>
      <c r="AH31" s="101">
        <v>1583</v>
      </c>
      <c r="AI31" s="3">
        <v>1499</v>
      </c>
      <c r="AJ31" s="99">
        <v>6991</v>
      </c>
    </row>
    <row r="32" spans="1:38" s="3" customFormat="1" x14ac:dyDescent="0.25">
      <c r="A32" s="97" t="s">
        <v>1256</v>
      </c>
      <c r="B32" s="98">
        <v>437</v>
      </c>
      <c r="C32" s="3" t="s">
        <v>1398</v>
      </c>
      <c r="D32" s="99">
        <v>120</v>
      </c>
      <c r="E32" s="252">
        <v>0.67760000000000009</v>
      </c>
      <c r="F32" s="100">
        <v>45267546</v>
      </c>
      <c r="G32" s="100">
        <v>5407160</v>
      </c>
      <c r="H32" s="100">
        <v>50674706</v>
      </c>
      <c r="I32" s="100">
        <v>5218324</v>
      </c>
      <c r="J32" s="100">
        <v>9777346</v>
      </c>
      <c r="K32" s="100">
        <v>26332771</v>
      </c>
      <c r="L32" s="100">
        <v>447686</v>
      </c>
      <c r="M32" s="100">
        <v>0</v>
      </c>
      <c r="N32" s="100">
        <v>13934</v>
      </c>
      <c r="O32" s="100">
        <v>0</v>
      </c>
      <c r="P32" s="100">
        <v>4642898</v>
      </c>
      <c r="Q32" s="100">
        <v>4241747</v>
      </c>
      <c r="R32" s="100">
        <v>0</v>
      </c>
      <c r="S32" s="100">
        <v>0</v>
      </c>
      <c r="T32" s="100">
        <v>0</v>
      </c>
      <c r="U32" s="101">
        <v>3202</v>
      </c>
      <c r="V32" s="99">
        <v>10.17</v>
      </c>
      <c r="W32" s="99">
        <v>10.93</v>
      </c>
      <c r="X32" s="99">
        <v>12.62</v>
      </c>
      <c r="Y32" s="3">
        <v>12.56</v>
      </c>
      <c r="Z32" s="99">
        <v>9.27</v>
      </c>
      <c r="AA32" s="101">
        <v>34593</v>
      </c>
      <c r="AB32" s="101">
        <v>34798</v>
      </c>
      <c r="AC32" s="101">
        <v>37647</v>
      </c>
      <c r="AD32" s="3">
        <v>32543</v>
      </c>
      <c r="AE32" s="101">
        <v>29679</v>
      </c>
      <c r="AF32" s="101">
        <v>9824</v>
      </c>
      <c r="AG32" s="101">
        <v>6711</v>
      </c>
      <c r="AH32" s="101">
        <v>8032</v>
      </c>
      <c r="AI32" s="3">
        <v>12850</v>
      </c>
      <c r="AJ32" s="101">
        <v>8734</v>
      </c>
    </row>
    <row r="33" spans="1:36" s="3" customFormat="1" x14ac:dyDescent="0.25">
      <c r="A33" s="97" t="s">
        <v>1293</v>
      </c>
      <c r="B33" s="98">
        <v>449</v>
      </c>
      <c r="C33" s="3" t="s">
        <v>1280</v>
      </c>
      <c r="D33" s="99">
        <v>60</v>
      </c>
      <c r="E33" s="252">
        <v>0.65359999999999996</v>
      </c>
      <c r="F33" s="100">
        <v>36404662</v>
      </c>
      <c r="G33" s="100">
        <v>9470979</v>
      </c>
      <c r="H33" s="100">
        <v>45875641</v>
      </c>
      <c r="I33" s="100">
        <v>3359597</v>
      </c>
      <c r="J33" s="100">
        <v>32915464</v>
      </c>
      <c r="K33" s="100">
        <v>2420097</v>
      </c>
      <c r="L33" s="100">
        <v>658872</v>
      </c>
      <c r="M33" s="100">
        <v>227303</v>
      </c>
      <c r="N33" s="100">
        <v>67017</v>
      </c>
      <c r="O33" s="100">
        <v>0</v>
      </c>
      <c r="P33" s="100">
        <v>6056344</v>
      </c>
      <c r="Q33" s="100">
        <v>170947</v>
      </c>
      <c r="R33" s="100">
        <v>0</v>
      </c>
      <c r="S33" s="100">
        <v>0</v>
      </c>
      <c r="T33" s="100">
        <v>0</v>
      </c>
      <c r="U33" s="99">
        <v>826</v>
      </c>
      <c r="V33" s="99">
        <v>21.12</v>
      </c>
      <c r="W33" s="99">
        <v>21.55</v>
      </c>
      <c r="X33" s="99">
        <v>22.06</v>
      </c>
      <c r="Y33" s="3">
        <v>19.28</v>
      </c>
      <c r="Z33" s="99">
        <v>17.329999999999998</v>
      </c>
      <c r="AA33" s="101">
        <v>17063</v>
      </c>
      <c r="AB33" s="101">
        <v>16742</v>
      </c>
      <c r="AC33" s="101">
        <v>16147</v>
      </c>
      <c r="AD33" s="3">
        <v>16156</v>
      </c>
      <c r="AE33" s="101">
        <v>14313</v>
      </c>
      <c r="AF33" s="101">
        <v>43713</v>
      </c>
      <c r="AG33" s="101">
        <v>39553</v>
      </c>
      <c r="AH33" s="101">
        <v>27524</v>
      </c>
      <c r="AI33" s="3">
        <v>23287</v>
      </c>
      <c r="AJ33" s="101">
        <v>27052</v>
      </c>
    </row>
    <row r="34" spans="1:36" s="3" customFormat="1" x14ac:dyDescent="0.25">
      <c r="A34" s="97" t="s">
        <v>1294</v>
      </c>
      <c r="B34" s="98">
        <v>4062</v>
      </c>
      <c r="C34" s="3" t="s">
        <v>1280</v>
      </c>
      <c r="D34" s="99">
        <v>88</v>
      </c>
      <c r="E34" s="252">
        <v>0.47539999999999999</v>
      </c>
      <c r="F34" s="100">
        <v>36264355</v>
      </c>
      <c r="G34" s="100">
        <v>4188837</v>
      </c>
      <c r="H34" s="100">
        <v>40453192</v>
      </c>
      <c r="I34" s="100">
        <v>2939034</v>
      </c>
      <c r="J34" s="100">
        <v>31249122</v>
      </c>
      <c r="K34" s="100">
        <v>438008</v>
      </c>
      <c r="L34" s="100">
        <v>436926</v>
      </c>
      <c r="M34" s="100">
        <v>113784</v>
      </c>
      <c r="N34" s="100">
        <v>57251</v>
      </c>
      <c r="O34" s="100">
        <v>0</v>
      </c>
      <c r="P34" s="100">
        <v>5153407</v>
      </c>
      <c r="Q34" s="100">
        <v>65660</v>
      </c>
      <c r="R34" s="100">
        <v>0</v>
      </c>
      <c r="S34" s="100">
        <v>0</v>
      </c>
      <c r="T34" s="100">
        <v>0</v>
      </c>
      <c r="U34" s="101">
        <v>1005</v>
      </c>
      <c r="V34" s="99">
        <v>17.829999999999998</v>
      </c>
      <c r="W34" s="99">
        <v>20.9</v>
      </c>
      <c r="X34" s="99">
        <v>17.760000000000002</v>
      </c>
      <c r="Y34" s="3">
        <v>15.31</v>
      </c>
      <c r="Z34" s="99">
        <v>15.19</v>
      </c>
      <c r="AA34" s="101">
        <v>16988</v>
      </c>
      <c r="AB34" s="101">
        <v>17244</v>
      </c>
      <c r="AC34" s="101">
        <v>16041</v>
      </c>
      <c r="AD34" s="3">
        <v>16105</v>
      </c>
      <c r="AE34" s="101">
        <v>15270</v>
      </c>
      <c r="AF34" s="101">
        <v>16180</v>
      </c>
      <c r="AG34" s="101">
        <v>13318</v>
      </c>
      <c r="AH34" s="101">
        <v>8309</v>
      </c>
      <c r="AI34" s="3">
        <v>10597</v>
      </c>
      <c r="AJ34" s="101">
        <v>11618</v>
      </c>
    </row>
    <row r="35" spans="1:36" s="3" customFormat="1" x14ac:dyDescent="0.25">
      <c r="B35" s="93"/>
      <c r="C35" s="93"/>
      <c r="L35" s="2"/>
      <c r="M35" s="2"/>
      <c r="AJ35" s="103"/>
    </row>
    <row r="36" spans="1:36" s="3" customFormat="1" x14ac:dyDescent="0.25">
      <c r="B36" s="93"/>
      <c r="C36" s="93"/>
      <c r="AJ36" s="103"/>
    </row>
    <row r="37" spans="1:36" s="3" customFormat="1" x14ac:dyDescent="0.25">
      <c r="B37" s="93"/>
      <c r="C37" s="93"/>
      <c r="AJ37" s="103"/>
    </row>
    <row r="38" spans="1:36" s="3" customFormat="1" x14ac:dyDescent="0.25"/>
    <row r="39" spans="1:36" s="3" customFormat="1" x14ac:dyDescent="0.25"/>
    <row r="40" spans="1:36" s="3" customFormat="1" x14ac:dyDescent="0.25"/>
    <row r="41" spans="1:36" s="3" customFormat="1" x14ac:dyDescent="0.25"/>
    <row r="42" spans="1:36" s="3" customFormat="1" x14ac:dyDescent="0.25"/>
    <row r="43" spans="1:36" s="3" customFormat="1" x14ac:dyDescent="0.25"/>
    <row r="44" spans="1:36" x14ac:dyDescent="0.3">
      <c r="B44" s="11"/>
      <c r="C44" s="11"/>
      <c r="AJ44" s="11"/>
    </row>
    <row r="45" spans="1:36" x14ac:dyDescent="0.3">
      <c r="B45" s="11"/>
      <c r="C45" s="11"/>
      <c r="AJ45" s="11"/>
    </row>
    <row r="46" spans="1:36" x14ac:dyDescent="0.3">
      <c r="B46" s="11"/>
      <c r="C46" s="11"/>
      <c r="AJ46" s="11"/>
    </row>
    <row r="47" spans="1:36" x14ac:dyDescent="0.3">
      <c r="B47" s="11"/>
      <c r="C47" s="11"/>
      <c r="AJ47" s="11"/>
    </row>
    <row r="48" spans="1:36" x14ac:dyDescent="0.3">
      <c r="B48" s="11"/>
      <c r="C48" s="11"/>
      <c r="AJ48" s="11"/>
    </row>
    <row r="49" s="11" customFormat="1" x14ac:dyDescent="0.3"/>
    <row r="50" s="11" customFormat="1" x14ac:dyDescent="0.3"/>
    <row r="51" s="11" customFormat="1" x14ac:dyDescent="0.3"/>
    <row r="52" s="11" customFormat="1" x14ac:dyDescent="0.3"/>
    <row r="53" s="11" customFormat="1" x14ac:dyDescent="0.3"/>
    <row r="54" s="11" customFormat="1" x14ac:dyDescent="0.3"/>
    <row r="55" s="11" customFormat="1" x14ac:dyDescent="0.3"/>
    <row r="56" s="11" customFormat="1" x14ac:dyDescent="0.3"/>
    <row r="57" s="11" customFormat="1" x14ac:dyDescent="0.3"/>
    <row r="58" s="11" customFormat="1" x14ac:dyDescent="0.3"/>
    <row r="59" s="11" customFormat="1" x14ac:dyDescent="0.3"/>
    <row r="60" s="11" customFormat="1" x14ac:dyDescent="0.3"/>
    <row r="61" s="11" customFormat="1" x14ac:dyDescent="0.3"/>
    <row r="62" s="11" customFormat="1" x14ac:dyDescent="0.3"/>
    <row r="63" s="11" customFormat="1" x14ac:dyDescent="0.3"/>
    <row r="64" s="11" customFormat="1" x14ac:dyDescent="0.3"/>
    <row r="65" s="11" customFormat="1" x14ac:dyDescent="0.3"/>
    <row r="66" s="11" customFormat="1" x14ac:dyDescent="0.3"/>
    <row r="67" s="11" customFormat="1" x14ac:dyDescent="0.3"/>
    <row r="68" s="11" customFormat="1" x14ac:dyDescent="0.3"/>
    <row r="69" s="11" customFormat="1" x14ac:dyDescent="0.3"/>
    <row r="70" s="11" customFormat="1" x14ac:dyDescent="0.3"/>
    <row r="71" s="11" customFormat="1" x14ac:dyDescent="0.3"/>
    <row r="72" s="11" customFormat="1" x14ac:dyDescent="0.3"/>
    <row r="73" s="11" customFormat="1" x14ac:dyDescent="0.3"/>
    <row r="74" s="11" customFormat="1" x14ac:dyDescent="0.3"/>
    <row r="75" s="11" customFormat="1" x14ac:dyDescent="0.3"/>
    <row r="76" s="11" customFormat="1" x14ac:dyDescent="0.3"/>
    <row r="77" s="11" customFormat="1" x14ac:dyDescent="0.3"/>
    <row r="78" s="11" customFormat="1" x14ac:dyDescent="0.3"/>
    <row r="79" s="11" customFormat="1" x14ac:dyDescent="0.3"/>
    <row r="80" s="11" customFormat="1" x14ac:dyDescent="0.3"/>
    <row r="81" s="11" customFormat="1" x14ac:dyDescent="0.3"/>
    <row r="82" s="11" customFormat="1" x14ac:dyDescent="0.3"/>
    <row r="83" s="11" customFormat="1" x14ac:dyDescent="0.3"/>
    <row r="84" s="11" customFormat="1" x14ac:dyDescent="0.3"/>
    <row r="85" s="11" customFormat="1" x14ac:dyDescent="0.3"/>
    <row r="86" s="11" customFormat="1" x14ac:dyDescent="0.3"/>
    <row r="87" s="11" customFormat="1" x14ac:dyDescent="0.3"/>
    <row r="88" s="11" customFormat="1" x14ac:dyDescent="0.3"/>
    <row r="89" s="11" customFormat="1" x14ac:dyDescent="0.3"/>
    <row r="90" s="11" customFormat="1" x14ac:dyDescent="0.3"/>
    <row r="91" s="11" customFormat="1" x14ac:dyDescent="0.3"/>
    <row r="92" s="11" customFormat="1" x14ac:dyDescent="0.3"/>
    <row r="93" s="11" customFormat="1" x14ac:dyDescent="0.3"/>
    <row r="94" s="11" customFormat="1" x14ac:dyDescent="0.3"/>
    <row r="95" s="11" customFormat="1" x14ac:dyDescent="0.3"/>
    <row r="96" s="11" customFormat="1" x14ac:dyDescent="0.3"/>
    <row r="97" s="11" customFormat="1" x14ac:dyDescent="0.3"/>
    <row r="98" s="11" customFormat="1" x14ac:dyDescent="0.3"/>
    <row r="99" s="11" customFormat="1" x14ac:dyDescent="0.3"/>
    <row r="100" s="11" customFormat="1" x14ac:dyDescent="0.3"/>
    <row r="101" s="11" customFormat="1" x14ac:dyDescent="0.3"/>
    <row r="102" s="11" customFormat="1" x14ac:dyDescent="0.3"/>
    <row r="103" s="11" customFormat="1" x14ac:dyDescent="0.3"/>
    <row r="104" s="11" customFormat="1" x14ac:dyDescent="0.3"/>
    <row r="105" s="11" customFormat="1" x14ac:dyDescent="0.3"/>
    <row r="106" s="11" customFormat="1" x14ac:dyDescent="0.3"/>
    <row r="107" s="11" customFormat="1" x14ac:dyDescent="0.3"/>
    <row r="108" s="11" customFormat="1" x14ac:dyDescent="0.3"/>
    <row r="109" s="11" customFormat="1" x14ac:dyDescent="0.3"/>
    <row r="110" s="11" customFormat="1" x14ac:dyDescent="0.3"/>
    <row r="111" s="11" customFormat="1" x14ac:dyDescent="0.3"/>
    <row r="112" s="11" customFormat="1" x14ac:dyDescent="0.3"/>
    <row r="113" s="11" customFormat="1" x14ac:dyDescent="0.3"/>
    <row r="114" s="11" customFormat="1" x14ac:dyDescent="0.3"/>
    <row r="115" s="11" customFormat="1" x14ac:dyDescent="0.3"/>
    <row r="116" s="11" customFormat="1" x14ac:dyDescent="0.3"/>
    <row r="117" s="11" customFormat="1" x14ac:dyDescent="0.3"/>
    <row r="118" s="11" customFormat="1" x14ac:dyDescent="0.3"/>
    <row r="119" s="11" customFormat="1" x14ac:dyDescent="0.3"/>
    <row r="120" s="11" customFormat="1" x14ac:dyDescent="0.3"/>
    <row r="121" s="11" customFormat="1" x14ac:dyDescent="0.3"/>
    <row r="122" s="11" customFormat="1" x14ac:dyDescent="0.3"/>
    <row r="123" s="11" customFormat="1" x14ac:dyDescent="0.3"/>
    <row r="124" s="11" customFormat="1" x14ac:dyDescent="0.3"/>
    <row r="125" s="11" customFormat="1" x14ac:dyDescent="0.3"/>
    <row r="126" s="11" customFormat="1" x14ac:dyDescent="0.3"/>
    <row r="127" s="11" customFormat="1" x14ac:dyDescent="0.3"/>
    <row r="128" s="11" customFormat="1" x14ac:dyDescent="0.3"/>
    <row r="129" s="11" customFormat="1" x14ac:dyDescent="0.3"/>
    <row r="130" s="11" customFormat="1" x14ac:dyDescent="0.3"/>
    <row r="131" s="11" customFormat="1" x14ac:dyDescent="0.3"/>
    <row r="132" s="11" customFormat="1" x14ac:dyDescent="0.3"/>
    <row r="133" s="11" customFormat="1" x14ac:dyDescent="0.3"/>
    <row r="134" s="11" customFormat="1" x14ac:dyDescent="0.3"/>
    <row r="135" s="11" customFormat="1" x14ac:dyDescent="0.3"/>
    <row r="136" s="11" customFormat="1" x14ac:dyDescent="0.3"/>
    <row r="137" s="11" customFormat="1" x14ac:dyDescent="0.3"/>
    <row r="138" s="11" customFormat="1" x14ac:dyDescent="0.3"/>
    <row r="139" s="11" customFormat="1" x14ac:dyDescent="0.3"/>
    <row r="140" s="11" customFormat="1" x14ac:dyDescent="0.3"/>
    <row r="141" s="11" customFormat="1" x14ac:dyDescent="0.3"/>
    <row r="142" s="11" customFormat="1" x14ac:dyDescent="0.3"/>
    <row r="143" s="11" customFormat="1" x14ac:dyDescent="0.3"/>
    <row r="144" s="11" customFormat="1" x14ac:dyDescent="0.3"/>
    <row r="145" s="11" customFormat="1" x14ac:dyDescent="0.3"/>
    <row r="146" s="11" customFormat="1" x14ac:dyDescent="0.3"/>
    <row r="147" s="11" customFormat="1" x14ac:dyDescent="0.3"/>
    <row r="148" s="11" customFormat="1" x14ac:dyDescent="0.3"/>
    <row r="149" s="11" customFormat="1" x14ac:dyDescent="0.3"/>
    <row r="150" s="11" customFormat="1" x14ac:dyDescent="0.3"/>
    <row r="151" s="11" customFormat="1" x14ac:dyDescent="0.3"/>
    <row r="152" s="11" customFormat="1" x14ac:dyDescent="0.3"/>
    <row r="153" s="11" customFormat="1" x14ac:dyDescent="0.3"/>
    <row r="154" s="11" customFormat="1" x14ac:dyDescent="0.3"/>
    <row r="155" s="11" customFormat="1" x14ac:dyDescent="0.3"/>
    <row r="156" s="11" customFormat="1" x14ac:dyDescent="0.3"/>
    <row r="157" s="11" customFormat="1" x14ac:dyDescent="0.3"/>
    <row r="158" s="11" customFormat="1" x14ac:dyDescent="0.3"/>
    <row r="159" s="11" customFormat="1" x14ac:dyDescent="0.3"/>
    <row r="160" s="11" customFormat="1" x14ac:dyDescent="0.3"/>
    <row r="161" s="11" customFormat="1" x14ac:dyDescent="0.3"/>
    <row r="162" s="11" customFormat="1" x14ac:dyDescent="0.3"/>
    <row r="163" s="11" customFormat="1" x14ac:dyDescent="0.3"/>
    <row r="164" s="11" customFormat="1" x14ac:dyDescent="0.3"/>
    <row r="165" s="11" customFormat="1" x14ac:dyDescent="0.3"/>
    <row r="166" s="11" customFormat="1" x14ac:dyDescent="0.3"/>
    <row r="167" s="11" customFormat="1" x14ac:dyDescent="0.3"/>
    <row r="168" s="11" customFormat="1" x14ac:dyDescent="0.3"/>
    <row r="169" s="11" customFormat="1" x14ac:dyDescent="0.3"/>
    <row r="170" s="11" customFormat="1" x14ac:dyDescent="0.3"/>
    <row r="171" s="11" customFormat="1" x14ac:dyDescent="0.3"/>
    <row r="172" s="11" customFormat="1" x14ac:dyDescent="0.3"/>
    <row r="173" s="11" customFormat="1" x14ac:dyDescent="0.3"/>
    <row r="174" s="11" customFormat="1" x14ac:dyDescent="0.3"/>
    <row r="175" s="11" customFormat="1" x14ac:dyDescent="0.3"/>
    <row r="176" s="11" customFormat="1" x14ac:dyDescent="0.3"/>
    <row r="177" s="11" customFormat="1" x14ac:dyDescent="0.3"/>
    <row r="178" s="11" customFormat="1" x14ac:dyDescent="0.3"/>
    <row r="179" s="11" customFormat="1" x14ac:dyDescent="0.3"/>
    <row r="180" s="11" customFormat="1" x14ac:dyDescent="0.3"/>
    <row r="181" s="11" customFormat="1" x14ac:dyDescent="0.3"/>
    <row r="182" s="11" customFormat="1" x14ac:dyDescent="0.3"/>
    <row r="183" s="11" customFormat="1" x14ac:dyDescent="0.3"/>
    <row r="184" s="11" customFormat="1" x14ac:dyDescent="0.3"/>
    <row r="185" s="11" customFormat="1" x14ac:dyDescent="0.3"/>
    <row r="186" s="11" customFormat="1" x14ac:dyDescent="0.3"/>
    <row r="187" s="11" customFormat="1" x14ac:dyDescent="0.3"/>
    <row r="188" s="11" customFormat="1" x14ac:dyDescent="0.3"/>
    <row r="189" s="11" customFormat="1" x14ac:dyDescent="0.3"/>
    <row r="190" s="11" customFormat="1" x14ac:dyDescent="0.3"/>
    <row r="191" s="11" customFormat="1" x14ac:dyDescent="0.3"/>
    <row r="192" s="11" customFormat="1" x14ac:dyDescent="0.3"/>
    <row r="193" s="11" customFormat="1" x14ac:dyDescent="0.3"/>
    <row r="194" s="11" customFormat="1" x14ac:dyDescent="0.3"/>
    <row r="195" s="11" customFormat="1" x14ac:dyDescent="0.3"/>
    <row r="196" s="11" customFormat="1" x14ac:dyDescent="0.3"/>
    <row r="197" s="11" customFormat="1" x14ac:dyDescent="0.3"/>
    <row r="198" s="11" customFormat="1" x14ac:dyDescent="0.3"/>
    <row r="199" s="11" customFormat="1" x14ac:dyDescent="0.3"/>
    <row r="200" s="11" customFormat="1" x14ac:dyDescent="0.3"/>
    <row r="201" s="11" customFormat="1" x14ac:dyDescent="0.3"/>
    <row r="202" s="11" customFormat="1" x14ac:dyDescent="0.3"/>
    <row r="203" s="11" customFormat="1" x14ac:dyDescent="0.3"/>
    <row r="204" s="11" customFormat="1" x14ac:dyDescent="0.3"/>
    <row r="205" s="11" customFormat="1" x14ac:dyDescent="0.3"/>
    <row r="206" s="11" customFormat="1" x14ac:dyDescent="0.3"/>
    <row r="207" s="11" customFormat="1" x14ac:dyDescent="0.3"/>
    <row r="208" s="11" customFormat="1" x14ac:dyDescent="0.3"/>
    <row r="209" s="11" customFormat="1" x14ac:dyDescent="0.3"/>
    <row r="210" s="11" customFormat="1" x14ac:dyDescent="0.3"/>
    <row r="211" s="11" customFormat="1" x14ac:dyDescent="0.3"/>
    <row r="212" s="11" customFormat="1" x14ac:dyDescent="0.3"/>
    <row r="213" s="11" customFormat="1" x14ac:dyDescent="0.3"/>
    <row r="214" s="11" customFormat="1" x14ac:dyDescent="0.3"/>
    <row r="215" s="11" customFormat="1" x14ac:dyDescent="0.3"/>
    <row r="216" s="11" customFormat="1" x14ac:dyDescent="0.3"/>
    <row r="217" s="11" customFormat="1" x14ac:dyDescent="0.3"/>
    <row r="218" s="11" customFormat="1" x14ac:dyDescent="0.3"/>
    <row r="219" s="11" customFormat="1" x14ac:dyDescent="0.3"/>
    <row r="220" s="11" customFormat="1" x14ac:dyDescent="0.3"/>
    <row r="221" s="11" customFormat="1" x14ac:dyDescent="0.3"/>
    <row r="222" s="11" customFormat="1" x14ac:dyDescent="0.3"/>
    <row r="223" s="11" customFormat="1" x14ac:dyDescent="0.3"/>
    <row r="224" s="11" customFormat="1" x14ac:dyDescent="0.3"/>
    <row r="225" s="11" customFormat="1" x14ac:dyDescent="0.3"/>
    <row r="226" s="11" customFormat="1" x14ac:dyDescent="0.3"/>
    <row r="227" s="11" customFormat="1" x14ac:dyDescent="0.3"/>
    <row r="228" s="11" customFormat="1" x14ac:dyDescent="0.3"/>
    <row r="229" s="11" customFormat="1" x14ac:dyDescent="0.3"/>
    <row r="230" s="11" customFormat="1" x14ac:dyDescent="0.3"/>
    <row r="231" s="11" customFormat="1" x14ac:dyDescent="0.3"/>
    <row r="232" s="11" customFormat="1" x14ac:dyDescent="0.3"/>
    <row r="233" s="11" customFormat="1" x14ac:dyDescent="0.3"/>
    <row r="234" s="11" customFormat="1" x14ac:dyDescent="0.3"/>
    <row r="235" s="11" customFormat="1" x14ac:dyDescent="0.3"/>
    <row r="236" s="11" customFormat="1" x14ac:dyDescent="0.3"/>
    <row r="237" s="11" customFormat="1" x14ac:dyDescent="0.3"/>
    <row r="238" s="11" customFormat="1" x14ac:dyDescent="0.3"/>
    <row r="239" s="11" customFormat="1" x14ac:dyDescent="0.3"/>
    <row r="240" s="11" customFormat="1" x14ac:dyDescent="0.3"/>
    <row r="241" s="11" customFormat="1" x14ac:dyDescent="0.3"/>
    <row r="242" s="11" customFormat="1" x14ac:dyDescent="0.3"/>
    <row r="243" s="11" customFormat="1" x14ac:dyDescent="0.3"/>
    <row r="244" s="11" customFormat="1" x14ac:dyDescent="0.3"/>
    <row r="245" s="11" customFormat="1" x14ac:dyDescent="0.3"/>
    <row r="246" s="11" customFormat="1" x14ac:dyDescent="0.3"/>
    <row r="247" s="11" customFormat="1" x14ac:dyDescent="0.3"/>
    <row r="248" s="11" customFormat="1" x14ac:dyDescent="0.3"/>
    <row r="249" s="11" customFormat="1" x14ac:dyDescent="0.3"/>
    <row r="250" s="11" customFormat="1" x14ac:dyDescent="0.3"/>
    <row r="251" s="11" customFormat="1" x14ac:dyDescent="0.3"/>
    <row r="252" s="11" customFormat="1" x14ac:dyDescent="0.3"/>
    <row r="253" s="11" customFormat="1" x14ac:dyDescent="0.3"/>
    <row r="254" s="11" customFormat="1" x14ac:dyDescent="0.3"/>
    <row r="255" s="11" customFormat="1" x14ac:dyDescent="0.3"/>
    <row r="256" s="11" customFormat="1" x14ac:dyDescent="0.3"/>
    <row r="257" s="11" customFormat="1" x14ac:dyDescent="0.3"/>
    <row r="258" s="11" customFormat="1" x14ac:dyDescent="0.3"/>
    <row r="259" s="11" customFormat="1" x14ac:dyDescent="0.3"/>
    <row r="260" s="11" customFormat="1" x14ac:dyDescent="0.3"/>
    <row r="261" s="11" customFormat="1" x14ac:dyDescent="0.3"/>
    <row r="262" s="11" customFormat="1" x14ac:dyDescent="0.3"/>
    <row r="263" s="11" customFormat="1" x14ac:dyDescent="0.3"/>
    <row r="264" s="11" customFormat="1" x14ac:dyDescent="0.3"/>
    <row r="265" s="11" customFormat="1" x14ac:dyDescent="0.3"/>
    <row r="266" s="11" customFormat="1" x14ac:dyDescent="0.3"/>
    <row r="267" s="11" customFormat="1" x14ac:dyDescent="0.3"/>
    <row r="268" s="11" customFormat="1" x14ac:dyDescent="0.3"/>
    <row r="269" s="11" customFormat="1" x14ac:dyDescent="0.3"/>
    <row r="270" s="11" customFormat="1" x14ac:dyDescent="0.3"/>
    <row r="271" s="11" customFormat="1" x14ac:dyDescent="0.3"/>
    <row r="272" s="11" customFormat="1" x14ac:dyDescent="0.3"/>
    <row r="273" s="11" customFormat="1" x14ac:dyDescent="0.3"/>
    <row r="274" s="11" customFormat="1" x14ac:dyDescent="0.3"/>
    <row r="275" s="11" customFormat="1" x14ac:dyDescent="0.3"/>
    <row r="276" s="11" customFormat="1" x14ac:dyDescent="0.3"/>
  </sheetData>
  <mergeCells count="3">
    <mergeCell ref="V4:Z4"/>
    <mergeCell ref="AA4:AE4"/>
    <mergeCell ref="AF4:AJ4"/>
  </mergeCells>
  <pageMargins left="0.45" right="0.2" top="0.5" bottom="0.25" header="0.3" footer="0.3"/>
  <pageSetup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59999389629810485"/>
  </sheetPr>
  <dimension ref="A1:M33"/>
  <sheetViews>
    <sheetView zoomScaleNormal="100" workbookViewId="0">
      <selection activeCell="I7" sqref="I7"/>
    </sheetView>
  </sheetViews>
  <sheetFormatPr defaultColWidth="8.5546875" defaultRowHeight="13.8" x14ac:dyDescent="0.3"/>
  <cols>
    <col min="1" max="1" width="53.5546875" style="11" customWidth="1"/>
    <col min="2" max="2" width="9.5546875" style="88" customWidth="1"/>
    <col min="3" max="3" width="20.5546875" style="88" customWidth="1"/>
    <col min="4" max="6" width="13.5546875" style="11" bestFit="1" customWidth="1"/>
    <col min="7" max="8" width="14.44140625" style="11" customWidth="1"/>
    <col min="9" max="12" width="12.5546875" style="11" customWidth="1"/>
    <col min="13" max="13" width="16.21875" style="11" customWidth="1"/>
    <col min="14" max="14" width="19.5546875" style="11" customWidth="1"/>
    <col min="15" max="15" width="36.5546875" style="11" customWidth="1"/>
    <col min="16" max="16" width="23.5546875" style="11" customWidth="1"/>
    <col min="17" max="17" width="30.5546875" style="11" customWidth="1"/>
    <col min="18" max="16384" width="8.5546875" style="11"/>
  </cols>
  <sheetData>
    <row r="1" spans="1:13" ht="14.4" x14ac:dyDescent="0.3">
      <c r="A1" s="22" t="s">
        <v>1212</v>
      </c>
    </row>
    <row r="2" spans="1:13" s="3" customFormat="1" x14ac:dyDescent="0.25">
      <c r="A2" s="22" t="s">
        <v>1295</v>
      </c>
      <c r="B2" s="93"/>
      <c r="C2" s="93"/>
      <c r="H2" s="2"/>
      <c r="M2" s="2"/>
    </row>
    <row r="3" spans="1:13" s="22" customFormat="1" ht="15" customHeight="1" x14ac:dyDescent="0.25">
      <c r="B3" s="121"/>
      <c r="C3" s="121"/>
      <c r="D3" s="276" t="s">
        <v>1296</v>
      </c>
      <c r="E3" s="277"/>
      <c r="F3" s="277"/>
      <c r="G3" s="277"/>
      <c r="H3" s="278"/>
      <c r="I3" s="273" t="s">
        <v>1297</v>
      </c>
      <c r="J3" s="274"/>
      <c r="K3" s="274"/>
      <c r="L3" s="274"/>
      <c r="M3" s="275"/>
    </row>
    <row r="4" spans="1:13" s="22" customFormat="1" x14ac:dyDescent="0.25">
      <c r="A4" s="107" t="s">
        <v>226</v>
      </c>
      <c r="B4" s="17" t="s">
        <v>1214</v>
      </c>
      <c r="C4" s="122" t="s">
        <v>1215</v>
      </c>
      <c r="D4" s="109" t="s">
        <v>1314</v>
      </c>
      <c r="E4" s="17" t="s">
        <v>1313</v>
      </c>
      <c r="F4" s="5" t="s">
        <v>1315</v>
      </c>
      <c r="G4" s="5" t="s">
        <v>1316</v>
      </c>
      <c r="H4" s="17" t="s">
        <v>1317</v>
      </c>
      <c r="I4" s="109" t="s">
        <v>1314</v>
      </c>
      <c r="J4" s="17" t="s">
        <v>1313</v>
      </c>
      <c r="K4" s="5" t="s">
        <v>1315</v>
      </c>
      <c r="L4" s="5" t="s">
        <v>1316</v>
      </c>
      <c r="M4" s="17" t="s">
        <v>1317</v>
      </c>
    </row>
    <row r="5" spans="1:13" s="3" customFormat="1" x14ac:dyDescent="0.25">
      <c r="B5" s="93"/>
      <c r="C5" s="34"/>
      <c r="D5" s="94"/>
      <c r="E5" s="94"/>
      <c r="F5" s="94"/>
      <c r="G5" s="94"/>
      <c r="H5" s="94"/>
      <c r="I5" s="94"/>
      <c r="J5" s="94"/>
      <c r="K5" s="94"/>
      <c r="L5" s="94"/>
      <c r="M5" s="94"/>
    </row>
    <row r="6" spans="1:13" s="3" customFormat="1" x14ac:dyDescent="0.25">
      <c r="A6" s="113" t="s">
        <v>1274</v>
      </c>
      <c r="B6" s="98">
        <v>454</v>
      </c>
      <c r="C6" s="3" t="s">
        <v>1275</v>
      </c>
      <c r="D6" s="100">
        <v>31103346</v>
      </c>
      <c r="E6" s="100">
        <v>34818612</v>
      </c>
      <c r="F6" s="100">
        <v>30726456</v>
      </c>
      <c r="G6" s="251">
        <v>29073094</v>
      </c>
      <c r="H6" s="100">
        <v>31186923</v>
      </c>
      <c r="I6" s="100">
        <v>8910478</v>
      </c>
      <c r="J6" s="100">
        <v>8017352</v>
      </c>
      <c r="K6" s="100">
        <v>6373227</v>
      </c>
      <c r="L6" s="10">
        <v>6286244</v>
      </c>
      <c r="M6" s="100">
        <v>5132495</v>
      </c>
    </row>
    <row r="7" spans="1:13" s="3" customFormat="1" x14ac:dyDescent="0.25">
      <c r="A7" s="113" t="s">
        <v>1220</v>
      </c>
      <c r="B7" s="98">
        <v>442</v>
      </c>
      <c r="C7" s="3" t="s">
        <v>1398</v>
      </c>
      <c r="D7" s="100">
        <v>34691081</v>
      </c>
      <c r="E7" s="100">
        <v>34896961</v>
      </c>
      <c r="F7" s="100">
        <v>38635034</v>
      </c>
      <c r="G7" s="251">
        <v>38109687</v>
      </c>
      <c r="H7" s="100">
        <v>46759467</v>
      </c>
      <c r="I7" s="100">
        <v>6490188</v>
      </c>
      <c r="J7" s="100">
        <v>6986627</v>
      </c>
      <c r="K7" s="100">
        <v>5726364</v>
      </c>
      <c r="L7" s="10">
        <v>7620400</v>
      </c>
      <c r="M7" s="100">
        <v>6447298</v>
      </c>
    </row>
    <row r="8" spans="1:13" s="3" customFormat="1" x14ac:dyDescent="0.25">
      <c r="A8" s="113" t="s">
        <v>1276</v>
      </c>
      <c r="B8" s="98">
        <v>436</v>
      </c>
      <c r="C8" s="3" t="s">
        <v>1398</v>
      </c>
      <c r="D8" s="100">
        <v>27799292</v>
      </c>
      <c r="E8" s="100">
        <v>29249652</v>
      </c>
      <c r="F8" s="100">
        <v>31316935</v>
      </c>
      <c r="G8" s="251">
        <v>23657509</v>
      </c>
      <c r="H8" s="100">
        <v>33271013</v>
      </c>
      <c r="I8" s="100">
        <v>5996824</v>
      </c>
      <c r="J8" s="100">
        <v>6792393</v>
      </c>
      <c r="K8" s="100">
        <v>7193646</v>
      </c>
      <c r="L8" s="10">
        <v>8263965</v>
      </c>
      <c r="M8" s="100">
        <v>8384422</v>
      </c>
    </row>
    <row r="9" spans="1:13" s="3" customFormat="1" x14ac:dyDescent="0.25">
      <c r="A9" s="113" t="s">
        <v>1277</v>
      </c>
      <c r="B9" s="98">
        <v>438</v>
      </c>
      <c r="C9" s="3" t="s">
        <v>1398</v>
      </c>
      <c r="D9" s="100">
        <v>17735273</v>
      </c>
      <c r="E9" s="100">
        <v>17265910</v>
      </c>
      <c r="F9" s="100">
        <v>20080563</v>
      </c>
      <c r="G9" s="251">
        <v>17700579</v>
      </c>
      <c r="H9" s="100">
        <v>21366922</v>
      </c>
      <c r="I9" s="100">
        <v>5422705</v>
      </c>
      <c r="J9" s="100">
        <v>6085889</v>
      </c>
      <c r="K9" s="100">
        <v>7395400</v>
      </c>
      <c r="L9" s="10">
        <v>11561467</v>
      </c>
      <c r="M9" s="100">
        <v>11592401</v>
      </c>
    </row>
    <row r="10" spans="1:13" s="3" customFormat="1" x14ac:dyDescent="0.25">
      <c r="A10" s="113" t="s">
        <v>1227</v>
      </c>
      <c r="B10" s="98">
        <v>443</v>
      </c>
      <c r="C10" s="3" t="s">
        <v>1398</v>
      </c>
      <c r="D10" s="100">
        <v>26790348</v>
      </c>
      <c r="E10" s="100">
        <v>30573873</v>
      </c>
      <c r="F10" s="100">
        <v>32656348</v>
      </c>
      <c r="G10" s="251">
        <v>32248876</v>
      </c>
      <c r="H10" s="100">
        <v>31351411</v>
      </c>
      <c r="I10" s="100">
        <v>2809754</v>
      </c>
      <c r="J10" s="100">
        <v>3418477</v>
      </c>
      <c r="K10" s="100">
        <v>4027258</v>
      </c>
      <c r="L10" s="10">
        <v>5620561</v>
      </c>
      <c r="M10" s="100">
        <v>5652490</v>
      </c>
    </row>
    <row r="11" spans="1:13" s="3" customFormat="1" x14ac:dyDescent="0.25">
      <c r="A11" s="113" t="s">
        <v>1228</v>
      </c>
      <c r="B11" s="98">
        <v>414</v>
      </c>
      <c r="C11" s="3" t="s">
        <v>1278</v>
      </c>
      <c r="D11" s="100">
        <v>26188450</v>
      </c>
      <c r="E11" s="100">
        <v>19635885</v>
      </c>
      <c r="F11" s="100">
        <v>20232049</v>
      </c>
      <c r="G11" s="251">
        <v>22268451</v>
      </c>
      <c r="H11" s="100">
        <v>18502160</v>
      </c>
      <c r="I11" s="100">
        <v>0</v>
      </c>
      <c r="J11" s="100">
        <v>0</v>
      </c>
      <c r="K11" s="100">
        <v>0</v>
      </c>
      <c r="L11" s="10">
        <v>0</v>
      </c>
      <c r="M11" s="100">
        <v>0</v>
      </c>
    </row>
    <row r="12" spans="1:13" s="3" customFormat="1" x14ac:dyDescent="0.25">
      <c r="A12" s="113" t="s">
        <v>1279</v>
      </c>
      <c r="B12" s="98">
        <v>452</v>
      </c>
      <c r="C12" s="3" t="s">
        <v>1280</v>
      </c>
      <c r="D12" s="100">
        <v>57695222</v>
      </c>
      <c r="E12" s="100">
        <v>60603945</v>
      </c>
      <c r="F12" s="100">
        <v>57935081</v>
      </c>
      <c r="G12" s="251">
        <v>60506899</v>
      </c>
      <c r="H12" s="100">
        <v>67711136</v>
      </c>
      <c r="I12" s="100">
        <v>4987406</v>
      </c>
      <c r="J12" s="100">
        <v>4858297</v>
      </c>
      <c r="K12" s="100">
        <v>3332063</v>
      </c>
      <c r="L12" s="10">
        <v>3590027</v>
      </c>
      <c r="M12" s="100">
        <v>2842115</v>
      </c>
    </row>
    <row r="13" spans="1:13" s="3" customFormat="1" x14ac:dyDescent="0.25">
      <c r="A13" s="113" t="s">
        <v>1281</v>
      </c>
      <c r="B13" s="98">
        <v>451</v>
      </c>
      <c r="C13" s="3" t="s">
        <v>1280</v>
      </c>
      <c r="D13" s="100">
        <v>61914907</v>
      </c>
      <c r="E13" s="100">
        <v>64849523</v>
      </c>
      <c r="F13" s="100">
        <v>61754021</v>
      </c>
      <c r="G13" s="251">
        <v>68253789</v>
      </c>
      <c r="H13" s="100">
        <v>70935340</v>
      </c>
      <c r="I13" s="100">
        <v>2205009</v>
      </c>
      <c r="J13" s="100">
        <v>1781591</v>
      </c>
      <c r="K13" s="100">
        <v>376577</v>
      </c>
      <c r="L13" s="10">
        <v>408</v>
      </c>
      <c r="M13" s="100">
        <v>0</v>
      </c>
    </row>
    <row r="14" spans="1:13" s="3" customFormat="1" x14ac:dyDescent="0.25">
      <c r="A14" s="113" t="s">
        <v>1282</v>
      </c>
      <c r="B14" s="98">
        <v>453</v>
      </c>
      <c r="C14" s="3" t="s">
        <v>1280</v>
      </c>
      <c r="D14" s="100">
        <v>25882942</v>
      </c>
      <c r="E14" s="100">
        <v>28335960</v>
      </c>
      <c r="F14" s="100">
        <v>28626535</v>
      </c>
      <c r="G14" s="251">
        <v>31619846</v>
      </c>
      <c r="H14" s="100">
        <v>31587709</v>
      </c>
      <c r="I14" s="100">
        <v>739932</v>
      </c>
      <c r="J14" s="100">
        <v>802132</v>
      </c>
      <c r="K14" s="100">
        <v>183405</v>
      </c>
      <c r="L14" s="10">
        <v>0</v>
      </c>
      <c r="M14" s="100">
        <v>0</v>
      </c>
    </row>
    <row r="15" spans="1:13" s="3" customFormat="1" ht="14.85" customHeight="1" x14ac:dyDescent="0.25">
      <c r="A15" s="113" t="s">
        <v>1283</v>
      </c>
      <c r="B15" s="98">
        <v>447</v>
      </c>
      <c r="C15" s="3" t="s">
        <v>1280</v>
      </c>
      <c r="D15" s="100">
        <v>44153931</v>
      </c>
      <c r="E15" s="100">
        <v>48018257</v>
      </c>
      <c r="F15" s="100">
        <v>43272934</v>
      </c>
      <c r="G15" s="251">
        <v>39612897</v>
      </c>
      <c r="H15" s="100">
        <v>39947349</v>
      </c>
      <c r="I15" s="100">
        <v>705061</v>
      </c>
      <c r="J15" s="100">
        <v>755768</v>
      </c>
      <c r="K15" s="100">
        <v>304995</v>
      </c>
      <c r="L15" s="10">
        <v>0</v>
      </c>
      <c r="M15" s="100">
        <v>0</v>
      </c>
    </row>
    <row r="16" spans="1:13" s="3" customFormat="1" x14ac:dyDescent="0.25">
      <c r="A16" s="113" t="s">
        <v>1234</v>
      </c>
      <c r="B16" s="98">
        <v>407</v>
      </c>
      <c r="C16" s="3" t="s">
        <v>1275</v>
      </c>
      <c r="D16" s="100">
        <v>35649029</v>
      </c>
      <c r="E16" s="100">
        <v>36465991</v>
      </c>
      <c r="F16" s="100">
        <v>36366525</v>
      </c>
      <c r="G16" s="251">
        <v>38693698</v>
      </c>
      <c r="H16" s="100">
        <v>43987041</v>
      </c>
      <c r="I16" s="100">
        <v>15837800</v>
      </c>
      <c r="J16" s="100">
        <v>19295050</v>
      </c>
      <c r="K16" s="100">
        <v>15960393</v>
      </c>
      <c r="L16" s="10">
        <v>17127570</v>
      </c>
      <c r="M16" s="100">
        <v>17360413</v>
      </c>
    </row>
    <row r="17" spans="1:13" s="3" customFormat="1" x14ac:dyDescent="0.25">
      <c r="A17" s="113" t="s">
        <v>1235</v>
      </c>
      <c r="B17" s="98">
        <v>10665</v>
      </c>
      <c r="C17" s="3" t="s">
        <v>1398</v>
      </c>
      <c r="D17" s="100">
        <v>18801782</v>
      </c>
      <c r="E17" s="100">
        <v>16709792</v>
      </c>
      <c r="F17" s="100">
        <v>20014079</v>
      </c>
      <c r="G17" s="251">
        <v>21369117</v>
      </c>
      <c r="H17" s="100">
        <v>21938311</v>
      </c>
      <c r="I17" s="100">
        <v>1022770</v>
      </c>
      <c r="J17" s="100">
        <v>0</v>
      </c>
      <c r="K17" s="100">
        <v>0</v>
      </c>
      <c r="L17" s="10">
        <v>0</v>
      </c>
      <c r="M17" s="100">
        <v>0</v>
      </c>
    </row>
    <row r="18" spans="1:13" s="3" customFormat="1" x14ac:dyDescent="0.25">
      <c r="A18" s="113" t="s">
        <v>1237</v>
      </c>
      <c r="B18" s="98">
        <v>416</v>
      </c>
      <c r="C18" s="3" t="s">
        <v>1275</v>
      </c>
      <c r="D18" s="100">
        <v>114965407</v>
      </c>
      <c r="E18" s="100">
        <v>119540141</v>
      </c>
      <c r="F18" s="100">
        <v>114833807</v>
      </c>
      <c r="G18" s="251">
        <v>114708520</v>
      </c>
      <c r="H18" s="100">
        <v>124763768</v>
      </c>
      <c r="I18" s="100">
        <v>3791343</v>
      </c>
      <c r="J18" s="100">
        <v>3872697</v>
      </c>
      <c r="K18" s="100">
        <v>3006725</v>
      </c>
      <c r="L18" s="10">
        <v>2980211</v>
      </c>
      <c r="M18" s="100">
        <v>3584177</v>
      </c>
    </row>
    <row r="19" spans="1:13" s="3" customFormat="1" x14ac:dyDescent="0.25">
      <c r="A19" s="113" t="s">
        <v>1284</v>
      </c>
      <c r="B19" s="98">
        <v>16580</v>
      </c>
      <c r="C19" s="2" t="s">
        <v>1398</v>
      </c>
      <c r="D19" s="92"/>
      <c r="E19" s="92"/>
      <c r="F19" s="100">
        <v>26952411</v>
      </c>
      <c r="G19" s="251">
        <v>23945792</v>
      </c>
      <c r="H19" s="100">
        <v>26637298</v>
      </c>
      <c r="I19" s="92"/>
      <c r="J19" s="92"/>
      <c r="K19" s="100">
        <v>1062846</v>
      </c>
      <c r="L19" s="10">
        <v>1685306</v>
      </c>
      <c r="M19" s="100">
        <v>1436862</v>
      </c>
    </row>
    <row r="20" spans="1:13" s="3" customFormat="1" x14ac:dyDescent="0.25">
      <c r="A20" s="113" t="s">
        <v>1240</v>
      </c>
      <c r="B20" s="98">
        <v>445</v>
      </c>
      <c r="C20" s="3" t="s">
        <v>1398</v>
      </c>
      <c r="D20" s="100">
        <v>89277998</v>
      </c>
      <c r="E20" s="100">
        <v>91656917</v>
      </c>
      <c r="F20" s="100">
        <v>88771005</v>
      </c>
      <c r="G20" s="251">
        <v>103350776</v>
      </c>
      <c r="H20" s="100">
        <v>119519867</v>
      </c>
      <c r="I20" s="100">
        <v>44161836</v>
      </c>
      <c r="J20" s="100">
        <v>47060145</v>
      </c>
      <c r="K20" s="100">
        <v>44916599</v>
      </c>
      <c r="L20" s="10">
        <v>50342359</v>
      </c>
      <c r="M20" s="100">
        <v>53996200</v>
      </c>
    </row>
    <row r="21" spans="1:13" s="3" customFormat="1" x14ac:dyDescent="0.25">
      <c r="A21" s="113" t="s">
        <v>1285</v>
      </c>
      <c r="B21" s="98">
        <v>410</v>
      </c>
      <c r="C21" s="3" t="s">
        <v>1278</v>
      </c>
      <c r="D21" s="100">
        <v>46474167</v>
      </c>
      <c r="E21" s="100">
        <v>47613048</v>
      </c>
      <c r="F21" s="100">
        <v>54847461</v>
      </c>
      <c r="G21" s="251">
        <v>44263149</v>
      </c>
      <c r="H21" s="100">
        <v>34910536</v>
      </c>
      <c r="I21" s="100">
        <v>634378</v>
      </c>
      <c r="J21" s="100">
        <v>1188319</v>
      </c>
      <c r="K21" s="100">
        <v>691538</v>
      </c>
      <c r="L21" s="10">
        <v>1827529</v>
      </c>
      <c r="M21" s="100">
        <v>1902585</v>
      </c>
    </row>
    <row r="22" spans="1:13" s="3" customFormat="1" x14ac:dyDescent="0.25">
      <c r="A22" s="113" t="s">
        <v>1286</v>
      </c>
      <c r="B22" s="98">
        <v>13125</v>
      </c>
      <c r="C22" s="3" t="s">
        <v>1398</v>
      </c>
      <c r="D22" s="100">
        <v>33543933</v>
      </c>
      <c r="E22" s="100">
        <v>39213177</v>
      </c>
      <c r="F22" s="100">
        <v>43929065</v>
      </c>
      <c r="G22" s="251">
        <v>45416728</v>
      </c>
      <c r="H22" s="100">
        <v>50109458</v>
      </c>
      <c r="I22" s="100">
        <v>0</v>
      </c>
      <c r="J22" s="100">
        <v>0</v>
      </c>
      <c r="K22" s="100">
        <v>0</v>
      </c>
      <c r="L22" s="10">
        <v>0</v>
      </c>
      <c r="M22" s="100">
        <v>0</v>
      </c>
    </row>
    <row r="23" spans="1:13" s="3" customFormat="1" x14ac:dyDescent="0.25">
      <c r="A23" s="113" t="s">
        <v>1287</v>
      </c>
      <c r="B23" s="98">
        <v>405</v>
      </c>
      <c r="C23" s="3" t="s">
        <v>1278</v>
      </c>
      <c r="D23" s="100">
        <v>68658838</v>
      </c>
      <c r="E23" s="100">
        <v>66742188</v>
      </c>
      <c r="F23" s="100">
        <v>63514376</v>
      </c>
      <c r="G23" s="251">
        <v>68732749</v>
      </c>
      <c r="H23" s="100">
        <v>69877138</v>
      </c>
      <c r="I23" s="100">
        <v>0</v>
      </c>
      <c r="J23" s="100">
        <v>0</v>
      </c>
      <c r="K23" s="100">
        <v>0</v>
      </c>
      <c r="L23" s="10">
        <v>0</v>
      </c>
      <c r="M23" s="100">
        <v>0</v>
      </c>
    </row>
    <row r="24" spans="1:13" s="3" customFormat="1" x14ac:dyDescent="0.25">
      <c r="A24" s="113" t="s">
        <v>1288</v>
      </c>
      <c r="B24" s="98">
        <v>450</v>
      </c>
      <c r="C24" s="3" t="s">
        <v>1280</v>
      </c>
      <c r="D24" s="100">
        <v>82964255</v>
      </c>
      <c r="E24" s="100">
        <v>85633219</v>
      </c>
      <c r="F24" s="100">
        <v>87428877</v>
      </c>
      <c r="G24" s="251">
        <v>89067028</v>
      </c>
      <c r="H24" s="100">
        <v>87393773</v>
      </c>
      <c r="I24" s="100">
        <v>47580745</v>
      </c>
      <c r="J24" s="100">
        <v>48948483</v>
      </c>
      <c r="K24" s="100">
        <v>43706137</v>
      </c>
      <c r="L24" s="10">
        <v>57757972</v>
      </c>
      <c r="M24" s="100">
        <v>57495227</v>
      </c>
    </row>
    <row r="25" spans="1:13" s="3" customFormat="1" x14ac:dyDescent="0.25">
      <c r="A25" s="113" t="s">
        <v>1289</v>
      </c>
      <c r="B25" s="98">
        <v>1471</v>
      </c>
      <c r="C25" s="3" t="s">
        <v>1280</v>
      </c>
      <c r="D25" s="100">
        <v>25544056</v>
      </c>
      <c r="E25" s="100">
        <v>28040459</v>
      </c>
      <c r="F25" s="100">
        <v>28874026</v>
      </c>
      <c r="G25" s="251">
        <v>30360783</v>
      </c>
      <c r="H25" s="100">
        <v>28111614</v>
      </c>
      <c r="I25" s="100">
        <v>14803944</v>
      </c>
      <c r="J25" s="100">
        <v>16508541</v>
      </c>
      <c r="K25" s="100">
        <v>13006974</v>
      </c>
      <c r="L25" s="10">
        <v>16957217</v>
      </c>
      <c r="M25" s="100">
        <v>16192386</v>
      </c>
    </row>
    <row r="26" spans="1:13" s="3" customFormat="1" x14ac:dyDescent="0.25">
      <c r="A26" s="113" t="s">
        <v>1290</v>
      </c>
      <c r="B26" s="98">
        <v>13237</v>
      </c>
      <c r="C26" s="3" t="s">
        <v>1398</v>
      </c>
      <c r="D26" s="100">
        <v>21427713</v>
      </c>
      <c r="E26" s="100">
        <v>31550389</v>
      </c>
      <c r="F26" s="100">
        <v>30287269</v>
      </c>
      <c r="G26" s="251">
        <v>28922223</v>
      </c>
      <c r="H26" s="100">
        <v>35125775</v>
      </c>
      <c r="I26" s="100">
        <v>0</v>
      </c>
      <c r="J26" s="100">
        <v>0</v>
      </c>
      <c r="K26" s="100">
        <v>0</v>
      </c>
      <c r="L26" s="10">
        <v>0</v>
      </c>
      <c r="M26" s="100">
        <v>0</v>
      </c>
    </row>
    <row r="27" spans="1:13" s="3" customFormat="1" x14ac:dyDescent="0.25">
      <c r="A27" s="113" t="s">
        <v>1291</v>
      </c>
      <c r="B27" s="98">
        <v>6749</v>
      </c>
      <c r="C27" s="3" t="s">
        <v>1280</v>
      </c>
      <c r="D27" s="100">
        <v>25558455</v>
      </c>
      <c r="E27" s="100">
        <v>27999200</v>
      </c>
      <c r="F27" s="100">
        <v>27560904</v>
      </c>
      <c r="G27" s="251">
        <v>27903292</v>
      </c>
      <c r="H27" s="100">
        <v>0</v>
      </c>
      <c r="I27" s="100">
        <v>170364</v>
      </c>
      <c r="J27" s="100">
        <v>136155</v>
      </c>
      <c r="K27" s="100">
        <v>22706</v>
      </c>
      <c r="L27" s="10">
        <v>0</v>
      </c>
      <c r="M27" s="100">
        <v>0</v>
      </c>
    </row>
    <row r="28" spans="1:13" s="3" customFormat="1" x14ac:dyDescent="0.25">
      <c r="A28" s="113" t="s">
        <v>1252</v>
      </c>
      <c r="B28" s="98">
        <v>408</v>
      </c>
      <c r="C28" s="3" t="s">
        <v>1278</v>
      </c>
      <c r="D28" s="100">
        <v>26968599</v>
      </c>
      <c r="E28" s="100">
        <v>25970025</v>
      </c>
      <c r="F28" s="100">
        <v>25115994</v>
      </c>
      <c r="G28" s="251">
        <v>23235584</v>
      </c>
      <c r="H28" s="100">
        <v>25453252</v>
      </c>
      <c r="I28" s="100">
        <v>0</v>
      </c>
      <c r="J28" s="100">
        <v>0</v>
      </c>
      <c r="K28" s="100">
        <v>0</v>
      </c>
      <c r="L28" s="10">
        <v>0</v>
      </c>
      <c r="M28" s="100">
        <v>0</v>
      </c>
    </row>
    <row r="29" spans="1:13" s="3" customFormat="1" x14ac:dyDescent="0.25">
      <c r="A29" s="113" t="s">
        <v>1292</v>
      </c>
      <c r="B29" s="98">
        <v>8880</v>
      </c>
      <c r="C29" s="3" t="s">
        <v>1398</v>
      </c>
      <c r="D29" s="100">
        <v>14637880</v>
      </c>
      <c r="E29" s="100">
        <v>14892978</v>
      </c>
      <c r="F29" s="100">
        <v>15559013</v>
      </c>
      <c r="G29" s="251">
        <v>18536023</v>
      </c>
      <c r="H29" s="100">
        <v>21372166</v>
      </c>
      <c r="I29" s="100">
        <v>0</v>
      </c>
      <c r="J29" s="100">
        <v>0</v>
      </c>
      <c r="K29" s="100">
        <v>0</v>
      </c>
      <c r="L29" s="10">
        <v>0</v>
      </c>
      <c r="M29" s="100">
        <v>0</v>
      </c>
    </row>
    <row r="30" spans="1:13" s="3" customFormat="1" x14ac:dyDescent="0.25">
      <c r="A30" s="113" t="s">
        <v>1254</v>
      </c>
      <c r="B30" s="98">
        <v>14491</v>
      </c>
      <c r="C30" s="3" t="s">
        <v>1398</v>
      </c>
      <c r="D30" s="100">
        <v>6864910</v>
      </c>
      <c r="E30" s="100">
        <v>13540124</v>
      </c>
      <c r="F30" s="100">
        <v>17590757</v>
      </c>
      <c r="G30" s="251">
        <v>11204867</v>
      </c>
      <c r="H30" s="100">
        <v>16000742</v>
      </c>
      <c r="I30" s="100">
        <v>453244</v>
      </c>
      <c r="J30" s="100">
        <v>788262</v>
      </c>
      <c r="K30" s="100">
        <v>416054</v>
      </c>
      <c r="L30" s="10">
        <v>405466</v>
      </c>
      <c r="M30" s="100">
        <v>2083214</v>
      </c>
    </row>
    <row r="31" spans="1:13" s="3" customFormat="1" x14ac:dyDescent="0.25">
      <c r="A31" s="113" t="s">
        <v>1256</v>
      </c>
      <c r="B31" s="98">
        <v>437</v>
      </c>
      <c r="C31" s="3" t="s">
        <v>1398</v>
      </c>
      <c r="D31" s="100">
        <v>26975265</v>
      </c>
      <c r="E31" s="100">
        <v>28322941</v>
      </c>
      <c r="F31" s="100">
        <v>32868081</v>
      </c>
      <c r="G31" s="251">
        <v>28869325</v>
      </c>
      <c r="H31" s="100">
        <v>31147021</v>
      </c>
      <c r="I31" s="100">
        <v>1872209</v>
      </c>
      <c r="J31" s="100">
        <v>2088172</v>
      </c>
      <c r="K31" s="100">
        <v>2385414</v>
      </c>
      <c r="L31" s="10">
        <v>3998624</v>
      </c>
      <c r="M31" s="100">
        <v>2868598</v>
      </c>
    </row>
    <row r="32" spans="1:13" s="3" customFormat="1" x14ac:dyDescent="0.25">
      <c r="A32" s="113" t="s">
        <v>1293</v>
      </c>
      <c r="B32" s="98">
        <v>449</v>
      </c>
      <c r="C32" s="3" t="s">
        <v>1280</v>
      </c>
      <c r="D32" s="100">
        <v>23912139</v>
      </c>
      <c r="E32" s="100">
        <v>23210123</v>
      </c>
      <c r="F32" s="100">
        <v>24505775</v>
      </c>
      <c r="G32" s="251">
        <v>25264128</v>
      </c>
      <c r="H32" s="100">
        <v>24116652</v>
      </c>
      <c r="I32" s="100">
        <v>5272207</v>
      </c>
      <c r="J32" s="100">
        <v>4757714</v>
      </c>
      <c r="K32" s="100">
        <v>3218142</v>
      </c>
      <c r="L32" s="10">
        <v>3926951</v>
      </c>
      <c r="M32" s="100">
        <v>3757597</v>
      </c>
    </row>
    <row r="33" spans="1:13" s="3" customFormat="1" x14ac:dyDescent="0.25">
      <c r="A33" s="113" t="s">
        <v>1294</v>
      </c>
      <c r="B33" s="98">
        <v>4062</v>
      </c>
      <c r="C33" s="3" t="s">
        <v>1280</v>
      </c>
      <c r="D33" s="100">
        <v>23625189</v>
      </c>
      <c r="E33" s="100">
        <v>24580055</v>
      </c>
      <c r="F33" s="100">
        <v>24551241</v>
      </c>
      <c r="G33" s="251">
        <v>27248450</v>
      </c>
      <c r="H33" s="100">
        <v>25205879</v>
      </c>
      <c r="I33" s="100">
        <v>1349263</v>
      </c>
      <c r="J33" s="100">
        <v>1158381</v>
      </c>
      <c r="K33" s="100">
        <v>696022</v>
      </c>
      <c r="L33" s="10">
        <v>910133</v>
      </c>
      <c r="M33" s="100">
        <v>1001266</v>
      </c>
    </row>
  </sheetData>
  <mergeCells count="2">
    <mergeCell ref="D3:H3"/>
    <mergeCell ref="I3:M3"/>
  </mergeCells>
  <pageMargins left="0.2" right="0.2" top="0.25" bottom="0.1" header="0.3" footer="0.3"/>
  <pageSetup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1:AD157"/>
  <sheetViews>
    <sheetView zoomScaleNormal="100" workbookViewId="0">
      <selection activeCell="L30" sqref="L30"/>
    </sheetView>
  </sheetViews>
  <sheetFormatPr defaultColWidth="9.44140625" defaultRowHeight="13.8" x14ac:dyDescent="0.3"/>
  <cols>
    <col min="1" max="1" width="53.5546875" style="11" customWidth="1"/>
    <col min="2" max="2" width="9.5546875" style="11" customWidth="1"/>
    <col min="3" max="3" width="20.5546875" style="11" customWidth="1"/>
    <col min="4" max="7" width="14.5546875" style="110" customWidth="1"/>
    <col min="8" max="8" width="8.5546875" style="110" customWidth="1"/>
    <col min="9" max="23" width="15.5546875" style="110" customWidth="1"/>
    <col min="24" max="30" width="9.44140625" style="110"/>
    <col min="31" max="16384" width="9.44140625" style="11"/>
  </cols>
  <sheetData>
    <row r="1" spans="1:30" ht="14.4" x14ac:dyDescent="0.3">
      <c r="A1" s="22" t="s">
        <v>1212</v>
      </c>
      <c r="B1" s="91"/>
    </row>
    <row r="2" spans="1:30" ht="14.4" x14ac:dyDescent="0.3">
      <c r="A2" s="22" t="s">
        <v>234</v>
      </c>
      <c r="B2" s="91"/>
    </row>
    <row r="4" spans="1:30" s="22" customFormat="1" ht="69" x14ac:dyDescent="0.25">
      <c r="B4" s="115"/>
      <c r="C4" s="115"/>
      <c r="D4" s="116" t="s">
        <v>1298</v>
      </c>
      <c r="E4" s="116" t="s">
        <v>1299</v>
      </c>
      <c r="F4" s="116" t="s">
        <v>1300</v>
      </c>
      <c r="G4" s="116" t="s">
        <v>1301</v>
      </c>
      <c r="H4" s="116" t="s">
        <v>38</v>
      </c>
      <c r="I4" s="117"/>
      <c r="J4" s="117"/>
      <c r="K4" s="117"/>
      <c r="L4" s="117"/>
      <c r="M4" s="117"/>
      <c r="N4" s="117"/>
      <c r="O4" s="117"/>
      <c r="P4" s="117"/>
      <c r="Q4" s="117"/>
      <c r="R4" s="117"/>
      <c r="S4" s="117"/>
      <c r="T4" s="117"/>
      <c r="U4" s="117"/>
      <c r="V4" s="117"/>
      <c r="W4" s="117"/>
      <c r="X4" s="117"/>
      <c r="Y4" s="117"/>
      <c r="Z4" s="117"/>
      <c r="AA4" s="117"/>
      <c r="AB4" s="117"/>
      <c r="AC4" s="117"/>
      <c r="AD4" s="117"/>
    </row>
    <row r="5" spans="1:30" s="22" customFormat="1" ht="14.85" customHeight="1" x14ac:dyDescent="0.25">
      <c r="A5" s="107" t="s">
        <v>226</v>
      </c>
      <c r="B5" s="118" t="s">
        <v>1214</v>
      </c>
      <c r="C5" s="119" t="s">
        <v>1215</v>
      </c>
      <c r="D5" s="120" t="s">
        <v>1317</v>
      </c>
      <c r="E5" s="120" t="s">
        <v>1317</v>
      </c>
      <c r="F5" s="120" t="s">
        <v>1317</v>
      </c>
      <c r="G5" s="120" t="s">
        <v>1317</v>
      </c>
      <c r="H5" s="120" t="s">
        <v>1317</v>
      </c>
      <c r="I5" s="117"/>
      <c r="J5" s="117"/>
      <c r="K5" s="117"/>
      <c r="L5" s="117"/>
      <c r="M5" s="117"/>
      <c r="N5" s="117"/>
      <c r="O5" s="117"/>
      <c r="P5" s="117"/>
      <c r="Q5" s="117"/>
      <c r="R5" s="117"/>
      <c r="S5" s="117"/>
      <c r="T5" s="117"/>
      <c r="U5" s="117"/>
      <c r="V5" s="117"/>
      <c r="W5" s="117"/>
      <c r="X5" s="117"/>
      <c r="Y5" s="117"/>
      <c r="Z5" s="117"/>
      <c r="AA5" s="117"/>
      <c r="AB5" s="117"/>
      <c r="AC5" s="117"/>
      <c r="AD5" s="117"/>
    </row>
    <row r="6" spans="1:30" s="3" customFormat="1" ht="14.85" customHeight="1" x14ac:dyDescent="0.25">
      <c r="B6" s="93"/>
      <c r="C6" s="34"/>
      <c r="D6" s="112"/>
      <c r="E6" s="112"/>
      <c r="F6" s="112"/>
      <c r="G6" s="112"/>
      <c r="H6" s="112"/>
      <c r="I6" s="111"/>
      <c r="J6" s="111"/>
      <c r="K6" s="111"/>
      <c r="L6" s="111"/>
      <c r="M6" s="111"/>
      <c r="N6" s="111"/>
      <c r="O6" s="111"/>
      <c r="P6" s="111"/>
      <c r="Q6" s="111"/>
      <c r="R6" s="111"/>
      <c r="S6" s="111"/>
      <c r="T6" s="111"/>
      <c r="U6" s="111"/>
      <c r="V6" s="111"/>
      <c r="W6" s="111"/>
      <c r="X6" s="111"/>
      <c r="Y6" s="111"/>
      <c r="Z6" s="111"/>
      <c r="AA6" s="111"/>
      <c r="AB6" s="111"/>
      <c r="AC6" s="111"/>
      <c r="AD6" s="111"/>
    </row>
    <row r="7" spans="1:30" s="3" customFormat="1" x14ac:dyDescent="0.25">
      <c r="A7" s="113" t="s">
        <v>1274</v>
      </c>
      <c r="B7" s="98">
        <v>454</v>
      </c>
      <c r="C7" s="3" t="s">
        <v>1275</v>
      </c>
      <c r="D7" s="100">
        <v>40957457</v>
      </c>
      <c r="E7" s="100">
        <v>37034966</v>
      </c>
      <c r="F7" s="100">
        <v>40958704</v>
      </c>
      <c r="G7" s="177">
        <v>3923738</v>
      </c>
      <c r="H7" s="114">
        <v>9.5797415855736062E-2</v>
      </c>
      <c r="I7" s="111"/>
      <c r="J7" s="111"/>
      <c r="K7" s="111"/>
      <c r="L7" s="111"/>
      <c r="M7" s="111"/>
      <c r="N7" s="111"/>
      <c r="O7" s="111"/>
      <c r="P7" s="111"/>
      <c r="Q7" s="111"/>
      <c r="R7" s="111"/>
      <c r="S7" s="111"/>
      <c r="T7" s="111"/>
      <c r="U7" s="111"/>
      <c r="V7" s="111"/>
      <c r="W7" s="111"/>
      <c r="X7" s="111"/>
      <c r="Y7" s="111"/>
      <c r="Z7" s="111"/>
      <c r="AA7" s="111"/>
      <c r="AB7" s="111"/>
      <c r="AC7" s="111"/>
      <c r="AD7" s="111"/>
    </row>
    <row r="8" spans="1:30" s="3" customFormat="1" x14ac:dyDescent="0.25">
      <c r="A8" s="113" t="s">
        <v>1220</v>
      </c>
      <c r="B8" s="98">
        <v>442</v>
      </c>
      <c r="C8" s="3" t="s">
        <v>1398</v>
      </c>
      <c r="D8" s="100">
        <v>54768351</v>
      </c>
      <c r="E8" s="100">
        <v>42773795</v>
      </c>
      <c r="F8" s="100">
        <v>54768351</v>
      </c>
      <c r="G8" s="177">
        <v>11994556</v>
      </c>
      <c r="H8" s="114">
        <v>0.21900524264460691</v>
      </c>
      <c r="I8" s="111"/>
      <c r="J8" s="111"/>
      <c r="K8" s="111"/>
      <c r="L8" s="111"/>
      <c r="M8" s="111"/>
      <c r="N8" s="111"/>
      <c r="O8" s="111"/>
      <c r="P8" s="111"/>
      <c r="Q8" s="111"/>
      <c r="R8" s="111"/>
      <c r="S8" s="111"/>
      <c r="T8" s="111"/>
      <c r="U8" s="111"/>
      <c r="V8" s="111"/>
      <c r="W8" s="111"/>
      <c r="X8" s="111"/>
      <c r="Y8" s="111"/>
      <c r="Z8" s="111"/>
      <c r="AA8" s="111"/>
      <c r="AB8" s="111"/>
      <c r="AC8" s="111"/>
      <c r="AD8" s="111"/>
    </row>
    <row r="9" spans="1:30" s="3" customFormat="1" x14ac:dyDescent="0.25">
      <c r="A9" s="113" t="s">
        <v>1276</v>
      </c>
      <c r="B9" s="98">
        <v>436</v>
      </c>
      <c r="C9" s="3" t="s">
        <v>1398</v>
      </c>
      <c r="D9" s="100">
        <v>43978699</v>
      </c>
      <c r="E9" s="100">
        <v>32896856</v>
      </c>
      <c r="F9" s="100">
        <v>43978699</v>
      </c>
      <c r="G9" s="177">
        <v>11081843</v>
      </c>
      <c r="H9" s="114">
        <v>0.25198205613131031</v>
      </c>
      <c r="I9" s="111"/>
      <c r="J9" s="111"/>
      <c r="K9" s="111"/>
      <c r="L9" s="111"/>
      <c r="M9" s="111"/>
      <c r="N9" s="111"/>
      <c r="O9" s="111"/>
      <c r="P9" s="111"/>
      <c r="Q9" s="111"/>
      <c r="R9" s="111"/>
      <c r="S9" s="111"/>
      <c r="T9" s="111"/>
      <c r="U9" s="111"/>
      <c r="V9" s="111"/>
      <c r="W9" s="111"/>
      <c r="X9" s="111"/>
      <c r="Y9" s="111"/>
      <c r="Z9" s="111"/>
      <c r="AA9" s="111"/>
      <c r="AB9" s="111"/>
      <c r="AC9" s="111"/>
      <c r="AD9" s="111"/>
    </row>
    <row r="10" spans="1:30" s="3" customFormat="1" x14ac:dyDescent="0.25">
      <c r="A10" s="113" t="s">
        <v>1277</v>
      </c>
      <c r="B10" s="98">
        <v>438</v>
      </c>
      <c r="C10" s="3" t="s">
        <v>1398</v>
      </c>
      <c r="D10" s="100">
        <v>33354810</v>
      </c>
      <c r="E10" s="100">
        <v>24355343</v>
      </c>
      <c r="F10" s="100">
        <v>33354810</v>
      </c>
      <c r="G10" s="177">
        <v>8999467</v>
      </c>
      <c r="H10" s="114">
        <v>0.26981017130662716</v>
      </c>
      <c r="I10" s="111"/>
      <c r="J10" s="111"/>
      <c r="K10" s="111"/>
      <c r="L10" s="111"/>
      <c r="M10" s="111"/>
      <c r="N10" s="111"/>
      <c r="O10" s="111"/>
      <c r="P10" s="111"/>
      <c r="Q10" s="111"/>
      <c r="R10" s="111"/>
      <c r="S10" s="111"/>
      <c r="T10" s="111"/>
      <c r="U10" s="111"/>
      <c r="V10" s="111"/>
      <c r="W10" s="111"/>
      <c r="X10" s="111"/>
      <c r="Y10" s="111"/>
      <c r="Z10" s="111"/>
      <c r="AA10" s="111"/>
      <c r="AB10" s="111"/>
      <c r="AC10" s="111"/>
      <c r="AD10" s="111"/>
    </row>
    <row r="11" spans="1:30" s="3" customFormat="1" x14ac:dyDescent="0.25">
      <c r="A11" s="113" t="s">
        <v>1227</v>
      </c>
      <c r="B11" s="98">
        <v>443</v>
      </c>
      <c r="C11" s="3" t="s">
        <v>1398</v>
      </c>
      <c r="D11" s="100">
        <v>39017507</v>
      </c>
      <c r="E11" s="100">
        <v>35819297</v>
      </c>
      <c r="F11" s="100">
        <v>38997701</v>
      </c>
      <c r="G11" s="177">
        <v>3178404</v>
      </c>
      <c r="H11" s="114">
        <v>8.1502342920163423E-2</v>
      </c>
      <c r="I11" s="111"/>
      <c r="J11" s="111"/>
      <c r="K11" s="111"/>
      <c r="L11" s="111"/>
      <c r="M11" s="111"/>
      <c r="N11" s="111"/>
      <c r="O11" s="111"/>
      <c r="P11" s="111"/>
      <c r="Q11" s="111"/>
      <c r="R11" s="111"/>
      <c r="S11" s="111"/>
      <c r="T11" s="111"/>
      <c r="U11" s="111"/>
      <c r="V11" s="111"/>
      <c r="W11" s="111"/>
      <c r="X11" s="111"/>
      <c r="Y11" s="111"/>
      <c r="Z11" s="111"/>
      <c r="AA11" s="111"/>
      <c r="AB11" s="111"/>
      <c r="AC11" s="111"/>
      <c r="AD11" s="111"/>
    </row>
    <row r="12" spans="1:30" s="3" customFormat="1" x14ac:dyDescent="0.25">
      <c r="A12" s="113" t="s">
        <v>1228</v>
      </c>
      <c r="B12" s="98">
        <v>414</v>
      </c>
      <c r="C12" s="3" t="s">
        <v>1278</v>
      </c>
      <c r="D12" s="100">
        <v>20664143</v>
      </c>
      <c r="E12" s="100">
        <v>20993925</v>
      </c>
      <c r="F12" s="100">
        <v>20666813</v>
      </c>
      <c r="G12" s="177">
        <v>-327112</v>
      </c>
      <c r="H12" s="114">
        <v>-1.5827887928341926E-2</v>
      </c>
      <c r="I12" s="111"/>
      <c r="J12" s="111"/>
      <c r="K12" s="111"/>
      <c r="L12" s="111"/>
      <c r="M12" s="111"/>
      <c r="N12" s="111"/>
      <c r="O12" s="111"/>
      <c r="P12" s="111"/>
      <c r="Q12" s="111"/>
      <c r="R12" s="111"/>
      <c r="S12" s="111"/>
      <c r="T12" s="111"/>
      <c r="U12" s="111"/>
      <c r="V12" s="111"/>
      <c r="W12" s="111"/>
      <c r="X12" s="111"/>
      <c r="Y12" s="111"/>
      <c r="Z12" s="111"/>
      <c r="AA12" s="111"/>
      <c r="AB12" s="111"/>
      <c r="AC12" s="111"/>
      <c r="AD12" s="111"/>
    </row>
    <row r="13" spans="1:30" s="3" customFormat="1" x14ac:dyDescent="0.25">
      <c r="A13" s="113" t="s">
        <v>1279</v>
      </c>
      <c r="B13" s="98">
        <v>452</v>
      </c>
      <c r="C13" s="3" t="s">
        <v>1280</v>
      </c>
      <c r="D13" s="100">
        <v>70889761</v>
      </c>
      <c r="E13" s="100">
        <v>56444240</v>
      </c>
      <c r="F13" s="100">
        <v>70889761</v>
      </c>
      <c r="G13" s="177">
        <v>14445521</v>
      </c>
      <c r="H13" s="114">
        <v>0.20377443506968518</v>
      </c>
      <c r="I13" s="111"/>
      <c r="J13" s="111"/>
      <c r="K13" s="111"/>
      <c r="L13" s="111"/>
      <c r="M13" s="111"/>
      <c r="N13" s="111"/>
      <c r="O13" s="111"/>
      <c r="P13" s="111"/>
      <c r="Q13" s="111"/>
      <c r="R13" s="111"/>
      <c r="S13" s="111"/>
      <c r="T13" s="111"/>
      <c r="U13" s="111"/>
      <c r="V13" s="111"/>
      <c r="W13" s="111"/>
      <c r="X13" s="111"/>
      <c r="Y13" s="111"/>
      <c r="Z13" s="111"/>
      <c r="AA13" s="111"/>
      <c r="AB13" s="111"/>
      <c r="AC13" s="111"/>
      <c r="AD13" s="111"/>
    </row>
    <row r="14" spans="1:30" s="3" customFormat="1" x14ac:dyDescent="0.25">
      <c r="A14" s="113" t="s">
        <v>1281</v>
      </c>
      <c r="B14" s="98">
        <v>451</v>
      </c>
      <c r="C14" s="3" t="s">
        <v>1280</v>
      </c>
      <c r="D14" s="100">
        <v>71123424</v>
      </c>
      <c r="E14" s="100">
        <v>57973228</v>
      </c>
      <c r="F14" s="100">
        <v>71123424</v>
      </c>
      <c r="G14" s="177">
        <v>13150196</v>
      </c>
      <c r="H14" s="114">
        <v>0.18489261709335028</v>
      </c>
      <c r="I14" s="111"/>
      <c r="J14" s="111"/>
      <c r="K14" s="111"/>
      <c r="L14" s="111"/>
      <c r="M14" s="111"/>
      <c r="N14" s="111"/>
      <c r="O14" s="111"/>
      <c r="P14" s="111"/>
      <c r="Q14" s="111"/>
      <c r="R14" s="111"/>
      <c r="S14" s="111"/>
      <c r="T14" s="111"/>
      <c r="U14" s="111"/>
      <c r="V14" s="111"/>
      <c r="W14" s="111"/>
      <c r="X14" s="111"/>
      <c r="Y14" s="111"/>
      <c r="Z14" s="111"/>
      <c r="AA14" s="111"/>
      <c r="AB14" s="111"/>
      <c r="AC14" s="111"/>
      <c r="AD14" s="111"/>
    </row>
    <row r="15" spans="1:30" s="3" customFormat="1" x14ac:dyDescent="0.25">
      <c r="A15" s="113" t="s">
        <v>1282</v>
      </c>
      <c r="B15" s="98">
        <v>453</v>
      </c>
      <c r="C15" s="3" t="s">
        <v>1280</v>
      </c>
      <c r="D15" s="100">
        <v>31742812</v>
      </c>
      <c r="E15" s="100">
        <v>25116212</v>
      </c>
      <c r="F15" s="100">
        <v>31742812</v>
      </c>
      <c r="G15" s="177">
        <v>6626600</v>
      </c>
      <c r="H15" s="114">
        <v>0.20875907276267774</v>
      </c>
      <c r="I15" s="111"/>
      <c r="J15" s="111"/>
      <c r="K15" s="111"/>
      <c r="L15" s="111"/>
      <c r="M15" s="111"/>
      <c r="N15" s="111"/>
      <c r="O15" s="111"/>
      <c r="P15" s="111"/>
      <c r="Q15" s="111"/>
      <c r="R15" s="111"/>
      <c r="S15" s="111"/>
      <c r="T15" s="111"/>
      <c r="U15" s="111"/>
      <c r="V15" s="111"/>
      <c r="W15" s="111"/>
      <c r="X15" s="111"/>
      <c r="Y15" s="111"/>
      <c r="Z15" s="111"/>
      <c r="AA15" s="111"/>
      <c r="AB15" s="111"/>
      <c r="AC15" s="111"/>
      <c r="AD15" s="111"/>
    </row>
    <row r="16" spans="1:30" s="3" customFormat="1" ht="14.85" customHeight="1" x14ac:dyDescent="0.25">
      <c r="A16" s="113" t="s">
        <v>1283</v>
      </c>
      <c r="B16" s="98">
        <v>447</v>
      </c>
      <c r="C16" s="3" t="s">
        <v>1280</v>
      </c>
      <c r="D16" s="100">
        <v>40025832</v>
      </c>
      <c r="E16" s="100">
        <v>37172068</v>
      </c>
      <c r="F16" s="100">
        <v>40025832</v>
      </c>
      <c r="G16" s="177">
        <v>2853764</v>
      </c>
      <c r="H16" s="114">
        <v>7.1298055715618855E-2</v>
      </c>
      <c r="I16" s="111"/>
      <c r="J16" s="111"/>
      <c r="K16" s="111"/>
      <c r="L16" s="111"/>
      <c r="M16" s="111"/>
      <c r="N16" s="111"/>
      <c r="O16" s="111"/>
      <c r="P16" s="111"/>
      <c r="Q16" s="111"/>
      <c r="R16" s="111"/>
      <c r="S16" s="111"/>
      <c r="T16" s="111"/>
      <c r="U16" s="111"/>
      <c r="V16" s="111"/>
      <c r="W16" s="111"/>
      <c r="X16" s="111"/>
      <c r="Y16" s="111"/>
      <c r="Z16" s="111"/>
      <c r="AA16" s="111"/>
      <c r="AB16" s="111"/>
      <c r="AC16" s="111"/>
      <c r="AD16" s="111"/>
    </row>
    <row r="17" spans="1:21" s="3" customFormat="1" x14ac:dyDescent="0.25">
      <c r="A17" s="113" t="s">
        <v>1234</v>
      </c>
      <c r="B17" s="98">
        <v>407</v>
      </c>
      <c r="C17" s="3" t="s">
        <v>1275</v>
      </c>
      <c r="D17" s="100">
        <v>78676473</v>
      </c>
      <c r="E17" s="100">
        <v>77650485</v>
      </c>
      <c r="F17" s="100">
        <v>77762087</v>
      </c>
      <c r="G17" s="177">
        <v>111602</v>
      </c>
      <c r="H17" s="114">
        <v>1.4351723867699179E-3</v>
      </c>
      <c r="I17" s="111"/>
      <c r="J17" s="111"/>
      <c r="K17" s="111"/>
      <c r="L17" s="111"/>
      <c r="M17" s="111"/>
      <c r="N17" s="111"/>
      <c r="O17" s="111"/>
      <c r="P17" s="111"/>
      <c r="Q17" s="111"/>
      <c r="R17" s="111"/>
      <c r="S17" s="111"/>
      <c r="T17" s="111"/>
      <c r="U17" s="111"/>
    </row>
    <row r="18" spans="1:21" s="3" customFormat="1" x14ac:dyDescent="0.25">
      <c r="A18" s="113" t="s">
        <v>1235</v>
      </c>
      <c r="B18" s="98">
        <v>10665</v>
      </c>
      <c r="C18" s="3" t="s">
        <v>1398</v>
      </c>
      <c r="D18" s="100">
        <v>22447235</v>
      </c>
      <c r="E18" s="100">
        <v>20521004</v>
      </c>
      <c r="F18" s="100">
        <v>22447235</v>
      </c>
      <c r="G18" s="177">
        <v>1926231</v>
      </c>
      <c r="H18" s="114">
        <v>8.5811504178577011E-2</v>
      </c>
      <c r="I18" s="111"/>
      <c r="J18" s="111"/>
      <c r="K18" s="111"/>
      <c r="L18" s="111"/>
      <c r="M18" s="111"/>
      <c r="N18" s="111"/>
      <c r="O18" s="111"/>
      <c r="P18" s="111"/>
      <c r="Q18" s="111"/>
      <c r="R18" s="111"/>
      <c r="S18" s="111"/>
      <c r="T18" s="111"/>
      <c r="U18" s="111"/>
    </row>
    <row r="19" spans="1:21" s="3" customFormat="1" x14ac:dyDescent="0.25">
      <c r="A19" s="113" t="s">
        <v>1237</v>
      </c>
      <c r="B19" s="98">
        <v>416</v>
      </c>
      <c r="C19" s="3" t="s">
        <v>1275</v>
      </c>
      <c r="D19" s="100">
        <v>136377492</v>
      </c>
      <c r="E19" s="100">
        <v>152557451</v>
      </c>
      <c r="F19" s="100">
        <v>147720315</v>
      </c>
      <c r="G19" s="177">
        <v>-4837136</v>
      </c>
      <c r="H19" s="114">
        <v>-3.2745232096208297E-2</v>
      </c>
      <c r="I19" s="111"/>
      <c r="J19" s="111"/>
      <c r="K19" s="111"/>
      <c r="L19" s="111"/>
      <c r="M19" s="111"/>
      <c r="N19" s="111"/>
      <c r="O19" s="111"/>
      <c r="P19" s="111"/>
      <c r="Q19" s="111"/>
      <c r="R19" s="111"/>
      <c r="S19" s="111"/>
      <c r="T19" s="111"/>
      <c r="U19" s="111"/>
    </row>
    <row r="20" spans="1:21" s="3" customFormat="1" x14ac:dyDescent="0.25">
      <c r="A20" s="113" t="s">
        <v>1284</v>
      </c>
      <c r="B20" s="98">
        <v>16580</v>
      </c>
      <c r="C20" s="2" t="s">
        <v>1398</v>
      </c>
      <c r="D20" s="100">
        <v>29767596</v>
      </c>
      <c r="E20" s="100">
        <v>32281061</v>
      </c>
      <c r="F20" s="100">
        <v>29773550</v>
      </c>
      <c r="G20" s="177">
        <v>-2507511</v>
      </c>
      <c r="H20" s="114">
        <v>-8.4219416226818763E-2</v>
      </c>
      <c r="I20" s="111"/>
      <c r="J20" s="111"/>
      <c r="K20" s="111"/>
      <c r="L20" s="111"/>
      <c r="M20" s="111"/>
      <c r="N20" s="111"/>
      <c r="O20" s="111"/>
      <c r="P20" s="111"/>
      <c r="Q20" s="111"/>
      <c r="R20" s="111"/>
      <c r="S20" s="111"/>
      <c r="T20" s="111"/>
      <c r="U20" s="111"/>
    </row>
    <row r="21" spans="1:21" s="3" customFormat="1" x14ac:dyDescent="0.25">
      <c r="A21" s="113" t="s">
        <v>1240</v>
      </c>
      <c r="B21" s="98">
        <v>445</v>
      </c>
      <c r="C21" s="3" t="s">
        <v>1398</v>
      </c>
      <c r="D21" s="100">
        <v>301771000</v>
      </c>
      <c r="E21" s="100">
        <v>330819000</v>
      </c>
      <c r="F21" s="100">
        <v>288964000</v>
      </c>
      <c r="G21" s="177">
        <v>-41855000</v>
      </c>
      <c r="H21" s="114">
        <v>-0.14484503259921652</v>
      </c>
      <c r="I21" s="111"/>
      <c r="J21" s="111"/>
      <c r="K21" s="111"/>
      <c r="L21" s="111"/>
      <c r="M21" s="111"/>
      <c r="N21" s="111"/>
      <c r="O21" s="111"/>
      <c r="P21" s="111"/>
      <c r="Q21" s="111"/>
      <c r="R21" s="111"/>
      <c r="S21" s="111"/>
      <c r="T21" s="111"/>
      <c r="U21" s="111"/>
    </row>
    <row r="22" spans="1:21" s="3" customFormat="1" x14ac:dyDescent="0.25">
      <c r="A22" s="113" t="s">
        <v>1285</v>
      </c>
      <c r="B22" s="98">
        <v>410</v>
      </c>
      <c r="C22" s="3" t="s">
        <v>1278</v>
      </c>
      <c r="D22" s="100">
        <v>37588095</v>
      </c>
      <c r="E22" s="100">
        <v>48577543</v>
      </c>
      <c r="F22" s="100">
        <v>37588095</v>
      </c>
      <c r="G22" s="177">
        <v>-10989448</v>
      </c>
      <c r="H22" s="114">
        <v>-0.29236512252084068</v>
      </c>
      <c r="I22" s="111"/>
      <c r="J22" s="111"/>
      <c r="K22" s="111"/>
      <c r="L22" s="111"/>
      <c r="M22" s="111"/>
      <c r="N22" s="111"/>
      <c r="O22" s="111"/>
      <c r="P22" s="111"/>
      <c r="Q22" s="111"/>
      <c r="R22" s="111"/>
      <c r="S22" s="111"/>
      <c r="T22" s="111"/>
      <c r="U22" s="111"/>
    </row>
    <row r="23" spans="1:21" s="3" customFormat="1" x14ac:dyDescent="0.25">
      <c r="A23" s="113" t="s">
        <v>1286</v>
      </c>
      <c r="B23" s="98">
        <v>13125</v>
      </c>
      <c r="C23" s="3" t="s">
        <v>1398</v>
      </c>
      <c r="D23" s="100">
        <v>56001649</v>
      </c>
      <c r="E23" s="100">
        <v>36826801</v>
      </c>
      <c r="F23" s="100">
        <v>56001649</v>
      </c>
      <c r="G23" s="177">
        <v>19174848</v>
      </c>
      <c r="H23" s="114">
        <v>0.34239791760417626</v>
      </c>
      <c r="I23" s="111"/>
      <c r="J23" s="111"/>
      <c r="K23" s="111"/>
      <c r="L23" s="111"/>
      <c r="M23" s="111"/>
      <c r="N23" s="111"/>
      <c r="O23" s="111"/>
      <c r="P23" s="111"/>
      <c r="Q23" s="111"/>
      <c r="R23" s="111"/>
      <c r="S23" s="111"/>
      <c r="T23" s="111"/>
      <c r="U23" s="111"/>
    </row>
    <row r="24" spans="1:21" s="3" customFormat="1" x14ac:dyDescent="0.25">
      <c r="A24" s="113" t="s">
        <v>1287</v>
      </c>
      <c r="B24" s="98">
        <v>405</v>
      </c>
      <c r="C24" s="3" t="s">
        <v>1278</v>
      </c>
      <c r="D24" s="100">
        <v>80683000</v>
      </c>
      <c r="E24" s="100">
        <v>97640000</v>
      </c>
      <c r="F24" s="100">
        <v>80683000</v>
      </c>
      <c r="G24" s="177">
        <v>-16957000</v>
      </c>
      <c r="H24" s="114">
        <v>-0.210168189085681</v>
      </c>
      <c r="I24" s="111"/>
      <c r="J24" s="111"/>
      <c r="K24" s="111"/>
      <c r="L24" s="111"/>
      <c r="M24" s="111"/>
      <c r="N24" s="111"/>
      <c r="O24" s="111"/>
      <c r="P24" s="111"/>
      <c r="Q24" s="111"/>
      <c r="R24" s="111"/>
      <c r="S24" s="111"/>
      <c r="T24" s="111"/>
      <c r="U24" s="111"/>
    </row>
    <row r="25" spans="1:21" s="3" customFormat="1" x14ac:dyDescent="0.25">
      <c r="A25" s="113" t="s">
        <v>1288</v>
      </c>
      <c r="B25" s="98">
        <v>450</v>
      </c>
      <c r="C25" s="3" t="s">
        <v>1280</v>
      </c>
      <c r="D25" s="100">
        <v>167173000</v>
      </c>
      <c r="E25" s="100">
        <v>194738000</v>
      </c>
      <c r="F25" s="100">
        <v>166445000</v>
      </c>
      <c r="G25" s="177">
        <v>-28293000</v>
      </c>
      <c r="H25" s="114">
        <v>-0.16998407882483704</v>
      </c>
      <c r="I25" s="111"/>
      <c r="J25" s="111"/>
      <c r="K25" s="111"/>
      <c r="L25" s="111"/>
      <c r="M25" s="111"/>
      <c r="N25" s="111"/>
      <c r="O25" s="111"/>
      <c r="P25" s="111"/>
      <c r="Q25" s="111"/>
      <c r="R25" s="111"/>
      <c r="S25" s="111"/>
      <c r="T25" s="111"/>
      <c r="U25" s="111"/>
    </row>
    <row r="26" spans="1:21" s="3" customFormat="1" x14ac:dyDescent="0.25">
      <c r="A26" s="113" t="s">
        <v>1289</v>
      </c>
      <c r="B26" s="98">
        <v>1471</v>
      </c>
      <c r="C26" s="3" t="s">
        <v>1280</v>
      </c>
      <c r="D26" s="100">
        <v>44877000</v>
      </c>
      <c r="E26" s="100">
        <v>51814000</v>
      </c>
      <c r="F26" s="100">
        <v>44726000</v>
      </c>
      <c r="G26" s="177">
        <v>-7088000</v>
      </c>
      <c r="H26" s="114">
        <v>-0.15847605419666413</v>
      </c>
      <c r="I26" s="111"/>
      <c r="J26" s="111"/>
      <c r="K26" s="111"/>
      <c r="L26" s="111"/>
      <c r="M26" s="111"/>
      <c r="N26" s="111"/>
      <c r="O26" s="111"/>
      <c r="P26" s="111"/>
      <c r="Q26" s="111"/>
      <c r="R26" s="111"/>
      <c r="S26" s="111"/>
      <c r="T26" s="111"/>
      <c r="U26" s="111"/>
    </row>
    <row r="27" spans="1:21" s="3" customFormat="1" x14ac:dyDescent="0.25">
      <c r="A27" s="113" t="s">
        <v>1290</v>
      </c>
      <c r="B27" s="98">
        <v>13237</v>
      </c>
      <c r="C27" s="3" t="s">
        <v>1398</v>
      </c>
      <c r="D27" s="100">
        <v>35336668</v>
      </c>
      <c r="E27" s="100">
        <v>39795558</v>
      </c>
      <c r="F27" s="100">
        <v>36383957</v>
      </c>
      <c r="G27" s="177">
        <v>-3411601</v>
      </c>
      <c r="H27" s="114">
        <v>-9.3766629066761489E-2</v>
      </c>
      <c r="I27" s="111"/>
      <c r="J27" s="111"/>
      <c r="K27" s="111"/>
      <c r="L27" s="111"/>
      <c r="M27" s="111"/>
      <c r="N27" s="111"/>
      <c r="O27" s="111"/>
      <c r="P27" s="111"/>
      <c r="Q27" s="111"/>
      <c r="R27" s="111"/>
      <c r="S27" s="111"/>
      <c r="T27" s="111"/>
      <c r="U27" s="111"/>
    </row>
    <row r="28" spans="1:21" s="3" customFormat="1" x14ac:dyDescent="0.25">
      <c r="A28" s="113" t="s">
        <v>1291</v>
      </c>
      <c r="B28" s="98">
        <v>6749</v>
      </c>
      <c r="C28" s="3" t="s">
        <v>1280</v>
      </c>
      <c r="D28" s="100">
        <v>29145550</v>
      </c>
      <c r="E28" s="100">
        <v>29315996</v>
      </c>
      <c r="F28" s="100">
        <v>29145550</v>
      </c>
      <c r="G28" s="177">
        <v>-170446</v>
      </c>
      <c r="H28" s="114">
        <v>-5.8480968792834582E-3</v>
      </c>
    </row>
    <row r="29" spans="1:21" s="3" customFormat="1" x14ac:dyDescent="0.25">
      <c r="A29" s="113" t="s">
        <v>1252</v>
      </c>
      <c r="B29" s="98">
        <v>408</v>
      </c>
      <c r="C29" s="3" t="s">
        <v>1278</v>
      </c>
      <c r="D29" s="100">
        <v>28396536</v>
      </c>
      <c r="E29" s="100">
        <v>27586103</v>
      </c>
      <c r="F29" s="100">
        <v>28396536</v>
      </c>
      <c r="G29" s="177">
        <v>810433</v>
      </c>
      <c r="H29" s="114">
        <v>2.8539854297721386E-2</v>
      </c>
    </row>
    <row r="30" spans="1:21" s="3" customFormat="1" x14ac:dyDescent="0.25">
      <c r="A30" s="113" t="s">
        <v>1292</v>
      </c>
      <c r="B30" s="98">
        <v>8880</v>
      </c>
      <c r="C30" s="3" t="s">
        <v>1398</v>
      </c>
      <c r="D30" s="100">
        <v>46800990</v>
      </c>
      <c r="E30" s="100">
        <v>50760096</v>
      </c>
      <c r="F30" s="100">
        <v>46822147</v>
      </c>
      <c r="G30" s="177">
        <v>-3937949</v>
      </c>
      <c r="H30" s="114">
        <v>-8.4104408966978808E-2</v>
      </c>
    </row>
    <row r="31" spans="1:21" s="3" customFormat="1" x14ac:dyDescent="0.25">
      <c r="A31" s="113" t="s">
        <v>1254</v>
      </c>
      <c r="B31" s="98">
        <v>14491</v>
      </c>
      <c r="C31" s="3" t="s">
        <v>1398</v>
      </c>
      <c r="D31" s="100">
        <v>18953366</v>
      </c>
      <c r="E31" s="100">
        <v>26356578</v>
      </c>
      <c r="F31" s="100">
        <v>18953366</v>
      </c>
      <c r="G31" s="177">
        <v>-7403212</v>
      </c>
      <c r="H31" s="114">
        <v>-0.39060143723283769</v>
      </c>
    </row>
    <row r="32" spans="1:21" s="3" customFormat="1" x14ac:dyDescent="0.25">
      <c r="A32" s="113" t="s">
        <v>1256</v>
      </c>
      <c r="B32" s="98">
        <v>437</v>
      </c>
      <c r="C32" s="3" t="s">
        <v>1398</v>
      </c>
      <c r="D32" s="100">
        <v>35473397</v>
      </c>
      <c r="E32" s="100">
        <v>29009632</v>
      </c>
      <c r="F32" s="100">
        <v>35473397</v>
      </c>
      <c r="G32" s="177">
        <v>6463765</v>
      </c>
      <c r="H32" s="114">
        <v>0.18221443522874339</v>
      </c>
    </row>
    <row r="33" spans="1:30" s="3" customFormat="1" x14ac:dyDescent="0.25">
      <c r="A33" s="113" t="s">
        <v>1293</v>
      </c>
      <c r="B33" s="98">
        <v>449</v>
      </c>
      <c r="C33" s="3" t="s">
        <v>1280</v>
      </c>
      <c r="D33" s="100">
        <v>29682659</v>
      </c>
      <c r="E33" s="100">
        <v>29228755</v>
      </c>
      <c r="F33" s="100">
        <v>29682659</v>
      </c>
      <c r="G33" s="177">
        <v>453904</v>
      </c>
      <c r="H33" s="114">
        <v>1.5291891471043749E-2</v>
      </c>
    </row>
    <row r="34" spans="1:30" s="3" customFormat="1" x14ac:dyDescent="0.25">
      <c r="A34" s="113" t="s">
        <v>1294</v>
      </c>
      <c r="B34" s="98">
        <v>4062</v>
      </c>
      <c r="C34" s="3" t="s">
        <v>1280</v>
      </c>
      <c r="D34" s="100">
        <v>28328370</v>
      </c>
      <c r="E34" s="100">
        <v>25763107</v>
      </c>
      <c r="F34" s="100">
        <v>28328370</v>
      </c>
      <c r="G34" s="177">
        <v>2565263</v>
      </c>
      <c r="H34" s="114">
        <v>9.0554557145363465E-2</v>
      </c>
    </row>
    <row r="35" spans="1:30" s="3" customFormat="1" x14ac:dyDescent="0.25">
      <c r="H35" s="111"/>
    </row>
    <row r="36" spans="1:30" s="3" customFormat="1" x14ac:dyDescent="0.25">
      <c r="H36" s="111"/>
    </row>
    <row r="37" spans="1:30" s="3" customFormat="1" x14ac:dyDescent="0.25">
      <c r="H37" s="111"/>
    </row>
    <row r="38" spans="1:30" s="3" customFormat="1" x14ac:dyDescent="0.25">
      <c r="H38" s="111"/>
    </row>
    <row r="39" spans="1:30" s="3" customFormat="1" x14ac:dyDescent="0.25">
      <c r="H39" s="111"/>
    </row>
    <row r="40" spans="1:30" s="3" customFormat="1" x14ac:dyDescent="0.25">
      <c r="H40" s="111"/>
    </row>
    <row r="41" spans="1:30" s="3" customFormat="1" x14ac:dyDescent="0.25">
      <c r="H41" s="111"/>
    </row>
    <row r="42" spans="1:30" s="3" customFormat="1" x14ac:dyDescent="0.25">
      <c r="H42" s="111"/>
    </row>
    <row r="43" spans="1:30" s="3" customFormat="1" x14ac:dyDescent="0.25">
      <c r="H43" s="111"/>
    </row>
    <row r="44" spans="1:30" s="3" customFormat="1" x14ac:dyDescent="0.25">
      <c r="H44" s="111"/>
    </row>
    <row r="45" spans="1:30" s="3" customFormat="1" x14ac:dyDescent="0.25">
      <c r="H45" s="111"/>
    </row>
    <row r="46" spans="1:30" x14ac:dyDescent="0.3">
      <c r="D46" s="11"/>
      <c r="E46" s="11"/>
      <c r="F46" s="11"/>
      <c r="G46" s="11"/>
      <c r="I46" s="11"/>
      <c r="J46" s="11"/>
      <c r="K46" s="11"/>
      <c r="L46" s="11"/>
      <c r="M46" s="11"/>
      <c r="N46" s="11"/>
      <c r="O46" s="11"/>
      <c r="P46" s="11"/>
      <c r="Q46" s="11"/>
      <c r="R46" s="11"/>
      <c r="S46" s="11"/>
      <c r="T46" s="11"/>
      <c r="U46" s="11"/>
      <c r="V46" s="11"/>
      <c r="W46" s="11"/>
      <c r="X46" s="11"/>
      <c r="Y46" s="11"/>
      <c r="Z46" s="11"/>
      <c r="AA46" s="11"/>
      <c r="AB46" s="11"/>
      <c r="AC46" s="11"/>
      <c r="AD46" s="11"/>
    </row>
    <row r="47" spans="1:30" x14ac:dyDescent="0.3">
      <c r="D47" s="11"/>
      <c r="E47" s="11"/>
      <c r="F47" s="11"/>
      <c r="G47" s="11"/>
      <c r="I47" s="11"/>
      <c r="J47" s="11"/>
      <c r="K47" s="11"/>
      <c r="L47" s="11"/>
      <c r="M47" s="11"/>
      <c r="N47" s="11"/>
      <c r="O47" s="11"/>
      <c r="P47" s="11"/>
      <c r="Q47" s="11"/>
      <c r="R47" s="11"/>
      <c r="S47" s="11"/>
      <c r="T47" s="11"/>
      <c r="U47" s="11"/>
      <c r="V47" s="11"/>
      <c r="W47" s="11"/>
      <c r="X47" s="11"/>
      <c r="Y47" s="11"/>
      <c r="Z47" s="11"/>
      <c r="AA47" s="11"/>
      <c r="AB47" s="11"/>
      <c r="AC47" s="11"/>
      <c r="AD47" s="11"/>
    </row>
    <row r="48" spans="1:30" x14ac:dyDescent="0.3">
      <c r="D48" s="11"/>
      <c r="E48" s="11"/>
      <c r="F48" s="11"/>
      <c r="G48" s="11"/>
      <c r="I48" s="11"/>
      <c r="J48" s="11"/>
      <c r="K48" s="11"/>
      <c r="L48" s="11"/>
      <c r="M48" s="11"/>
      <c r="N48" s="11"/>
      <c r="O48" s="11"/>
      <c r="P48" s="11"/>
      <c r="Q48" s="11"/>
      <c r="R48" s="11"/>
      <c r="S48" s="11"/>
      <c r="T48" s="11"/>
      <c r="U48" s="11"/>
      <c r="V48" s="11"/>
      <c r="W48" s="11"/>
      <c r="X48" s="11"/>
      <c r="Y48" s="11"/>
      <c r="Z48" s="11"/>
      <c r="AA48" s="11"/>
      <c r="AB48" s="11"/>
      <c r="AC48" s="11"/>
      <c r="AD48" s="11"/>
    </row>
    <row r="49" spans="8:8" s="11" customFormat="1" x14ac:dyDescent="0.3">
      <c r="H49" s="110"/>
    </row>
    <row r="50" spans="8:8" s="11" customFormat="1" x14ac:dyDescent="0.3">
      <c r="H50" s="110"/>
    </row>
    <row r="51" spans="8:8" s="11" customFormat="1" x14ac:dyDescent="0.3">
      <c r="H51" s="110"/>
    </row>
    <row r="52" spans="8:8" s="11" customFormat="1" x14ac:dyDescent="0.3">
      <c r="H52" s="110"/>
    </row>
    <row r="53" spans="8:8" s="11" customFormat="1" x14ac:dyDescent="0.3">
      <c r="H53" s="110"/>
    </row>
    <row r="54" spans="8:8" s="11" customFormat="1" x14ac:dyDescent="0.3">
      <c r="H54" s="110"/>
    </row>
    <row r="55" spans="8:8" s="11" customFormat="1" x14ac:dyDescent="0.3">
      <c r="H55" s="110"/>
    </row>
    <row r="56" spans="8:8" s="11" customFormat="1" x14ac:dyDescent="0.3">
      <c r="H56" s="110"/>
    </row>
    <row r="57" spans="8:8" s="11" customFormat="1" x14ac:dyDescent="0.3">
      <c r="H57" s="110"/>
    </row>
    <row r="58" spans="8:8" s="11" customFormat="1" x14ac:dyDescent="0.3">
      <c r="H58" s="110"/>
    </row>
    <row r="59" spans="8:8" s="11" customFormat="1" x14ac:dyDescent="0.3">
      <c r="H59" s="110"/>
    </row>
    <row r="60" spans="8:8" s="11" customFormat="1" x14ac:dyDescent="0.3">
      <c r="H60" s="110"/>
    </row>
    <row r="61" spans="8:8" s="11" customFormat="1" x14ac:dyDescent="0.3">
      <c r="H61" s="110"/>
    </row>
    <row r="62" spans="8:8" s="11" customFormat="1" x14ac:dyDescent="0.3">
      <c r="H62" s="110"/>
    </row>
    <row r="63" spans="8:8" s="11" customFormat="1" x14ac:dyDescent="0.3">
      <c r="H63" s="110"/>
    </row>
    <row r="64" spans="8:8" s="11" customFormat="1" x14ac:dyDescent="0.3">
      <c r="H64" s="110"/>
    </row>
    <row r="65" spans="8:8" s="11" customFormat="1" x14ac:dyDescent="0.3">
      <c r="H65" s="110"/>
    </row>
    <row r="66" spans="8:8" s="11" customFormat="1" x14ac:dyDescent="0.3">
      <c r="H66" s="110"/>
    </row>
    <row r="67" spans="8:8" s="11" customFormat="1" x14ac:dyDescent="0.3">
      <c r="H67" s="110"/>
    </row>
    <row r="68" spans="8:8" s="11" customFormat="1" x14ac:dyDescent="0.3">
      <c r="H68" s="110"/>
    </row>
    <row r="69" spans="8:8" s="11" customFormat="1" x14ac:dyDescent="0.3">
      <c r="H69" s="110"/>
    </row>
    <row r="70" spans="8:8" s="11" customFormat="1" x14ac:dyDescent="0.3">
      <c r="H70" s="110"/>
    </row>
    <row r="71" spans="8:8" s="11" customFormat="1" x14ac:dyDescent="0.3">
      <c r="H71" s="110"/>
    </row>
    <row r="72" spans="8:8" s="11" customFormat="1" x14ac:dyDescent="0.3">
      <c r="H72" s="110"/>
    </row>
    <row r="73" spans="8:8" s="11" customFormat="1" x14ac:dyDescent="0.3">
      <c r="H73" s="110"/>
    </row>
    <row r="74" spans="8:8" s="11" customFormat="1" x14ac:dyDescent="0.3">
      <c r="H74" s="110"/>
    </row>
    <row r="75" spans="8:8" s="11" customFormat="1" x14ac:dyDescent="0.3">
      <c r="H75" s="110"/>
    </row>
    <row r="76" spans="8:8" s="11" customFormat="1" x14ac:dyDescent="0.3">
      <c r="H76" s="110"/>
    </row>
    <row r="77" spans="8:8" s="11" customFormat="1" x14ac:dyDescent="0.3">
      <c r="H77" s="110"/>
    </row>
    <row r="78" spans="8:8" s="11" customFormat="1" x14ac:dyDescent="0.3">
      <c r="H78" s="110"/>
    </row>
    <row r="79" spans="8:8" s="11" customFormat="1" x14ac:dyDescent="0.3">
      <c r="H79" s="110"/>
    </row>
    <row r="80" spans="8:8" s="11" customFormat="1" x14ac:dyDescent="0.3">
      <c r="H80" s="110"/>
    </row>
    <row r="81" spans="8:8" s="11" customFormat="1" x14ac:dyDescent="0.3">
      <c r="H81" s="110"/>
    </row>
    <row r="82" spans="8:8" s="11" customFormat="1" x14ac:dyDescent="0.3">
      <c r="H82" s="110"/>
    </row>
    <row r="83" spans="8:8" s="11" customFormat="1" x14ac:dyDescent="0.3">
      <c r="H83" s="110"/>
    </row>
    <row r="84" spans="8:8" s="11" customFormat="1" x14ac:dyDescent="0.3">
      <c r="H84" s="110"/>
    </row>
    <row r="85" spans="8:8" s="11" customFormat="1" x14ac:dyDescent="0.3">
      <c r="H85" s="110"/>
    </row>
    <row r="86" spans="8:8" s="11" customFormat="1" x14ac:dyDescent="0.3">
      <c r="H86" s="110"/>
    </row>
    <row r="87" spans="8:8" s="11" customFormat="1" x14ac:dyDescent="0.3">
      <c r="H87" s="110"/>
    </row>
    <row r="88" spans="8:8" s="11" customFormat="1" x14ac:dyDescent="0.3">
      <c r="H88" s="110"/>
    </row>
    <row r="89" spans="8:8" s="11" customFormat="1" x14ac:dyDescent="0.3">
      <c r="H89" s="110"/>
    </row>
    <row r="90" spans="8:8" s="11" customFormat="1" x14ac:dyDescent="0.3">
      <c r="H90" s="110"/>
    </row>
    <row r="91" spans="8:8" s="11" customFormat="1" x14ac:dyDescent="0.3">
      <c r="H91" s="110"/>
    </row>
    <row r="92" spans="8:8" s="11" customFormat="1" x14ac:dyDescent="0.3">
      <c r="H92" s="110"/>
    </row>
    <row r="93" spans="8:8" s="11" customFormat="1" x14ac:dyDescent="0.3">
      <c r="H93" s="110"/>
    </row>
    <row r="94" spans="8:8" s="11" customFormat="1" x14ac:dyDescent="0.3">
      <c r="H94" s="110"/>
    </row>
    <row r="95" spans="8:8" s="11" customFormat="1" x14ac:dyDescent="0.3">
      <c r="H95" s="110"/>
    </row>
    <row r="96" spans="8:8" s="11" customFormat="1" x14ac:dyDescent="0.3">
      <c r="H96" s="110"/>
    </row>
    <row r="97" spans="8:8" s="11" customFormat="1" x14ac:dyDescent="0.3">
      <c r="H97" s="110"/>
    </row>
    <row r="98" spans="8:8" s="11" customFormat="1" x14ac:dyDescent="0.3">
      <c r="H98" s="110"/>
    </row>
    <row r="99" spans="8:8" s="11" customFormat="1" x14ac:dyDescent="0.3">
      <c r="H99" s="110"/>
    </row>
    <row r="100" spans="8:8" s="11" customFormat="1" x14ac:dyDescent="0.3">
      <c r="H100" s="110"/>
    </row>
    <row r="101" spans="8:8" s="11" customFormat="1" x14ac:dyDescent="0.3">
      <c r="H101" s="110"/>
    </row>
    <row r="102" spans="8:8" s="11" customFormat="1" x14ac:dyDescent="0.3">
      <c r="H102" s="110"/>
    </row>
    <row r="103" spans="8:8" s="11" customFormat="1" x14ac:dyDescent="0.3">
      <c r="H103" s="110"/>
    </row>
    <row r="104" spans="8:8" s="11" customFormat="1" x14ac:dyDescent="0.3">
      <c r="H104" s="110"/>
    </row>
    <row r="105" spans="8:8" s="11" customFormat="1" x14ac:dyDescent="0.3">
      <c r="H105" s="110"/>
    </row>
    <row r="106" spans="8:8" s="11" customFormat="1" x14ac:dyDescent="0.3">
      <c r="H106" s="110"/>
    </row>
    <row r="107" spans="8:8" s="11" customFormat="1" x14ac:dyDescent="0.3">
      <c r="H107" s="110"/>
    </row>
    <row r="108" spans="8:8" s="11" customFormat="1" x14ac:dyDescent="0.3">
      <c r="H108" s="110"/>
    </row>
    <row r="109" spans="8:8" s="11" customFormat="1" x14ac:dyDescent="0.3">
      <c r="H109" s="110"/>
    </row>
    <row r="110" spans="8:8" s="11" customFormat="1" x14ac:dyDescent="0.3">
      <c r="H110" s="110"/>
    </row>
    <row r="111" spans="8:8" s="11" customFormat="1" x14ac:dyDescent="0.3">
      <c r="H111" s="110"/>
    </row>
    <row r="112" spans="8:8" s="11" customFormat="1" x14ac:dyDescent="0.3">
      <c r="H112" s="110"/>
    </row>
    <row r="113" spans="8:8" s="11" customFormat="1" x14ac:dyDescent="0.3">
      <c r="H113" s="110"/>
    </row>
    <row r="114" spans="8:8" s="11" customFormat="1" x14ac:dyDescent="0.3">
      <c r="H114" s="110"/>
    </row>
    <row r="115" spans="8:8" s="11" customFormat="1" x14ac:dyDescent="0.3">
      <c r="H115" s="110"/>
    </row>
    <row r="116" spans="8:8" s="11" customFormat="1" x14ac:dyDescent="0.3">
      <c r="H116" s="110"/>
    </row>
    <row r="117" spans="8:8" s="11" customFormat="1" x14ac:dyDescent="0.3">
      <c r="H117" s="110"/>
    </row>
    <row r="118" spans="8:8" s="11" customFormat="1" x14ac:dyDescent="0.3">
      <c r="H118" s="110"/>
    </row>
    <row r="119" spans="8:8" s="11" customFormat="1" x14ac:dyDescent="0.3">
      <c r="H119" s="110"/>
    </row>
    <row r="120" spans="8:8" s="11" customFormat="1" x14ac:dyDescent="0.3">
      <c r="H120" s="110"/>
    </row>
    <row r="121" spans="8:8" s="11" customFormat="1" x14ac:dyDescent="0.3">
      <c r="H121" s="110"/>
    </row>
    <row r="122" spans="8:8" s="11" customFormat="1" x14ac:dyDescent="0.3">
      <c r="H122" s="110"/>
    </row>
    <row r="123" spans="8:8" s="11" customFormat="1" x14ac:dyDescent="0.3">
      <c r="H123" s="110"/>
    </row>
    <row r="124" spans="8:8" s="11" customFormat="1" x14ac:dyDescent="0.3">
      <c r="H124" s="110"/>
    </row>
    <row r="125" spans="8:8" s="11" customFormat="1" x14ac:dyDescent="0.3">
      <c r="H125" s="110"/>
    </row>
    <row r="126" spans="8:8" s="11" customFormat="1" x14ac:dyDescent="0.3">
      <c r="H126" s="110"/>
    </row>
    <row r="127" spans="8:8" s="11" customFormat="1" x14ac:dyDescent="0.3">
      <c r="H127" s="110"/>
    </row>
    <row r="128" spans="8:8" s="11" customFormat="1" x14ac:dyDescent="0.3">
      <c r="H128" s="110"/>
    </row>
    <row r="129" spans="8:8" s="11" customFormat="1" x14ac:dyDescent="0.3">
      <c r="H129" s="110"/>
    </row>
    <row r="130" spans="8:8" s="11" customFormat="1" x14ac:dyDescent="0.3">
      <c r="H130" s="110"/>
    </row>
    <row r="131" spans="8:8" s="11" customFormat="1" x14ac:dyDescent="0.3">
      <c r="H131" s="110"/>
    </row>
    <row r="132" spans="8:8" s="11" customFormat="1" x14ac:dyDescent="0.3">
      <c r="H132" s="110"/>
    </row>
    <row r="133" spans="8:8" s="11" customFormat="1" x14ac:dyDescent="0.3">
      <c r="H133" s="110"/>
    </row>
    <row r="134" spans="8:8" s="11" customFormat="1" x14ac:dyDescent="0.3">
      <c r="H134" s="110"/>
    </row>
    <row r="135" spans="8:8" s="11" customFormat="1" x14ac:dyDescent="0.3">
      <c r="H135" s="110"/>
    </row>
    <row r="136" spans="8:8" s="11" customFormat="1" x14ac:dyDescent="0.3">
      <c r="H136" s="110"/>
    </row>
    <row r="137" spans="8:8" s="11" customFormat="1" x14ac:dyDescent="0.3">
      <c r="H137" s="110"/>
    </row>
    <row r="138" spans="8:8" s="11" customFormat="1" x14ac:dyDescent="0.3">
      <c r="H138" s="110"/>
    </row>
    <row r="139" spans="8:8" s="11" customFormat="1" x14ac:dyDescent="0.3">
      <c r="H139" s="110"/>
    </row>
    <row r="140" spans="8:8" s="11" customFormat="1" x14ac:dyDescent="0.3">
      <c r="H140" s="110"/>
    </row>
    <row r="141" spans="8:8" s="11" customFormat="1" x14ac:dyDescent="0.3">
      <c r="H141" s="110"/>
    </row>
    <row r="142" spans="8:8" s="11" customFormat="1" x14ac:dyDescent="0.3">
      <c r="H142" s="110"/>
    </row>
    <row r="143" spans="8:8" s="11" customFormat="1" x14ac:dyDescent="0.3">
      <c r="H143" s="110"/>
    </row>
    <row r="144" spans="8:8" s="11" customFormat="1" x14ac:dyDescent="0.3">
      <c r="H144" s="110"/>
    </row>
    <row r="145" spans="8:8" s="11" customFormat="1" x14ac:dyDescent="0.3">
      <c r="H145" s="110"/>
    </row>
    <row r="146" spans="8:8" s="11" customFormat="1" x14ac:dyDescent="0.3">
      <c r="H146" s="110"/>
    </row>
    <row r="147" spans="8:8" s="11" customFormat="1" x14ac:dyDescent="0.3">
      <c r="H147" s="110"/>
    </row>
    <row r="148" spans="8:8" s="11" customFormat="1" x14ac:dyDescent="0.3">
      <c r="H148" s="110"/>
    </row>
    <row r="149" spans="8:8" s="11" customFormat="1" x14ac:dyDescent="0.3">
      <c r="H149" s="110"/>
    </row>
    <row r="150" spans="8:8" s="11" customFormat="1" x14ac:dyDescent="0.3">
      <c r="H150" s="110"/>
    </row>
    <row r="151" spans="8:8" s="11" customFormat="1" x14ac:dyDescent="0.3">
      <c r="H151" s="110"/>
    </row>
    <row r="152" spans="8:8" s="11" customFormat="1" x14ac:dyDescent="0.3">
      <c r="H152" s="110"/>
    </row>
    <row r="153" spans="8:8" s="11" customFormat="1" x14ac:dyDescent="0.3">
      <c r="H153" s="110"/>
    </row>
    <row r="154" spans="8:8" s="11" customFormat="1" x14ac:dyDescent="0.3">
      <c r="H154" s="110"/>
    </row>
    <row r="155" spans="8:8" s="11" customFormat="1" x14ac:dyDescent="0.3">
      <c r="H155" s="110"/>
    </row>
    <row r="156" spans="8:8" s="11" customFormat="1" x14ac:dyDescent="0.3">
      <c r="H156" s="110"/>
    </row>
    <row r="157" spans="8:8" s="11" customFormat="1" x14ac:dyDescent="0.3">
      <c r="H157" s="110"/>
    </row>
  </sheetData>
  <pageMargins left="0.7" right="0.7" top="0.75" bottom="0.75" header="0.3" footer="0.3"/>
  <pageSetup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sheetPr>
  <dimension ref="A1:AK167"/>
  <sheetViews>
    <sheetView zoomScaleNormal="100" workbookViewId="0">
      <pane xSplit="1" ySplit="5" topLeftCell="B6" activePane="bottomRight" state="frozen"/>
      <selection pane="topRight" activeCell="B1" sqref="B1"/>
      <selection pane="bottomLeft" activeCell="A6" sqref="A6"/>
      <selection pane="bottomRight" activeCell="Q37" sqref="Q37"/>
    </sheetView>
  </sheetViews>
  <sheetFormatPr defaultColWidth="9.44140625" defaultRowHeight="13.8" x14ac:dyDescent="0.3"/>
  <cols>
    <col min="1" max="1" width="41.5546875" style="11" customWidth="1"/>
    <col min="2" max="2" width="7.21875" style="110" customWidth="1"/>
    <col min="3" max="7" width="10.5546875" style="110" customWidth="1"/>
    <col min="8" max="16" width="9" style="110" customWidth="1"/>
    <col min="17" max="22" width="9" style="11" customWidth="1"/>
    <col min="23" max="32" width="9.44140625" style="11"/>
    <col min="33" max="37" width="12.5546875" style="11" bestFit="1" customWidth="1"/>
    <col min="38" max="16384" width="9.44140625" style="11"/>
  </cols>
  <sheetData>
    <row r="1" spans="1:37" ht="14.4" x14ac:dyDescent="0.3">
      <c r="A1" s="22" t="s">
        <v>1212</v>
      </c>
    </row>
    <row r="2" spans="1:37" s="22" customFormat="1" x14ac:dyDescent="0.25">
      <c r="A2" s="131" t="s">
        <v>1499</v>
      </c>
      <c r="B2" s="117"/>
      <c r="C2" s="117"/>
      <c r="D2" s="117"/>
      <c r="E2" s="117"/>
      <c r="F2" s="117"/>
      <c r="G2" s="117"/>
      <c r="H2" s="117"/>
      <c r="I2" s="117"/>
      <c r="J2" s="117"/>
      <c r="K2" s="117"/>
      <c r="L2" s="117"/>
      <c r="M2" s="117"/>
      <c r="N2" s="117"/>
      <c r="O2" s="117"/>
      <c r="P2" s="117"/>
    </row>
    <row r="3" spans="1:37" s="22" customFormat="1" ht="14.4" thickBot="1" x14ac:dyDescent="0.3">
      <c r="A3" s="131"/>
      <c r="B3" s="117"/>
      <c r="C3" s="117"/>
      <c r="D3" s="117"/>
      <c r="E3" s="117"/>
      <c r="F3" s="117"/>
      <c r="G3" s="117"/>
      <c r="H3" s="117"/>
      <c r="I3" s="117"/>
      <c r="J3" s="117"/>
      <c r="K3" s="117"/>
      <c r="L3" s="117"/>
      <c r="M3" s="117"/>
      <c r="N3" s="117"/>
      <c r="O3" s="117"/>
      <c r="P3" s="117"/>
      <c r="Q3" s="117"/>
      <c r="AA3" s="117"/>
      <c r="AF3" s="117"/>
    </row>
    <row r="4" spans="1:37" s="22" customFormat="1" x14ac:dyDescent="0.25">
      <c r="A4" s="150" t="s">
        <v>226</v>
      </c>
      <c r="B4" s="152" t="s">
        <v>1214</v>
      </c>
      <c r="C4" s="279" t="s">
        <v>1302</v>
      </c>
      <c r="D4" s="280"/>
      <c r="E4" s="280"/>
      <c r="F4" s="280"/>
      <c r="G4" s="281"/>
      <c r="H4" s="279" t="s">
        <v>1271</v>
      </c>
      <c r="I4" s="280"/>
      <c r="J4" s="280"/>
      <c r="K4" s="280"/>
      <c r="L4" s="281"/>
      <c r="M4" s="279" t="s">
        <v>1272</v>
      </c>
      <c r="N4" s="280"/>
      <c r="O4" s="280"/>
      <c r="P4" s="280"/>
      <c r="Q4" s="281"/>
      <c r="R4" s="279" t="s">
        <v>1273</v>
      </c>
      <c r="S4" s="280"/>
      <c r="T4" s="280"/>
      <c r="U4" s="280"/>
      <c r="V4" s="281"/>
      <c r="W4" s="279" t="s">
        <v>1303</v>
      </c>
      <c r="X4" s="280"/>
      <c r="Y4" s="280"/>
      <c r="Z4" s="280"/>
      <c r="AA4" s="281"/>
      <c r="AB4" s="279" t="s">
        <v>21</v>
      </c>
      <c r="AC4" s="280"/>
      <c r="AD4" s="280"/>
      <c r="AE4" s="280"/>
      <c r="AF4" s="281"/>
      <c r="AG4" s="279" t="s">
        <v>84</v>
      </c>
      <c r="AH4" s="280"/>
      <c r="AI4" s="280"/>
      <c r="AJ4" s="280"/>
      <c r="AK4" s="281"/>
    </row>
    <row r="5" spans="1:37" s="22" customFormat="1" ht="14.85" customHeight="1" thickBot="1" x14ac:dyDescent="0.3">
      <c r="A5" s="151"/>
      <c r="B5" s="153"/>
      <c r="C5" s="144" t="s">
        <v>1314</v>
      </c>
      <c r="D5" s="65" t="s">
        <v>1313</v>
      </c>
      <c r="E5" s="64" t="s">
        <v>1315</v>
      </c>
      <c r="F5" s="64" t="s">
        <v>1316</v>
      </c>
      <c r="G5" s="66" t="s">
        <v>1317</v>
      </c>
      <c r="H5" s="144" t="s">
        <v>1314</v>
      </c>
      <c r="I5" s="65" t="s">
        <v>1313</v>
      </c>
      <c r="J5" s="64" t="s">
        <v>1315</v>
      </c>
      <c r="K5" s="64" t="s">
        <v>1316</v>
      </c>
      <c r="L5" s="66" t="s">
        <v>1317</v>
      </c>
      <c r="M5" s="144" t="s">
        <v>1314</v>
      </c>
      <c r="N5" s="65" t="s">
        <v>1313</v>
      </c>
      <c r="O5" s="64" t="s">
        <v>1315</v>
      </c>
      <c r="P5" s="64" t="s">
        <v>1316</v>
      </c>
      <c r="Q5" s="66" t="s">
        <v>1317</v>
      </c>
      <c r="R5" s="144" t="s">
        <v>1314</v>
      </c>
      <c r="S5" s="65" t="s">
        <v>1313</v>
      </c>
      <c r="T5" s="64" t="s">
        <v>1315</v>
      </c>
      <c r="U5" s="64" t="s">
        <v>1316</v>
      </c>
      <c r="V5" s="66" t="s">
        <v>1317</v>
      </c>
      <c r="W5" s="144" t="s">
        <v>1314</v>
      </c>
      <c r="X5" s="65" t="s">
        <v>1313</v>
      </c>
      <c r="Y5" s="64" t="s">
        <v>1315</v>
      </c>
      <c r="Z5" s="64" t="s">
        <v>1316</v>
      </c>
      <c r="AA5" s="66" t="s">
        <v>1317</v>
      </c>
      <c r="AB5" s="144" t="s">
        <v>1314</v>
      </c>
      <c r="AC5" s="65" t="s">
        <v>1313</v>
      </c>
      <c r="AD5" s="64" t="s">
        <v>1315</v>
      </c>
      <c r="AE5" s="64" t="s">
        <v>1316</v>
      </c>
      <c r="AF5" s="66" t="s">
        <v>1317</v>
      </c>
      <c r="AG5" s="144" t="s">
        <v>1314</v>
      </c>
      <c r="AH5" s="65" t="s">
        <v>1313</v>
      </c>
      <c r="AI5" s="64" t="s">
        <v>1315</v>
      </c>
      <c r="AJ5" s="64" t="s">
        <v>1316</v>
      </c>
      <c r="AK5" s="66" t="s">
        <v>1317</v>
      </c>
    </row>
    <row r="6" spans="1:37" s="3" customFormat="1" x14ac:dyDescent="0.25">
      <c r="A6" s="3" t="s">
        <v>1304</v>
      </c>
      <c r="B6" s="126">
        <v>424</v>
      </c>
      <c r="C6" s="128">
        <v>141</v>
      </c>
      <c r="D6" s="128">
        <v>166</v>
      </c>
      <c r="E6" s="128">
        <v>206</v>
      </c>
      <c r="F6" s="3">
        <v>137</v>
      </c>
      <c r="G6" s="149">
        <v>113</v>
      </c>
      <c r="H6" s="129">
        <v>41.04</v>
      </c>
      <c r="I6" s="129">
        <v>34.83</v>
      </c>
      <c r="J6" s="129">
        <v>26.12</v>
      </c>
      <c r="K6" s="3">
        <v>33.25</v>
      </c>
      <c r="L6" s="148">
        <v>39.049999999999997</v>
      </c>
      <c r="M6" s="130">
        <v>5786</v>
      </c>
      <c r="N6" s="130">
        <v>5781</v>
      </c>
      <c r="O6" s="130">
        <v>5381</v>
      </c>
      <c r="P6" s="147">
        <v>4555</v>
      </c>
      <c r="Q6" s="154">
        <v>4413</v>
      </c>
      <c r="R6" s="130">
        <v>3041</v>
      </c>
      <c r="S6" s="130">
        <v>2431</v>
      </c>
      <c r="T6" s="130">
        <v>1909</v>
      </c>
      <c r="U6" s="154">
        <v>1318</v>
      </c>
      <c r="V6" s="147">
        <v>1221</v>
      </c>
      <c r="W6" s="23">
        <v>0.99080000000000001</v>
      </c>
      <c r="X6" s="23">
        <v>0.9899</v>
      </c>
      <c r="Y6" s="142">
        <v>0.91890000000000005</v>
      </c>
      <c r="Z6" s="67">
        <v>0.89139999999999997</v>
      </c>
      <c r="AA6" s="145">
        <v>0.86360000000000003</v>
      </c>
      <c r="AB6" s="130">
        <v>16</v>
      </c>
      <c r="AC6" s="130">
        <v>16</v>
      </c>
      <c r="AD6" s="130">
        <v>16</v>
      </c>
      <c r="AE6" s="3">
        <v>14</v>
      </c>
      <c r="AF6" s="143">
        <v>14</v>
      </c>
      <c r="AG6" s="127">
        <v>6368395</v>
      </c>
      <c r="AH6" s="127">
        <v>7107788</v>
      </c>
      <c r="AI6" s="127">
        <v>6464965</v>
      </c>
      <c r="AJ6" s="146">
        <v>6862370</v>
      </c>
      <c r="AK6" s="10">
        <v>6757085</v>
      </c>
    </row>
    <row r="7" spans="1:37" s="3" customFormat="1" x14ac:dyDescent="0.25">
      <c r="A7" s="3" t="s">
        <v>1305</v>
      </c>
      <c r="B7" s="126">
        <v>422</v>
      </c>
      <c r="C7" s="128">
        <v>56</v>
      </c>
      <c r="D7" s="128">
        <v>112</v>
      </c>
      <c r="E7" s="128">
        <v>128</v>
      </c>
      <c r="F7" s="3">
        <v>129</v>
      </c>
      <c r="G7" s="99">
        <v>117</v>
      </c>
      <c r="H7" s="129">
        <v>68.930000000000007</v>
      </c>
      <c r="I7" s="129">
        <v>50.35</v>
      </c>
      <c r="J7" s="129">
        <v>39.299999999999997</v>
      </c>
      <c r="K7" s="3">
        <v>35</v>
      </c>
      <c r="L7" s="141">
        <v>41.28</v>
      </c>
      <c r="M7" s="130">
        <v>3860</v>
      </c>
      <c r="N7" s="130">
        <v>5639</v>
      </c>
      <c r="O7" s="130">
        <v>5031</v>
      </c>
      <c r="P7" s="101">
        <v>4515</v>
      </c>
      <c r="Q7" s="154">
        <v>4830</v>
      </c>
      <c r="R7" s="130">
        <v>3703</v>
      </c>
      <c r="S7" s="130">
        <v>4744</v>
      </c>
      <c r="T7" s="130">
        <v>3592</v>
      </c>
      <c r="U7" s="154">
        <v>3040</v>
      </c>
      <c r="V7" s="101">
        <v>4038</v>
      </c>
      <c r="W7" s="23">
        <v>0.66099999999999992</v>
      </c>
      <c r="X7" s="23">
        <v>0.96560000000000001</v>
      </c>
      <c r="Y7" s="142">
        <v>0.85909999999999997</v>
      </c>
      <c r="Z7" s="67">
        <v>0.77310000000000001</v>
      </c>
      <c r="AA7" s="145">
        <v>0.82709999999999995</v>
      </c>
      <c r="AB7" s="130">
        <v>16</v>
      </c>
      <c r="AC7" s="130">
        <v>16</v>
      </c>
      <c r="AD7" s="130">
        <v>16</v>
      </c>
      <c r="AE7" s="3">
        <v>16</v>
      </c>
      <c r="AF7" s="143">
        <v>16</v>
      </c>
      <c r="AG7" s="127">
        <v>5723909</v>
      </c>
      <c r="AH7" s="127">
        <v>6680089</v>
      </c>
      <c r="AI7" s="127">
        <v>6938773</v>
      </c>
      <c r="AJ7" s="100">
        <v>6545193</v>
      </c>
      <c r="AK7" s="10">
        <v>5365145</v>
      </c>
    </row>
    <row r="8" spans="1:37" s="3" customFormat="1" x14ac:dyDescent="0.25">
      <c r="A8" s="3" t="s">
        <v>1306</v>
      </c>
      <c r="B8" s="126">
        <v>423</v>
      </c>
      <c r="C8" s="128">
        <v>310</v>
      </c>
      <c r="D8" s="128">
        <v>289</v>
      </c>
      <c r="E8" s="128">
        <v>230</v>
      </c>
      <c r="F8" s="3">
        <v>234</v>
      </c>
      <c r="G8" s="99">
        <v>279</v>
      </c>
      <c r="H8" s="129">
        <v>67.709999999999994</v>
      </c>
      <c r="I8" s="129">
        <v>72.75</v>
      </c>
      <c r="J8" s="129">
        <v>89.87</v>
      </c>
      <c r="K8" s="3">
        <v>75.59</v>
      </c>
      <c r="L8" s="141">
        <v>69.83</v>
      </c>
      <c r="M8" s="130">
        <v>20989</v>
      </c>
      <c r="N8" s="130">
        <v>21024</v>
      </c>
      <c r="O8" s="130">
        <v>20670</v>
      </c>
      <c r="P8" s="101">
        <v>17689</v>
      </c>
      <c r="Q8" s="154">
        <v>19482</v>
      </c>
      <c r="R8" s="130">
        <v>0</v>
      </c>
      <c r="S8" s="130">
        <v>0</v>
      </c>
      <c r="T8" s="130">
        <v>0</v>
      </c>
      <c r="U8" s="154">
        <v>0</v>
      </c>
      <c r="V8" s="99">
        <v>0</v>
      </c>
      <c r="W8" s="23">
        <v>0.95840000000000003</v>
      </c>
      <c r="X8" s="23">
        <v>0.96</v>
      </c>
      <c r="Y8" s="142">
        <v>0.94129999999999991</v>
      </c>
      <c r="Z8" s="67">
        <v>0.80769999999999997</v>
      </c>
      <c r="AA8" s="145">
        <v>0.88959999999999995</v>
      </c>
      <c r="AB8" s="130">
        <v>60</v>
      </c>
      <c r="AC8" s="130">
        <v>60</v>
      </c>
      <c r="AD8" s="130">
        <v>60</v>
      </c>
      <c r="AE8" s="3">
        <v>60</v>
      </c>
      <c r="AF8" s="143">
        <v>60</v>
      </c>
      <c r="AG8" s="127">
        <v>12855900</v>
      </c>
      <c r="AH8" s="127">
        <v>3955675</v>
      </c>
      <c r="AI8" s="127">
        <v>3330436</v>
      </c>
      <c r="AJ8" s="100">
        <v>3553928</v>
      </c>
      <c r="AK8" s="10">
        <v>4472421</v>
      </c>
    </row>
    <row r="9" spans="1:37" s="3" customFormat="1" x14ac:dyDescent="0.25">
      <c r="A9" s="3" t="s">
        <v>1307</v>
      </c>
      <c r="B9" s="126">
        <v>427</v>
      </c>
      <c r="C9" s="128">
        <v>27</v>
      </c>
      <c r="D9" s="128">
        <v>37</v>
      </c>
      <c r="E9" s="128">
        <v>27</v>
      </c>
      <c r="F9" s="3">
        <v>40</v>
      </c>
      <c r="G9" s="99">
        <v>35</v>
      </c>
      <c r="H9" s="129">
        <v>595</v>
      </c>
      <c r="I9" s="129">
        <v>435.38</v>
      </c>
      <c r="J9" s="129">
        <v>603.48</v>
      </c>
      <c r="K9" s="3">
        <v>401.08</v>
      </c>
      <c r="L9" s="141">
        <v>463.66</v>
      </c>
      <c r="M9" s="130">
        <v>16065</v>
      </c>
      <c r="N9" s="130">
        <v>16109</v>
      </c>
      <c r="O9" s="130">
        <v>16294</v>
      </c>
      <c r="P9" s="101">
        <v>16043</v>
      </c>
      <c r="Q9" s="154">
        <v>16228</v>
      </c>
      <c r="R9" s="130">
        <v>0</v>
      </c>
      <c r="S9" s="130">
        <v>0</v>
      </c>
      <c r="T9" s="130">
        <v>0</v>
      </c>
      <c r="U9" s="154">
        <v>0</v>
      </c>
      <c r="V9" s="99">
        <v>0</v>
      </c>
      <c r="W9" s="23">
        <v>0.97809999999999997</v>
      </c>
      <c r="X9" s="23">
        <v>0.98080000000000001</v>
      </c>
      <c r="Y9" s="142">
        <v>0.98930000000000007</v>
      </c>
      <c r="Z9" s="67">
        <v>0.97670000000000001</v>
      </c>
      <c r="AA9" s="145">
        <v>0.98799999999999999</v>
      </c>
      <c r="AB9" s="130">
        <v>45</v>
      </c>
      <c r="AC9" s="130">
        <v>45</v>
      </c>
      <c r="AD9" s="130">
        <v>45</v>
      </c>
      <c r="AE9" s="3">
        <v>45</v>
      </c>
      <c r="AF9" s="143">
        <v>45</v>
      </c>
      <c r="AG9" s="127">
        <v>11944223</v>
      </c>
      <c r="AH9" s="127">
        <v>2717297</v>
      </c>
      <c r="AI9" s="127">
        <v>2440593</v>
      </c>
      <c r="AJ9" s="100">
        <v>2443155</v>
      </c>
      <c r="AK9" s="10">
        <v>4172337</v>
      </c>
    </row>
    <row r="10" spans="1:37" s="3" customFormat="1" x14ac:dyDescent="0.25">
      <c r="A10" s="3" t="s">
        <v>1308</v>
      </c>
      <c r="B10" s="126">
        <v>428</v>
      </c>
      <c r="C10" s="128">
        <v>604</v>
      </c>
      <c r="D10" s="128">
        <v>607</v>
      </c>
      <c r="E10" s="128">
        <v>559</v>
      </c>
      <c r="F10" s="3">
        <v>515</v>
      </c>
      <c r="G10" s="99">
        <v>569</v>
      </c>
      <c r="H10" s="129">
        <v>167.58</v>
      </c>
      <c r="I10" s="129">
        <v>167.44</v>
      </c>
      <c r="J10" s="129">
        <v>177.76</v>
      </c>
      <c r="K10" s="3">
        <v>177.48</v>
      </c>
      <c r="L10" s="141">
        <v>173</v>
      </c>
      <c r="M10" s="130">
        <v>101219</v>
      </c>
      <c r="N10" s="130">
        <v>101635</v>
      </c>
      <c r="O10" s="130">
        <v>99368</v>
      </c>
      <c r="P10" s="101">
        <v>91400</v>
      </c>
      <c r="Q10" s="154">
        <v>98436</v>
      </c>
      <c r="R10" s="130">
        <v>0</v>
      </c>
      <c r="S10" s="130">
        <v>0</v>
      </c>
      <c r="T10" s="130">
        <v>0</v>
      </c>
      <c r="U10" s="154">
        <v>0</v>
      </c>
      <c r="V10" s="99">
        <v>0</v>
      </c>
      <c r="W10" s="23">
        <v>0.95620000000000005</v>
      </c>
      <c r="X10" s="23">
        <v>0.96019999999999994</v>
      </c>
      <c r="Y10" s="142">
        <v>0.93620000000000003</v>
      </c>
      <c r="Z10" s="67">
        <v>0.86350000000000005</v>
      </c>
      <c r="AA10" s="145">
        <v>0.9204</v>
      </c>
      <c r="AB10" s="130">
        <v>290</v>
      </c>
      <c r="AC10" s="130">
        <v>290</v>
      </c>
      <c r="AD10" s="130">
        <v>290</v>
      </c>
      <c r="AE10" s="3">
        <v>290</v>
      </c>
      <c r="AF10" s="143">
        <v>293</v>
      </c>
      <c r="AG10" s="127">
        <v>68318837</v>
      </c>
      <c r="AH10" s="127">
        <v>23210188</v>
      </c>
      <c r="AI10" s="127">
        <v>22623989</v>
      </c>
      <c r="AJ10" s="100">
        <v>25972998</v>
      </c>
      <c r="AK10" s="10">
        <v>25946717</v>
      </c>
    </row>
    <row r="11" spans="1:37" s="3" customFormat="1" x14ac:dyDescent="0.25">
      <c r="A11" s="3" t="s">
        <v>1309</v>
      </c>
      <c r="B11" s="126">
        <v>429</v>
      </c>
      <c r="C11" s="128">
        <v>1234</v>
      </c>
      <c r="D11" s="128">
        <v>1137</v>
      </c>
      <c r="E11" s="128">
        <v>992</v>
      </c>
      <c r="F11" s="3">
        <v>661</v>
      </c>
      <c r="G11" s="99">
        <v>593</v>
      </c>
      <c r="H11" s="129">
        <v>64.48</v>
      </c>
      <c r="I11" s="129">
        <v>67.14</v>
      </c>
      <c r="J11" s="129">
        <v>79.39</v>
      </c>
      <c r="K11" s="3">
        <v>98.83</v>
      </c>
      <c r="L11" s="141">
        <v>120.82</v>
      </c>
      <c r="M11" s="130">
        <v>79567</v>
      </c>
      <c r="N11" s="130">
        <v>76342</v>
      </c>
      <c r="O11" s="130">
        <v>78757</v>
      </c>
      <c r="P11" s="101">
        <v>65329</v>
      </c>
      <c r="Q11" s="154">
        <v>71644</v>
      </c>
      <c r="R11" s="130">
        <v>15939</v>
      </c>
      <c r="S11" s="130">
        <v>14303</v>
      </c>
      <c r="T11" s="130">
        <v>16912</v>
      </c>
      <c r="U11" s="154">
        <v>16895</v>
      </c>
      <c r="V11" s="101">
        <v>19508</v>
      </c>
      <c r="W11" s="23">
        <v>0.83840000000000003</v>
      </c>
      <c r="X11" s="23">
        <v>0.8044</v>
      </c>
      <c r="Y11" s="142">
        <v>0.8276</v>
      </c>
      <c r="Z11" s="67">
        <v>0.6754</v>
      </c>
      <c r="AA11" s="145">
        <v>0.71899999999999997</v>
      </c>
      <c r="AB11" s="130">
        <v>260</v>
      </c>
      <c r="AC11" s="130">
        <v>260</v>
      </c>
      <c r="AD11" s="130">
        <v>260</v>
      </c>
      <c r="AE11" s="3">
        <v>265</v>
      </c>
      <c r="AF11" s="143">
        <v>273</v>
      </c>
      <c r="AG11" s="127">
        <v>72775779</v>
      </c>
      <c r="AH11" s="127">
        <v>68415045</v>
      </c>
      <c r="AI11" s="127">
        <v>72606458</v>
      </c>
      <c r="AJ11" s="100">
        <v>72352587</v>
      </c>
      <c r="AK11" s="10">
        <v>78719740</v>
      </c>
    </row>
    <row r="12" spans="1:37" s="3" customFormat="1" x14ac:dyDescent="0.25">
      <c r="A12" s="3" t="s">
        <v>1310</v>
      </c>
      <c r="B12" s="126">
        <v>430</v>
      </c>
      <c r="C12" s="128">
        <v>55</v>
      </c>
      <c r="D12" s="128">
        <v>66</v>
      </c>
      <c r="E12" s="128">
        <v>46</v>
      </c>
      <c r="F12" s="3">
        <v>47</v>
      </c>
      <c r="G12" s="99">
        <v>47</v>
      </c>
      <c r="H12" s="129">
        <v>362.78</v>
      </c>
      <c r="I12" s="129">
        <v>304.76</v>
      </c>
      <c r="J12" s="129">
        <v>449.89</v>
      </c>
      <c r="K12" s="3">
        <v>447.96</v>
      </c>
      <c r="L12" s="141">
        <v>379.21</v>
      </c>
      <c r="M12" s="130">
        <v>19953</v>
      </c>
      <c r="N12" s="130">
        <v>20114</v>
      </c>
      <c r="O12" s="130">
        <v>20695</v>
      </c>
      <c r="P12" s="101">
        <v>21054</v>
      </c>
      <c r="Q12" s="154">
        <v>17823</v>
      </c>
      <c r="R12" s="130">
        <v>0</v>
      </c>
      <c r="S12" s="130">
        <v>0</v>
      </c>
      <c r="T12" s="130">
        <v>0</v>
      </c>
      <c r="U12" s="154">
        <v>0</v>
      </c>
      <c r="V12" s="99">
        <v>0</v>
      </c>
      <c r="W12" s="23">
        <v>0.68330000000000002</v>
      </c>
      <c r="X12" s="23">
        <v>0.68030000000000002</v>
      </c>
      <c r="Y12" s="142">
        <v>0.80779999999999996</v>
      </c>
      <c r="Z12" s="67">
        <v>0.82399999999999995</v>
      </c>
      <c r="AA12" s="145">
        <v>0.95750000000000002</v>
      </c>
      <c r="AB12" s="130">
        <v>80</v>
      </c>
      <c r="AC12" s="130">
        <v>81</v>
      </c>
      <c r="AD12" s="130">
        <v>70</v>
      </c>
      <c r="AE12" s="3">
        <v>70</v>
      </c>
      <c r="AF12" s="143">
        <v>51</v>
      </c>
      <c r="AG12" s="127">
        <v>23797152</v>
      </c>
      <c r="AH12" s="127">
        <v>26310741</v>
      </c>
      <c r="AI12" s="127">
        <v>29128834</v>
      </c>
      <c r="AJ12" s="100">
        <v>28019466</v>
      </c>
      <c r="AK12" s="10">
        <v>27675939</v>
      </c>
    </row>
    <row r="13" spans="1:37" s="3" customFormat="1" x14ac:dyDescent="0.25">
      <c r="A13" s="3" t="s">
        <v>1311</v>
      </c>
      <c r="B13" s="126">
        <v>431</v>
      </c>
      <c r="C13" s="128">
        <v>675</v>
      </c>
      <c r="D13" s="128">
        <v>680</v>
      </c>
      <c r="E13" s="128">
        <v>632</v>
      </c>
      <c r="F13" s="3">
        <v>516</v>
      </c>
      <c r="G13" s="99">
        <v>488</v>
      </c>
      <c r="H13" s="129">
        <v>184.28</v>
      </c>
      <c r="I13" s="129">
        <v>180.87</v>
      </c>
      <c r="J13" s="129">
        <v>194.8</v>
      </c>
      <c r="K13" s="3">
        <v>206.32</v>
      </c>
      <c r="L13" s="141">
        <v>229.68</v>
      </c>
      <c r="M13" s="130">
        <v>124386</v>
      </c>
      <c r="N13" s="130">
        <v>122992</v>
      </c>
      <c r="O13" s="130">
        <v>123116</v>
      </c>
      <c r="P13" s="101">
        <v>106459</v>
      </c>
      <c r="Q13" s="154">
        <v>112085</v>
      </c>
      <c r="R13" s="130">
        <v>0</v>
      </c>
      <c r="S13" s="130">
        <v>0</v>
      </c>
      <c r="T13" s="130">
        <v>0</v>
      </c>
      <c r="U13" s="154">
        <v>0</v>
      </c>
      <c r="V13" s="99">
        <v>0</v>
      </c>
      <c r="W13" s="23">
        <v>0.63109999999999999</v>
      </c>
      <c r="X13" s="23">
        <v>0.88439999999999996</v>
      </c>
      <c r="Y13" s="142">
        <v>0.88290000000000002</v>
      </c>
      <c r="Z13" s="67">
        <v>0.76549999999999996</v>
      </c>
      <c r="AA13" s="145">
        <v>0.80600000000000005</v>
      </c>
      <c r="AB13" s="130">
        <v>540</v>
      </c>
      <c r="AC13" s="130">
        <v>381</v>
      </c>
      <c r="AD13" s="130">
        <v>381</v>
      </c>
      <c r="AE13" s="3">
        <v>381</v>
      </c>
      <c r="AF13" s="143">
        <v>381</v>
      </c>
      <c r="AG13" s="127">
        <v>85081388</v>
      </c>
      <c r="AH13" s="127">
        <v>88894873</v>
      </c>
      <c r="AI13" s="127">
        <v>97650047</v>
      </c>
      <c r="AJ13" s="100">
        <v>104227820</v>
      </c>
      <c r="AK13" s="10">
        <v>99838766</v>
      </c>
    </row>
    <row r="14" spans="1:37" s="3" customFormat="1" x14ac:dyDescent="0.25">
      <c r="A14" s="3" t="s">
        <v>1312</v>
      </c>
      <c r="B14" s="126">
        <v>432</v>
      </c>
      <c r="C14" s="128">
        <v>61</v>
      </c>
      <c r="D14" s="128">
        <v>57</v>
      </c>
      <c r="E14" s="128">
        <v>54</v>
      </c>
      <c r="F14" s="3">
        <v>31</v>
      </c>
      <c r="G14" s="99">
        <v>43</v>
      </c>
      <c r="H14" s="129">
        <v>433.52</v>
      </c>
      <c r="I14" s="129">
        <v>471.25</v>
      </c>
      <c r="J14" s="129">
        <v>491.94</v>
      </c>
      <c r="K14" s="3">
        <v>826.42</v>
      </c>
      <c r="L14" s="141">
        <v>554.44000000000005</v>
      </c>
      <c r="M14" s="130">
        <v>26445</v>
      </c>
      <c r="N14" s="130">
        <v>26861</v>
      </c>
      <c r="O14" s="130">
        <v>26565</v>
      </c>
      <c r="P14" s="101">
        <v>25619</v>
      </c>
      <c r="Q14" s="154">
        <v>23841</v>
      </c>
      <c r="R14" s="130">
        <v>0</v>
      </c>
      <c r="S14" s="130">
        <v>0</v>
      </c>
      <c r="T14" s="130">
        <v>0</v>
      </c>
      <c r="U14" s="154">
        <v>0</v>
      </c>
      <c r="V14" s="99">
        <v>0</v>
      </c>
      <c r="W14" s="23">
        <v>0.83279999999999998</v>
      </c>
      <c r="X14" s="23">
        <v>0.84589999999999999</v>
      </c>
      <c r="Y14" s="142">
        <v>0.83430000000000004</v>
      </c>
      <c r="Z14" s="67">
        <v>0.80679999999999996</v>
      </c>
      <c r="AA14" s="145">
        <v>0.75080000000000002</v>
      </c>
      <c r="AB14" s="130">
        <v>87</v>
      </c>
      <c r="AC14" s="130">
        <v>87</v>
      </c>
      <c r="AD14" s="130">
        <v>87</v>
      </c>
      <c r="AE14" s="3">
        <v>87</v>
      </c>
      <c r="AF14" s="143">
        <v>87</v>
      </c>
      <c r="AG14" s="127">
        <v>24880473</v>
      </c>
      <c r="AH14" s="127">
        <v>28105036</v>
      </c>
      <c r="AI14" s="127">
        <v>28811872</v>
      </c>
      <c r="AJ14" s="100">
        <v>29882847</v>
      </c>
      <c r="AK14" s="10">
        <v>29485629</v>
      </c>
    </row>
    <row r="15" spans="1:37" ht="14.4" x14ac:dyDescent="0.3">
      <c r="A15" s="123"/>
      <c r="B15" s="124"/>
      <c r="L15" s="2"/>
    </row>
    <row r="16" spans="1:37" x14ac:dyDescent="0.3">
      <c r="A16" s="123"/>
    </row>
    <row r="17" spans="1:16" x14ac:dyDescent="0.3">
      <c r="A17" s="123"/>
    </row>
    <row r="18" spans="1:16" x14ac:dyDescent="0.3">
      <c r="A18" s="123"/>
      <c r="H18" s="11"/>
      <c r="I18" s="11"/>
      <c r="J18" s="11"/>
      <c r="K18" s="11"/>
      <c r="L18" s="11"/>
      <c r="M18" s="11"/>
      <c r="N18" s="11"/>
      <c r="O18" s="11"/>
      <c r="P18" s="11"/>
    </row>
    <row r="19" spans="1:16" x14ac:dyDescent="0.3">
      <c r="A19" s="123"/>
      <c r="H19" s="11"/>
      <c r="I19" s="11"/>
      <c r="J19" s="11"/>
      <c r="K19" s="11"/>
      <c r="L19" s="11"/>
      <c r="M19" s="11"/>
      <c r="N19" s="11"/>
      <c r="O19" s="11"/>
      <c r="P19" s="11"/>
    </row>
    <row r="20" spans="1:16" x14ac:dyDescent="0.3">
      <c r="H20" s="11"/>
      <c r="I20" s="11"/>
      <c r="J20" s="11"/>
      <c r="K20" s="11"/>
      <c r="L20" s="11"/>
      <c r="M20" s="11"/>
      <c r="N20" s="11"/>
      <c r="O20" s="11"/>
      <c r="P20" s="11"/>
    </row>
    <row r="21" spans="1:16" x14ac:dyDescent="0.3">
      <c r="A21" s="125"/>
      <c r="H21" s="11"/>
      <c r="I21" s="11"/>
      <c r="J21" s="11"/>
      <c r="K21" s="11"/>
      <c r="L21" s="11"/>
      <c r="M21" s="11"/>
      <c r="N21" s="11"/>
      <c r="O21" s="11"/>
      <c r="P21" s="11"/>
    </row>
    <row r="22" spans="1:16" x14ac:dyDescent="0.3">
      <c r="H22" s="11"/>
      <c r="I22" s="11"/>
      <c r="J22" s="11"/>
      <c r="K22" s="11"/>
      <c r="L22" s="11"/>
      <c r="M22" s="11"/>
      <c r="N22" s="11"/>
      <c r="O22" s="11"/>
      <c r="P22" s="11"/>
    </row>
    <row r="23" spans="1:16" x14ac:dyDescent="0.3">
      <c r="A23" s="123"/>
      <c r="H23" s="11"/>
      <c r="I23" s="11"/>
      <c r="J23" s="11"/>
      <c r="K23" s="11"/>
      <c r="L23" s="11"/>
      <c r="M23" s="11"/>
      <c r="N23" s="11"/>
      <c r="O23" s="11"/>
      <c r="P23" s="11"/>
    </row>
    <row r="24" spans="1:16" x14ac:dyDescent="0.3">
      <c r="A24" s="123"/>
      <c r="H24" s="11"/>
      <c r="I24" s="11"/>
      <c r="J24" s="11"/>
      <c r="K24" s="11"/>
      <c r="L24" s="11"/>
      <c r="M24" s="11"/>
      <c r="N24" s="11"/>
      <c r="O24" s="11"/>
      <c r="P24" s="11"/>
    </row>
    <row r="25" spans="1:16" x14ac:dyDescent="0.3">
      <c r="A25" s="125"/>
      <c r="H25" s="11"/>
      <c r="I25" s="11"/>
      <c r="J25" s="11"/>
      <c r="K25" s="11"/>
      <c r="L25" s="11"/>
      <c r="M25" s="11"/>
      <c r="N25" s="11"/>
      <c r="O25" s="11"/>
      <c r="P25" s="11"/>
    </row>
    <row r="26" spans="1:16" x14ac:dyDescent="0.3">
      <c r="A26" s="123"/>
      <c r="H26" s="11"/>
      <c r="I26" s="11"/>
      <c r="J26" s="11"/>
      <c r="K26" s="11"/>
      <c r="L26" s="11"/>
      <c r="M26" s="11"/>
      <c r="N26" s="11"/>
      <c r="O26" s="11"/>
      <c r="P26" s="11"/>
    </row>
    <row r="27" spans="1:16" x14ac:dyDescent="0.3">
      <c r="A27" s="123"/>
      <c r="H27" s="11"/>
      <c r="I27" s="11"/>
      <c r="J27" s="11"/>
      <c r="K27" s="11"/>
      <c r="L27" s="11"/>
      <c r="M27" s="11"/>
      <c r="N27" s="11"/>
      <c r="O27" s="11"/>
      <c r="P27" s="11"/>
    </row>
    <row r="28" spans="1:16" x14ac:dyDescent="0.3">
      <c r="A28" s="123"/>
      <c r="H28" s="11"/>
      <c r="I28" s="11"/>
      <c r="J28" s="11"/>
      <c r="K28" s="11"/>
      <c r="L28" s="11"/>
      <c r="M28" s="11"/>
      <c r="N28" s="11"/>
      <c r="O28" s="11"/>
      <c r="P28" s="11"/>
    </row>
    <row r="29" spans="1:16" x14ac:dyDescent="0.3">
      <c r="A29" s="123"/>
      <c r="H29" s="11"/>
      <c r="I29" s="11"/>
      <c r="J29" s="11"/>
      <c r="K29" s="11"/>
      <c r="L29" s="11"/>
      <c r="M29" s="11"/>
      <c r="N29" s="11"/>
      <c r="O29" s="11"/>
      <c r="P29" s="11"/>
    </row>
    <row r="30" spans="1:16" x14ac:dyDescent="0.3">
      <c r="A30" s="123"/>
      <c r="H30" s="11"/>
      <c r="I30" s="11"/>
      <c r="J30" s="11"/>
      <c r="K30" s="11"/>
      <c r="L30" s="11"/>
      <c r="M30" s="11"/>
      <c r="N30" s="11"/>
      <c r="O30" s="11"/>
      <c r="P30" s="11"/>
    </row>
    <row r="31" spans="1:16" x14ac:dyDescent="0.3">
      <c r="A31" s="123"/>
      <c r="H31" s="11"/>
      <c r="I31" s="11"/>
      <c r="J31" s="11"/>
      <c r="K31" s="11"/>
      <c r="L31" s="11"/>
      <c r="M31" s="11"/>
      <c r="N31" s="11"/>
      <c r="O31" s="11"/>
      <c r="P31" s="11"/>
    </row>
    <row r="32" spans="1:16" x14ac:dyDescent="0.3">
      <c r="A32" s="123"/>
      <c r="H32" s="11"/>
      <c r="I32" s="11"/>
      <c r="J32" s="11"/>
      <c r="K32" s="11"/>
      <c r="L32" s="11"/>
      <c r="M32" s="11"/>
      <c r="N32" s="11"/>
      <c r="O32" s="11"/>
      <c r="P32" s="11"/>
    </row>
    <row r="33" spans="2:16" x14ac:dyDescent="0.3">
      <c r="H33" s="11"/>
      <c r="I33" s="11"/>
      <c r="J33" s="11"/>
      <c r="K33" s="11"/>
      <c r="L33" s="11"/>
      <c r="M33" s="11"/>
      <c r="N33" s="11"/>
      <c r="O33" s="11"/>
      <c r="P33" s="11"/>
    </row>
    <row r="34" spans="2:16" x14ac:dyDescent="0.3">
      <c r="B34" s="11"/>
      <c r="C34" s="11"/>
      <c r="D34" s="11"/>
      <c r="E34" s="11"/>
      <c r="F34" s="11"/>
      <c r="G34" s="11"/>
      <c r="H34" s="11"/>
      <c r="I34" s="11"/>
      <c r="J34" s="11"/>
      <c r="K34" s="11"/>
      <c r="L34" s="11"/>
      <c r="M34" s="11"/>
      <c r="N34" s="11"/>
      <c r="O34" s="11"/>
      <c r="P34" s="11"/>
    </row>
    <row r="35" spans="2:16" x14ac:dyDescent="0.3">
      <c r="B35" s="11"/>
      <c r="C35" s="11"/>
      <c r="D35" s="11"/>
      <c r="E35" s="11"/>
      <c r="F35" s="11"/>
      <c r="G35" s="11"/>
      <c r="H35" s="11"/>
      <c r="I35" s="11"/>
      <c r="J35" s="11"/>
      <c r="K35" s="11"/>
      <c r="L35" s="11"/>
      <c r="M35" s="11"/>
      <c r="N35" s="11"/>
      <c r="O35" s="11"/>
      <c r="P35" s="11"/>
    </row>
    <row r="36" spans="2:16" x14ac:dyDescent="0.3">
      <c r="B36" s="11"/>
      <c r="C36" s="11"/>
      <c r="D36" s="11"/>
      <c r="E36" s="11"/>
      <c r="F36" s="11"/>
      <c r="G36" s="11"/>
      <c r="H36" s="11"/>
      <c r="I36" s="11"/>
      <c r="J36" s="11"/>
      <c r="K36" s="11"/>
      <c r="L36" s="11"/>
      <c r="M36" s="11"/>
      <c r="N36" s="11"/>
      <c r="O36" s="11"/>
      <c r="P36" s="11"/>
    </row>
    <row r="37" spans="2:16" x14ac:dyDescent="0.3">
      <c r="B37" s="11"/>
      <c r="C37" s="11"/>
      <c r="D37" s="11"/>
      <c r="E37" s="11"/>
      <c r="F37" s="11"/>
      <c r="G37" s="11"/>
      <c r="H37" s="11"/>
      <c r="I37" s="11"/>
      <c r="J37" s="11"/>
      <c r="K37" s="11"/>
      <c r="L37" s="11"/>
      <c r="M37" s="11"/>
      <c r="N37" s="11"/>
      <c r="O37" s="11"/>
      <c r="P37" s="11"/>
    </row>
    <row r="38" spans="2:16" x14ac:dyDescent="0.3">
      <c r="B38" s="11"/>
      <c r="C38" s="11"/>
      <c r="D38" s="11"/>
      <c r="E38" s="11"/>
      <c r="F38" s="11"/>
      <c r="G38" s="11"/>
      <c r="H38" s="11"/>
      <c r="I38" s="11"/>
      <c r="J38" s="11"/>
      <c r="K38" s="11"/>
      <c r="L38" s="11"/>
      <c r="M38" s="11"/>
      <c r="N38" s="11"/>
      <c r="O38" s="11"/>
      <c r="P38" s="11"/>
    </row>
    <row r="39" spans="2:16" x14ac:dyDescent="0.3">
      <c r="B39" s="11"/>
      <c r="C39" s="11"/>
      <c r="D39" s="11"/>
      <c r="E39" s="11"/>
      <c r="F39" s="11"/>
      <c r="G39" s="11"/>
      <c r="H39" s="11"/>
      <c r="I39" s="11"/>
      <c r="J39" s="11"/>
      <c r="K39" s="11"/>
      <c r="L39" s="11"/>
      <c r="M39" s="11"/>
      <c r="N39" s="11"/>
      <c r="O39" s="11"/>
      <c r="P39" s="11"/>
    </row>
    <row r="40" spans="2:16" x14ac:dyDescent="0.3">
      <c r="B40" s="11"/>
      <c r="C40" s="11"/>
      <c r="D40" s="11"/>
      <c r="E40" s="11"/>
      <c r="F40" s="11"/>
      <c r="G40" s="11"/>
      <c r="H40" s="11"/>
      <c r="I40" s="11"/>
      <c r="J40" s="11"/>
      <c r="K40" s="11"/>
      <c r="L40" s="11"/>
      <c r="M40" s="11"/>
      <c r="N40" s="11"/>
      <c r="O40" s="11"/>
      <c r="P40" s="11"/>
    </row>
    <row r="41" spans="2:16" x14ac:dyDescent="0.3">
      <c r="B41" s="11"/>
      <c r="C41" s="11"/>
      <c r="D41" s="11"/>
      <c r="E41" s="11"/>
      <c r="F41" s="11"/>
      <c r="G41" s="11"/>
      <c r="H41" s="11"/>
      <c r="I41" s="11"/>
      <c r="J41" s="11"/>
      <c r="K41" s="11"/>
      <c r="L41" s="11"/>
      <c r="M41" s="11"/>
      <c r="N41" s="11"/>
      <c r="O41" s="11"/>
      <c r="P41" s="11"/>
    </row>
    <row r="42" spans="2:16" x14ac:dyDescent="0.3">
      <c r="B42" s="11"/>
      <c r="C42" s="11"/>
      <c r="D42" s="11"/>
      <c r="E42" s="11"/>
      <c r="F42" s="11"/>
      <c r="G42" s="11"/>
      <c r="H42" s="11"/>
      <c r="I42" s="11"/>
      <c r="J42" s="11"/>
      <c r="K42" s="11"/>
      <c r="L42" s="11"/>
      <c r="M42" s="11"/>
      <c r="N42" s="11"/>
      <c r="O42" s="11"/>
      <c r="P42" s="11"/>
    </row>
    <row r="43" spans="2:16" x14ac:dyDescent="0.3">
      <c r="B43" s="11"/>
      <c r="C43" s="11"/>
      <c r="D43" s="11"/>
      <c r="E43" s="11"/>
      <c r="F43" s="11"/>
      <c r="G43" s="11"/>
      <c r="H43" s="11"/>
      <c r="I43" s="11"/>
      <c r="J43" s="11"/>
      <c r="K43" s="11"/>
      <c r="L43" s="11"/>
      <c r="M43" s="11"/>
      <c r="N43" s="11"/>
      <c r="O43" s="11"/>
      <c r="P43" s="11"/>
    </row>
    <row r="44" spans="2:16" x14ac:dyDescent="0.3">
      <c r="B44" s="11"/>
      <c r="C44" s="11"/>
      <c r="D44" s="11"/>
      <c r="E44" s="11"/>
      <c r="F44" s="11"/>
      <c r="G44" s="11"/>
      <c r="H44" s="11"/>
      <c r="I44" s="11"/>
      <c r="J44" s="11"/>
      <c r="K44" s="11"/>
      <c r="L44" s="11"/>
      <c r="M44" s="11"/>
      <c r="N44" s="11"/>
      <c r="O44" s="11"/>
      <c r="P44" s="11"/>
    </row>
    <row r="45" spans="2:16" x14ac:dyDescent="0.3">
      <c r="B45" s="11"/>
      <c r="C45" s="11"/>
      <c r="D45" s="11"/>
      <c r="E45" s="11"/>
      <c r="F45" s="11"/>
      <c r="G45" s="11"/>
      <c r="H45" s="11"/>
      <c r="I45" s="11"/>
      <c r="J45" s="11"/>
      <c r="K45" s="11"/>
      <c r="L45" s="11"/>
      <c r="M45" s="11"/>
      <c r="N45" s="11"/>
      <c r="O45" s="11"/>
      <c r="P45" s="11"/>
    </row>
    <row r="46" spans="2:16" x14ac:dyDescent="0.3">
      <c r="B46" s="11"/>
      <c r="C46" s="11"/>
      <c r="D46" s="11"/>
      <c r="E46" s="11"/>
      <c r="F46" s="11"/>
      <c r="G46" s="11"/>
      <c r="H46" s="11"/>
      <c r="I46" s="11"/>
      <c r="J46" s="11"/>
      <c r="K46" s="11"/>
      <c r="L46" s="11"/>
      <c r="M46" s="11"/>
      <c r="N46" s="11"/>
      <c r="O46" s="11"/>
      <c r="P46" s="11"/>
    </row>
    <row r="47" spans="2:16" x14ac:dyDescent="0.3">
      <c r="B47" s="11"/>
      <c r="C47" s="11"/>
      <c r="D47" s="11"/>
      <c r="E47" s="11"/>
      <c r="F47" s="11"/>
      <c r="G47" s="11"/>
      <c r="H47" s="11"/>
      <c r="I47" s="11"/>
      <c r="J47" s="11"/>
      <c r="K47" s="11"/>
      <c r="L47" s="11"/>
      <c r="M47" s="11"/>
      <c r="N47" s="11"/>
      <c r="O47" s="11"/>
      <c r="P47" s="11"/>
    </row>
    <row r="48" spans="2:16" x14ac:dyDescent="0.3">
      <c r="B48" s="11"/>
      <c r="C48" s="11"/>
      <c r="D48" s="11"/>
      <c r="E48" s="11"/>
      <c r="F48" s="11"/>
      <c r="G48" s="11"/>
      <c r="H48" s="11"/>
      <c r="I48" s="11"/>
      <c r="J48" s="11"/>
      <c r="K48" s="11"/>
      <c r="L48" s="11"/>
      <c r="M48" s="11"/>
      <c r="N48" s="11"/>
      <c r="O48" s="11"/>
      <c r="P48" s="11"/>
    </row>
    <row r="49" s="11" customFormat="1" x14ac:dyDescent="0.3"/>
    <row r="50" s="11" customFormat="1" x14ac:dyDescent="0.3"/>
    <row r="51" s="11" customFormat="1" x14ac:dyDescent="0.3"/>
    <row r="52" s="11" customFormat="1" x14ac:dyDescent="0.3"/>
    <row r="53" s="11" customFormat="1" x14ac:dyDescent="0.3"/>
    <row r="54" s="11" customFormat="1" x14ac:dyDescent="0.3"/>
    <row r="55" s="11" customFormat="1" x14ac:dyDescent="0.3"/>
    <row r="56" s="11" customFormat="1" x14ac:dyDescent="0.3"/>
    <row r="57" s="11" customFormat="1" x14ac:dyDescent="0.3"/>
    <row r="58" s="11" customFormat="1" x14ac:dyDescent="0.3"/>
    <row r="59" s="11" customFormat="1" x14ac:dyDescent="0.3"/>
    <row r="60" s="11" customFormat="1" x14ac:dyDescent="0.3"/>
    <row r="61" s="11" customFormat="1" x14ac:dyDescent="0.3"/>
    <row r="62" s="11" customFormat="1" x14ac:dyDescent="0.3"/>
    <row r="63" s="11" customFormat="1" x14ac:dyDescent="0.3"/>
    <row r="64" s="11" customFormat="1" x14ac:dyDescent="0.3"/>
    <row r="65" s="11" customFormat="1" x14ac:dyDescent="0.3"/>
    <row r="66" s="11" customFormat="1" x14ac:dyDescent="0.3"/>
    <row r="67" s="11" customFormat="1" x14ac:dyDescent="0.3"/>
    <row r="68" s="11" customFormat="1" x14ac:dyDescent="0.3"/>
    <row r="69" s="11" customFormat="1" x14ac:dyDescent="0.3"/>
    <row r="70" s="11" customFormat="1" x14ac:dyDescent="0.3"/>
    <row r="71" s="11" customFormat="1" x14ac:dyDescent="0.3"/>
    <row r="72" s="11" customFormat="1" x14ac:dyDescent="0.3"/>
    <row r="73" s="11" customFormat="1" x14ac:dyDescent="0.3"/>
    <row r="74" s="11" customFormat="1" x14ac:dyDescent="0.3"/>
    <row r="75" s="11" customFormat="1" x14ac:dyDescent="0.3"/>
    <row r="76" s="11" customFormat="1" x14ac:dyDescent="0.3"/>
    <row r="77" s="11" customFormat="1" x14ac:dyDescent="0.3"/>
    <row r="78" s="11" customFormat="1" x14ac:dyDescent="0.3"/>
    <row r="79" s="11" customFormat="1" x14ac:dyDescent="0.3"/>
    <row r="80" s="11" customFormat="1" x14ac:dyDescent="0.3"/>
    <row r="81" s="11" customFormat="1" x14ac:dyDescent="0.3"/>
    <row r="82" s="11" customFormat="1" x14ac:dyDescent="0.3"/>
    <row r="83" s="11" customFormat="1" x14ac:dyDescent="0.3"/>
    <row r="84" s="11" customFormat="1" x14ac:dyDescent="0.3"/>
    <row r="85" s="11" customFormat="1" x14ac:dyDescent="0.3"/>
    <row r="86" s="11" customFormat="1" x14ac:dyDescent="0.3"/>
    <row r="87" s="11" customFormat="1" x14ac:dyDescent="0.3"/>
    <row r="88" s="11" customFormat="1" x14ac:dyDescent="0.3"/>
    <row r="89" s="11" customFormat="1" x14ac:dyDescent="0.3"/>
    <row r="90" s="11" customFormat="1" x14ac:dyDescent="0.3"/>
    <row r="91" s="11" customFormat="1" x14ac:dyDescent="0.3"/>
    <row r="92" s="11" customFormat="1" x14ac:dyDescent="0.3"/>
    <row r="93" s="11" customFormat="1" x14ac:dyDescent="0.3"/>
    <row r="94" s="11" customFormat="1" x14ac:dyDescent="0.3"/>
    <row r="95" s="11" customFormat="1" x14ac:dyDescent="0.3"/>
    <row r="96" s="11" customFormat="1" x14ac:dyDescent="0.3"/>
    <row r="97" s="11" customFormat="1" x14ac:dyDescent="0.3"/>
    <row r="98" s="11" customFormat="1" x14ac:dyDescent="0.3"/>
    <row r="99" s="11" customFormat="1" x14ac:dyDescent="0.3"/>
    <row r="100" s="11" customFormat="1" x14ac:dyDescent="0.3"/>
    <row r="101" s="11" customFormat="1" x14ac:dyDescent="0.3"/>
    <row r="102" s="11" customFormat="1" x14ac:dyDescent="0.3"/>
    <row r="103" s="11" customFormat="1" x14ac:dyDescent="0.3"/>
    <row r="104" s="11" customFormat="1" x14ac:dyDescent="0.3"/>
    <row r="105" s="11" customFormat="1" x14ac:dyDescent="0.3"/>
    <row r="106" s="11" customFormat="1" x14ac:dyDescent="0.3"/>
    <row r="107" s="11" customFormat="1" x14ac:dyDescent="0.3"/>
    <row r="108" s="11" customFormat="1" x14ac:dyDescent="0.3"/>
    <row r="109" s="11" customFormat="1" x14ac:dyDescent="0.3"/>
    <row r="110" s="11" customFormat="1" x14ac:dyDescent="0.3"/>
    <row r="111" s="11" customFormat="1" x14ac:dyDescent="0.3"/>
    <row r="112" s="11" customFormat="1" x14ac:dyDescent="0.3"/>
    <row r="113" s="11" customFormat="1" x14ac:dyDescent="0.3"/>
    <row r="114" s="11" customFormat="1" x14ac:dyDescent="0.3"/>
    <row r="115" s="11" customFormat="1" x14ac:dyDescent="0.3"/>
    <row r="116" s="11" customFormat="1" x14ac:dyDescent="0.3"/>
    <row r="117" s="11" customFormat="1" x14ac:dyDescent="0.3"/>
    <row r="118" s="11" customFormat="1" x14ac:dyDescent="0.3"/>
    <row r="119" s="11" customFormat="1" x14ac:dyDescent="0.3"/>
    <row r="120" s="11" customFormat="1" x14ac:dyDescent="0.3"/>
    <row r="121" s="11" customFormat="1" x14ac:dyDescent="0.3"/>
    <row r="122" s="11" customFormat="1" x14ac:dyDescent="0.3"/>
    <row r="123" s="11" customFormat="1" x14ac:dyDescent="0.3"/>
    <row r="124" s="11" customFormat="1" x14ac:dyDescent="0.3"/>
    <row r="125" s="11" customFormat="1" x14ac:dyDescent="0.3"/>
    <row r="126" s="11" customFormat="1" x14ac:dyDescent="0.3"/>
    <row r="127" s="11" customFormat="1" x14ac:dyDescent="0.3"/>
    <row r="128" s="11" customFormat="1" x14ac:dyDescent="0.3"/>
    <row r="129" s="11" customFormat="1" x14ac:dyDescent="0.3"/>
    <row r="130" s="11" customFormat="1" x14ac:dyDescent="0.3"/>
    <row r="131" s="11" customFormat="1" x14ac:dyDescent="0.3"/>
    <row r="132" s="11" customFormat="1" x14ac:dyDescent="0.3"/>
    <row r="133" s="11" customFormat="1" x14ac:dyDescent="0.3"/>
    <row r="134" s="11" customFormat="1" x14ac:dyDescent="0.3"/>
    <row r="135" s="11" customFormat="1" x14ac:dyDescent="0.3"/>
    <row r="136" s="11" customFormat="1" x14ac:dyDescent="0.3"/>
    <row r="137" s="11" customFormat="1" x14ac:dyDescent="0.3"/>
    <row r="138" s="11" customFormat="1" x14ac:dyDescent="0.3"/>
    <row r="139" s="11" customFormat="1" x14ac:dyDescent="0.3"/>
    <row r="140" s="11" customFormat="1" x14ac:dyDescent="0.3"/>
    <row r="141" s="11" customFormat="1" x14ac:dyDescent="0.3"/>
    <row r="142" s="11" customFormat="1" x14ac:dyDescent="0.3"/>
    <row r="143" s="11" customFormat="1" x14ac:dyDescent="0.3"/>
    <row r="144" s="11" customFormat="1" x14ac:dyDescent="0.3"/>
    <row r="145" s="11" customFormat="1" x14ac:dyDescent="0.3"/>
    <row r="146" s="11" customFormat="1" x14ac:dyDescent="0.3"/>
    <row r="147" s="11" customFormat="1" x14ac:dyDescent="0.3"/>
    <row r="148" s="11" customFormat="1" x14ac:dyDescent="0.3"/>
    <row r="149" s="11" customFormat="1" x14ac:dyDescent="0.3"/>
    <row r="150" s="11" customFormat="1" x14ac:dyDescent="0.3"/>
    <row r="151" s="11" customFormat="1" x14ac:dyDescent="0.3"/>
    <row r="152" s="11" customFormat="1" x14ac:dyDescent="0.3"/>
    <row r="153" s="11" customFormat="1" x14ac:dyDescent="0.3"/>
    <row r="154" s="11" customFormat="1" x14ac:dyDescent="0.3"/>
    <row r="155" s="11" customFormat="1" x14ac:dyDescent="0.3"/>
    <row r="156" s="11" customFormat="1" x14ac:dyDescent="0.3"/>
    <row r="157" s="11" customFormat="1" x14ac:dyDescent="0.3"/>
    <row r="158" s="11" customFormat="1" x14ac:dyDescent="0.3"/>
    <row r="159" s="11" customFormat="1" x14ac:dyDescent="0.3"/>
    <row r="160" s="11" customFormat="1" x14ac:dyDescent="0.3"/>
    <row r="161" s="11" customFormat="1" x14ac:dyDescent="0.3"/>
    <row r="162" s="11" customFormat="1" x14ac:dyDescent="0.3"/>
    <row r="163" s="11" customFormat="1" x14ac:dyDescent="0.3"/>
    <row r="164" s="11" customFormat="1" x14ac:dyDescent="0.3"/>
    <row r="165" s="11" customFormat="1" x14ac:dyDescent="0.3"/>
    <row r="166" s="11" customFormat="1" x14ac:dyDescent="0.3"/>
    <row r="167" s="11" customFormat="1" x14ac:dyDescent="0.3"/>
  </sheetData>
  <mergeCells count="7">
    <mergeCell ref="C4:G4"/>
    <mergeCell ref="AG4:AK4"/>
    <mergeCell ref="H4:L4"/>
    <mergeCell ref="M4:Q4"/>
    <mergeCell ref="R4:V4"/>
    <mergeCell ref="W4:AA4"/>
    <mergeCell ref="AB4:AF4"/>
  </mergeCells>
  <pageMargins left="0.45" right="0.2" top="0.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5"/>
  <sheetViews>
    <sheetView showGridLines="0" zoomScaleNormal="100" workbookViewId="0">
      <selection activeCell="A2" sqref="A2"/>
    </sheetView>
  </sheetViews>
  <sheetFormatPr defaultColWidth="9.44140625" defaultRowHeight="14.4" x14ac:dyDescent="0.3"/>
  <cols>
    <col min="1" max="1" width="9.5546875" style="11" customWidth="1"/>
    <col min="2" max="4" width="9.44140625" style="11"/>
    <col min="5" max="5" width="17.5546875" style="11" customWidth="1"/>
    <col min="6" max="6" width="9.44140625" style="11"/>
    <col min="7" max="11" width="9.44140625" style="3"/>
    <col min="12" max="12" width="9.44140625" style="42"/>
    <col min="13" max="16384" width="9.44140625" style="3"/>
  </cols>
  <sheetData>
    <row r="1" spans="1:12" ht="23.4" x14ac:dyDescent="0.45">
      <c r="A1" s="254" t="s">
        <v>0</v>
      </c>
      <c r="B1" s="254"/>
      <c r="C1" s="254"/>
      <c r="D1" s="254"/>
      <c r="E1" s="254"/>
      <c r="F1" s="254"/>
    </row>
    <row r="2" spans="1:12" ht="13.5" customHeight="1" x14ac:dyDescent="0.45">
      <c r="A2" s="12"/>
      <c r="B2" s="3"/>
      <c r="C2" s="3"/>
      <c r="D2" s="3"/>
      <c r="E2" s="3"/>
      <c r="F2" s="3"/>
    </row>
    <row r="3" spans="1:12" ht="24" customHeight="1" x14ac:dyDescent="0.45">
      <c r="A3" s="40" t="s">
        <v>1</v>
      </c>
      <c r="B3" s="3"/>
      <c r="C3" s="3"/>
      <c r="D3" s="3"/>
      <c r="E3" s="3"/>
      <c r="F3" s="3"/>
    </row>
    <row r="4" spans="1:12" ht="24" customHeight="1" x14ac:dyDescent="0.45">
      <c r="A4" s="40" t="s">
        <v>1389</v>
      </c>
      <c r="B4" s="3"/>
      <c r="C4" s="3"/>
      <c r="D4" s="3"/>
      <c r="E4" s="3"/>
      <c r="F4" s="3"/>
    </row>
    <row r="5" spans="1:12" ht="24" customHeight="1" x14ac:dyDescent="0.45">
      <c r="A5" s="45" t="s">
        <v>1492</v>
      </c>
      <c r="B5" s="3"/>
      <c r="C5" s="3"/>
      <c r="D5" s="3"/>
      <c r="E5" s="3"/>
      <c r="F5" s="3"/>
    </row>
    <row r="6" spans="1:12" ht="23.4" x14ac:dyDescent="0.45">
      <c r="A6" s="40"/>
      <c r="B6" s="3"/>
      <c r="C6" s="3"/>
      <c r="D6" s="3"/>
      <c r="E6" s="3"/>
      <c r="F6" s="3"/>
    </row>
    <row r="7" spans="1:12" ht="23.4" x14ac:dyDescent="0.45">
      <c r="A7" s="41" t="s">
        <v>2</v>
      </c>
      <c r="B7" s="7"/>
      <c r="C7" s="7"/>
      <c r="D7" s="7"/>
      <c r="E7" s="3"/>
      <c r="F7" s="3"/>
    </row>
    <row r="8" spans="1:12" ht="15.6" x14ac:dyDescent="0.3">
      <c r="A8" s="37" t="s">
        <v>3</v>
      </c>
      <c r="B8" s="37"/>
      <c r="C8" s="37"/>
      <c r="D8" s="37"/>
      <c r="E8" s="37"/>
      <c r="F8" s="38"/>
      <c r="G8" s="38"/>
    </row>
    <row r="9" spans="1:12" ht="15.6" x14ac:dyDescent="0.3">
      <c r="A9" s="37" t="s">
        <v>4</v>
      </c>
      <c r="B9" s="74"/>
      <c r="C9" s="74"/>
      <c r="D9" s="74"/>
      <c r="E9" s="74"/>
      <c r="F9" s="38"/>
      <c r="G9" s="38"/>
    </row>
    <row r="10" spans="1:12" ht="15.6" x14ac:dyDescent="0.3">
      <c r="A10" s="35"/>
      <c r="B10" s="35"/>
      <c r="C10" s="35"/>
      <c r="D10" s="35"/>
      <c r="E10" s="35"/>
      <c r="F10" s="3"/>
    </row>
    <row r="11" spans="1:12" s="39" customFormat="1" ht="13.8" x14ac:dyDescent="0.25">
      <c r="A11" s="255" t="s">
        <v>5</v>
      </c>
      <c r="B11" s="255"/>
      <c r="C11" s="255"/>
      <c r="D11" s="255"/>
      <c r="E11" s="255"/>
      <c r="F11" s="255"/>
      <c r="G11" s="253"/>
      <c r="L11" s="33"/>
    </row>
    <row r="12" spans="1:12" ht="13.8" x14ac:dyDescent="0.25">
      <c r="A12" s="13" t="s">
        <v>6</v>
      </c>
      <c r="B12" s="3" t="s">
        <v>7</v>
      </c>
      <c r="C12" s="3"/>
      <c r="D12" s="3"/>
      <c r="E12" s="3"/>
      <c r="F12" s="3"/>
      <c r="G12" s="253"/>
    </row>
    <row r="13" spans="1:12" ht="13.8" x14ac:dyDescent="0.25">
      <c r="A13" s="13" t="s">
        <v>6</v>
      </c>
      <c r="B13" s="3" t="s">
        <v>8</v>
      </c>
      <c r="C13" s="3"/>
      <c r="D13" s="3"/>
      <c r="E13" s="3"/>
      <c r="F13" s="3"/>
      <c r="G13" s="253"/>
    </row>
    <row r="14" spans="1:12" ht="13.8" x14ac:dyDescent="0.25">
      <c r="A14" s="13" t="s">
        <v>6</v>
      </c>
      <c r="B14" s="3" t="s">
        <v>9</v>
      </c>
      <c r="C14" s="60"/>
      <c r="D14" s="3"/>
      <c r="E14" s="3"/>
      <c r="F14" s="3"/>
      <c r="G14" s="253"/>
    </row>
    <row r="15" spans="1:12" ht="13.8" x14ac:dyDescent="0.25">
      <c r="A15" s="13" t="s">
        <v>6</v>
      </c>
      <c r="B15" s="3" t="s">
        <v>10</v>
      </c>
      <c r="C15" s="3"/>
      <c r="D15" s="3"/>
      <c r="E15" s="3"/>
      <c r="F15" s="3"/>
      <c r="G15" s="253"/>
    </row>
    <row r="16" spans="1:12" ht="13.8" x14ac:dyDescent="0.25">
      <c r="A16" s="13" t="s">
        <v>6</v>
      </c>
      <c r="B16" s="3" t="s">
        <v>11</v>
      </c>
      <c r="C16" s="3"/>
      <c r="D16" s="3"/>
      <c r="E16" s="3"/>
      <c r="F16" s="3"/>
      <c r="G16" s="253"/>
    </row>
    <row r="17" spans="1:12" ht="13.8" x14ac:dyDescent="0.25">
      <c r="A17" s="13" t="s">
        <v>6</v>
      </c>
      <c r="B17" s="3" t="s">
        <v>12</v>
      </c>
      <c r="C17" s="3"/>
      <c r="D17" s="3"/>
      <c r="E17" s="3"/>
      <c r="F17" s="3"/>
    </row>
    <row r="18" spans="1:12" ht="13.8" x14ac:dyDescent="0.25">
      <c r="A18" s="13" t="s">
        <v>6</v>
      </c>
      <c r="B18" s="3" t="s">
        <v>1390</v>
      </c>
      <c r="C18" s="3"/>
      <c r="D18" s="3"/>
      <c r="E18" s="3"/>
      <c r="F18" s="3"/>
    </row>
    <row r="19" spans="1:12" ht="13.8" x14ac:dyDescent="0.25">
      <c r="A19" s="13" t="s">
        <v>6</v>
      </c>
      <c r="B19" s="3" t="s">
        <v>13</v>
      </c>
      <c r="C19" s="3"/>
      <c r="D19" s="3"/>
      <c r="E19" s="3"/>
      <c r="F19" s="3"/>
    </row>
    <row r="20" spans="1:12" ht="13.8" x14ac:dyDescent="0.25">
      <c r="A20" s="13" t="s">
        <v>6</v>
      </c>
      <c r="B20" s="3" t="s">
        <v>14</v>
      </c>
      <c r="C20" s="3"/>
      <c r="D20" s="3"/>
      <c r="E20" s="3"/>
      <c r="F20" s="3"/>
    </row>
    <row r="21" spans="1:12" ht="13.8" x14ac:dyDescent="0.25">
      <c r="A21" s="13" t="s">
        <v>6</v>
      </c>
      <c r="B21" s="3" t="s">
        <v>15</v>
      </c>
      <c r="C21" s="3"/>
      <c r="D21" s="3"/>
      <c r="E21" s="3"/>
      <c r="F21" s="3"/>
    </row>
    <row r="22" spans="1:12" ht="13.8" x14ac:dyDescent="0.25">
      <c r="A22" s="13" t="s">
        <v>6</v>
      </c>
      <c r="B22" s="3" t="s">
        <v>16</v>
      </c>
      <c r="C22" s="3"/>
      <c r="D22" s="3"/>
      <c r="E22" s="3"/>
      <c r="F22" s="3"/>
    </row>
    <row r="23" spans="1:12" ht="13.8" x14ac:dyDescent="0.25">
      <c r="A23" s="3"/>
      <c r="B23" s="61"/>
      <c r="C23" s="3"/>
      <c r="D23" s="3"/>
      <c r="E23" s="3"/>
      <c r="F23" s="3"/>
    </row>
    <row r="24" spans="1:12" s="39" customFormat="1" ht="13.8" x14ac:dyDescent="0.25">
      <c r="A24" s="62" t="s">
        <v>17</v>
      </c>
      <c r="B24" s="61"/>
      <c r="C24" s="57"/>
      <c r="D24" s="57"/>
      <c r="E24" s="57"/>
      <c r="L24" s="33"/>
    </row>
    <row r="25" spans="1:12" ht="13.8" x14ac:dyDescent="0.25">
      <c r="A25" s="13" t="s">
        <v>6</v>
      </c>
      <c r="B25" s="3" t="s">
        <v>18</v>
      </c>
      <c r="C25" s="3"/>
      <c r="D25" s="3"/>
      <c r="E25" s="3"/>
      <c r="F25" s="39"/>
      <c r="H25" s="3" t="s">
        <v>19</v>
      </c>
    </row>
    <row r="26" spans="1:12" ht="13.8" x14ac:dyDescent="0.25">
      <c r="A26" s="13" t="s">
        <v>6</v>
      </c>
      <c r="B26" s="3" t="s">
        <v>20</v>
      </c>
      <c r="C26" s="3"/>
      <c r="D26" s="3"/>
      <c r="E26" s="3"/>
      <c r="F26" s="39"/>
    </row>
    <row r="27" spans="1:12" ht="13.8" x14ac:dyDescent="0.25">
      <c r="A27" s="13" t="s">
        <v>6</v>
      </c>
      <c r="B27" s="3" t="s">
        <v>21</v>
      </c>
      <c r="C27" s="3"/>
      <c r="D27" s="3"/>
      <c r="E27" s="3"/>
      <c r="F27" s="39"/>
    </row>
    <row r="28" spans="1:12" ht="13.8" x14ac:dyDescent="0.25">
      <c r="A28" s="13" t="s">
        <v>6</v>
      </c>
      <c r="B28" s="3" t="s">
        <v>22</v>
      </c>
      <c r="C28" s="3"/>
      <c r="D28" s="3"/>
      <c r="E28" s="3"/>
      <c r="F28" s="3"/>
    </row>
    <row r="29" spans="1:12" x14ac:dyDescent="0.3">
      <c r="A29" s="13" t="s">
        <v>6</v>
      </c>
      <c r="B29" s="11" t="s">
        <v>23</v>
      </c>
      <c r="C29" s="3"/>
      <c r="D29" s="3"/>
      <c r="E29" s="3"/>
      <c r="F29" s="3"/>
    </row>
    <row r="30" spans="1:12" ht="13.8" x14ac:dyDescent="0.25">
      <c r="A30" s="13" t="s">
        <v>6</v>
      </c>
      <c r="B30" s="14" t="s">
        <v>1391</v>
      </c>
      <c r="C30" s="13"/>
      <c r="D30" s="3"/>
      <c r="E30" s="3"/>
      <c r="F30" s="3"/>
    </row>
    <row r="31" spans="1:12" ht="13.8" x14ac:dyDescent="0.25">
      <c r="A31" s="13"/>
      <c r="B31" s="14"/>
      <c r="C31" s="13"/>
      <c r="D31" s="3"/>
      <c r="E31" s="3"/>
      <c r="F31" s="3"/>
    </row>
    <row r="32" spans="1:12" ht="13.8" x14ac:dyDescent="0.25">
      <c r="A32" s="13"/>
      <c r="B32" s="14"/>
      <c r="C32" s="13"/>
      <c r="D32" s="3"/>
      <c r="E32" s="3"/>
      <c r="F32" s="3"/>
    </row>
    <row r="33" spans="1:12" ht="13.8" x14ac:dyDescent="0.25">
      <c r="A33" s="62" t="s">
        <v>1392</v>
      </c>
      <c r="B33" s="14"/>
      <c r="C33" s="13"/>
      <c r="D33" s="3"/>
      <c r="E33" s="3"/>
      <c r="F33" s="3"/>
    </row>
    <row r="34" spans="1:12" ht="13.8" x14ac:dyDescent="0.25">
      <c r="A34" s="13"/>
      <c r="B34" s="14" t="s">
        <v>24</v>
      </c>
      <c r="C34" s="13"/>
      <c r="D34" s="3"/>
      <c r="E34" s="3"/>
      <c r="F34" s="3"/>
    </row>
    <row r="35" spans="1:12" ht="13.8" x14ac:dyDescent="0.25">
      <c r="A35" s="13"/>
      <c r="B35" s="14" t="s">
        <v>25</v>
      </c>
      <c r="C35" s="13"/>
      <c r="D35" s="3"/>
      <c r="E35" s="3"/>
      <c r="F35" s="3"/>
    </row>
    <row r="36" spans="1:12" ht="13.8" x14ac:dyDescent="0.25">
      <c r="A36" s="13"/>
      <c r="B36" s="14" t="s">
        <v>26</v>
      </c>
      <c r="C36" s="13"/>
      <c r="D36" s="3"/>
      <c r="E36" s="3"/>
      <c r="F36" s="3"/>
    </row>
    <row r="37" spans="1:12" ht="13.8" x14ac:dyDescent="0.25">
      <c r="A37" s="13"/>
      <c r="B37" s="3" t="s">
        <v>27</v>
      </c>
      <c r="C37" s="13"/>
      <c r="D37" s="3"/>
      <c r="E37" s="3"/>
      <c r="F37" s="3"/>
    </row>
    <row r="38" spans="1:12" ht="13.8" x14ac:dyDescent="0.25">
      <c r="A38" s="13"/>
      <c r="B38" s="3" t="s">
        <v>28</v>
      </c>
      <c r="C38" s="13"/>
      <c r="D38" s="3"/>
      <c r="E38" s="3"/>
      <c r="F38" s="3"/>
    </row>
    <row r="39" spans="1:12" ht="13.8" x14ac:dyDescent="0.25">
      <c r="A39" s="15"/>
      <c r="B39" s="3" t="s">
        <v>29</v>
      </c>
      <c r="C39" s="3"/>
      <c r="D39" s="3"/>
      <c r="E39" s="3"/>
      <c r="F39" s="3"/>
    </row>
    <row r="40" spans="1:12" ht="13.8" x14ac:dyDescent="0.25">
      <c r="A40" s="15"/>
      <c r="B40" s="3"/>
      <c r="C40" s="3"/>
      <c r="D40" s="3"/>
      <c r="E40" s="3"/>
      <c r="F40" s="3"/>
    </row>
    <row r="41" spans="1:12" s="39" customFormat="1" ht="13.8" x14ac:dyDescent="0.25">
      <c r="A41" s="68" t="s">
        <v>1393</v>
      </c>
      <c r="B41" s="58"/>
      <c r="C41" s="58"/>
      <c r="D41" s="58"/>
      <c r="E41" s="58"/>
      <c r="L41" s="33"/>
    </row>
    <row r="42" spans="1:12" ht="13.8" x14ac:dyDescent="0.25">
      <c r="A42" s="13" t="s">
        <v>6</v>
      </c>
      <c r="B42" s="3" t="s">
        <v>30</v>
      </c>
      <c r="C42" s="3"/>
      <c r="D42" s="3"/>
      <c r="E42" s="3"/>
      <c r="F42" s="3"/>
    </row>
    <row r="43" spans="1:12" ht="13.8" x14ac:dyDescent="0.25">
      <c r="A43" s="13" t="s">
        <v>6</v>
      </c>
      <c r="B43" s="3" t="s">
        <v>31</v>
      </c>
      <c r="C43" s="3"/>
      <c r="D43" s="3"/>
      <c r="E43" s="3"/>
      <c r="F43" s="3"/>
    </row>
    <row r="44" spans="1:12" ht="13.8" x14ac:dyDescent="0.25">
      <c r="A44" s="13" t="s">
        <v>6</v>
      </c>
      <c r="B44" s="3" t="s">
        <v>32</v>
      </c>
      <c r="C44" s="3"/>
      <c r="D44" s="3"/>
      <c r="E44" s="3"/>
      <c r="F44" s="3"/>
    </row>
    <row r="45" spans="1:12" ht="13.8" x14ac:dyDescent="0.25">
      <c r="A45" s="13" t="s">
        <v>6</v>
      </c>
      <c r="B45" s="3" t="s">
        <v>33</v>
      </c>
      <c r="C45" s="3"/>
      <c r="D45" s="3"/>
      <c r="E45" s="3"/>
      <c r="F45" s="3"/>
    </row>
    <row r="46" spans="1:12" ht="13.8" x14ac:dyDescent="0.25">
      <c r="A46" s="13" t="s">
        <v>6</v>
      </c>
      <c r="B46" s="3" t="s">
        <v>34</v>
      </c>
      <c r="C46" s="3"/>
      <c r="D46" s="3"/>
      <c r="E46" s="3"/>
      <c r="F46" s="3"/>
    </row>
    <row r="47" spans="1:12" ht="13.8" x14ac:dyDescent="0.25">
      <c r="A47" s="13" t="s">
        <v>6</v>
      </c>
      <c r="B47" s="3" t="s">
        <v>35</v>
      </c>
      <c r="C47" s="3"/>
      <c r="D47" s="3"/>
      <c r="E47" s="3"/>
      <c r="F47" s="3"/>
    </row>
    <row r="48" spans="1:12" ht="13.8" x14ac:dyDescent="0.25">
      <c r="A48" s="13" t="s">
        <v>6</v>
      </c>
      <c r="B48" s="3" t="s">
        <v>36</v>
      </c>
      <c r="C48" s="3"/>
      <c r="D48" s="3"/>
      <c r="E48" s="3"/>
      <c r="F48" s="3"/>
    </row>
    <row r="49" spans="1:12" ht="13.8" x14ac:dyDescent="0.25">
      <c r="A49" s="13"/>
      <c r="B49" s="3" t="s">
        <v>37</v>
      </c>
      <c r="C49" s="3"/>
      <c r="D49" s="3"/>
      <c r="E49" s="3"/>
      <c r="F49" s="3"/>
    </row>
    <row r="50" spans="1:12" ht="13.8" x14ac:dyDescent="0.25">
      <c r="A50" s="13" t="s">
        <v>6</v>
      </c>
      <c r="B50" s="3" t="s">
        <v>38</v>
      </c>
      <c r="C50" s="3"/>
      <c r="D50" s="3"/>
      <c r="E50" s="3"/>
      <c r="F50" s="3"/>
    </row>
    <row r="51" spans="1:12" ht="13.8" x14ac:dyDescent="0.25">
      <c r="A51" s="13"/>
      <c r="B51" s="3"/>
      <c r="C51" s="3"/>
      <c r="D51" s="3"/>
      <c r="E51" s="3"/>
      <c r="F51" s="3"/>
    </row>
    <row r="52" spans="1:12" ht="13.8" x14ac:dyDescent="0.25">
      <c r="A52" s="68" t="s">
        <v>1394</v>
      </c>
      <c r="B52" s="3"/>
      <c r="C52" s="3"/>
      <c r="D52" s="3"/>
      <c r="E52" s="3"/>
      <c r="F52" s="3"/>
      <c r="L52" s="33"/>
    </row>
    <row r="53" spans="1:12" ht="13.8" x14ac:dyDescent="0.25">
      <c r="A53" s="13" t="s">
        <v>6</v>
      </c>
      <c r="B53" s="3" t="s">
        <v>39</v>
      </c>
      <c r="C53" s="3"/>
      <c r="D53" s="3"/>
      <c r="E53" s="3"/>
      <c r="F53" s="3"/>
      <c r="L53" s="33"/>
    </row>
    <row r="54" spans="1:12" ht="13.8" x14ac:dyDescent="0.25">
      <c r="A54" s="13" t="s">
        <v>6</v>
      </c>
      <c r="B54" s="3" t="s">
        <v>40</v>
      </c>
      <c r="C54" s="3"/>
      <c r="D54" s="3"/>
      <c r="E54" s="3"/>
      <c r="F54" s="3"/>
      <c r="L54" s="33"/>
    </row>
    <row r="55" spans="1:12" ht="13.8" x14ac:dyDescent="0.25">
      <c r="A55" s="13" t="s">
        <v>6</v>
      </c>
      <c r="B55" s="3" t="s">
        <v>41</v>
      </c>
      <c r="C55" s="3"/>
      <c r="D55" s="3"/>
      <c r="E55" s="3"/>
      <c r="F55" s="3"/>
      <c r="L55" s="33"/>
    </row>
    <row r="56" spans="1:12" ht="13.8" x14ac:dyDescent="0.25">
      <c r="A56" s="13" t="s">
        <v>6</v>
      </c>
      <c r="B56" s="3" t="s">
        <v>42</v>
      </c>
      <c r="C56" s="3"/>
      <c r="D56" s="3"/>
      <c r="E56" s="3"/>
      <c r="F56" s="3"/>
      <c r="L56" s="33"/>
    </row>
    <row r="57" spans="1:12" ht="13.8" x14ac:dyDescent="0.25">
      <c r="A57" s="13" t="s">
        <v>6</v>
      </c>
      <c r="B57" s="3" t="s">
        <v>43</v>
      </c>
      <c r="C57" s="3"/>
      <c r="D57" s="3"/>
      <c r="E57" s="3"/>
      <c r="F57" s="3"/>
    </row>
    <row r="58" spans="1:12" ht="13.8" x14ac:dyDescent="0.25">
      <c r="A58" s="3"/>
      <c r="B58" s="3"/>
      <c r="C58" s="3"/>
      <c r="D58" s="3"/>
      <c r="E58" s="3"/>
      <c r="F58" s="3"/>
    </row>
    <row r="59" spans="1:12" s="39" customFormat="1" ht="13.8" x14ac:dyDescent="0.25">
      <c r="A59" s="68" t="s">
        <v>1395</v>
      </c>
      <c r="B59" s="57"/>
      <c r="C59" s="57"/>
      <c r="D59" s="57"/>
      <c r="E59" s="57"/>
      <c r="L59" s="33"/>
    </row>
    <row r="60" spans="1:12" x14ac:dyDescent="0.3">
      <c r="A60" s="13"/>
      <c r="B60" s="3" t="s">
        <v>44</v>
      </c>
      <c r="C60" s="3"/>
      <c r="D60" s="3"/>
      <c r="F60" s="3"/>
      <c r="L60" s="3"/>
    </row>
    <row r="61" spans="1:12" ht="13.8" x14ac:dyDescent="0.25">
      <c r="A61" s="13"/>
      <c r="B61" s="3" t="s">
        <v>45</v>
      </c>
      <c r="C61" s="3"/>
      <c r="D61" s="3"/>
      <c r="E61" s="3"/>
      <c r="F61" s="3"/>
    </row>
    <row r="62" spans="1:12" ht="13.8" x14ac:dyDescent="0.25">
      <c r="A62" s="13"/>
      <c r="B62" s="3" t="s">
        <v>46</v>
      </c>
      <c r="C62" s="3"/>
      <c r="D62" s="3"/>
      <c r="E62" s="3"/>
      <c r="F62" s="3"/>
    </row>
    <row r="63" spans="1:12" ht="13.8" x14ac:dyDescent="0.25">
      <c r="A63" s="13"/>
      <c r="B63" s="3" t="s">
        <v>47</v>
      </c>
      <c r="C63" s="3"/>
      <c r="D63" s="3"/>
      <c r="E63" s="3"/>
      <c r="F63" s="3"/>
    </row>
    <row r="64" spans="1:12" ht="13.8" x14ac:dyDescent="0.25">
      <c r="A64" s="13"/>
      <c r="B64" s="3" t="s">
        <v>48</v>
      </c>
      <c r="C64" s="3"/>
      <c r="D64" s="3"/>
      <c r="E64" s="3"/>
      <c r="F64" s="3"/>
    </row>
    <row r="65" spans="1:12" ht="13.8" x14ac:dyDescent="0.25">
      <c r="A65" s="13"/>
      <c r="B65" s="3"/>
      <c r="C65" s="3"/>
      <c r="D65" s="3"/>
      <c r="E65" s="3"/>
      <c r="F65" s="3"/>
    </row>
    <row r="66" spans="1:12" s="39" customFormat="1" ht="13.8" x14ac:dyDescent="0.25">
      <c r="A66" s="62" t="s">
        <v>49</v>
      </c>
      <c r="B66" s="57"/>
      <c r="C66" s="57"/>
      <c r="D66" s="57"/>
      <c r="E66" s="57"/>
      <c r="H66" s="39" t="s">
        <v>19</v>
      </c>
      <c r="J66" s="3"/>
      <c r="L66" s="33"/>
    </row>
    <row r="67" spans="1:12" ht="13.8" x14ac:dyDescent="0.25">
      <c r="A67" s="13" t="s">
        <v>50</v>
      </c>
      <c r="B67" s="3" t="s">
        <v>51</v>
      </c>
      <c r="C67" s="3"/>
      <c r="D67" s="3"/>
      <c r="E67" s="3"/>
      <c r="F67" s="3"/>
      <c r="H67" s="3" t="s">
        <v>19</v>
      </c>
    </row>
    <row r="68" spans="1:12" ht="13.8" x14ac:dyDescent="0.25">
      <c r="A68" s="13"/>
      <c r="B68" s="3"/>
      <c r="C68" s="3"/>
      <c r="D68" s="3"/>
      <c r="E68" s="3"/>
      <c r="F68" s="3"/>
    </row>
    <row r="69" spans="1:12" s="39" customFormat="1" ht="13.8" x14ac:dyDescent="0.25">
      <c r="A69" s="62" t="s">
        <v>52</v>
      </c>
      <c r="B69" s="57"/>
      <c r="C69" s="57"/>
      <c r="D69" s="57"/>
      <c r="E69" s="57"/>
      <c r="J69" s="3"/>
      <c r="L69" s="33"/>
    </row>
    <row r="70" spans="1:12" ht="13.8" x14ac:dyDescent="0.25">
      <c r="A70" s="13" t="s">
        <v>50</v>
      </c>
      <c r="B70" s="3" t="s">
        <v>53</v>
      </c>
      <c r="C70" s="3"/>
      <c r="D70" s="3"/>
      <c r="E70" s="3"/>
      <c r="F70" s="3"/>
    </row>
    <row r="71" spans="1:12" ht="13.8" x14ac:dyDescent="0.25">
      <c r="A71" s="16"/>
      <c r="B71" s="3"/>
      <c r="C71" s="3"/>
      <c r="D71" s="3"/>
      <c r="E71" s="3"/>
      <c r="F71" s="3"/>
    </row>
    <row r="72" spans="1:12" ht="13.8" x14ac:dyDescent="0.25">
      <c r="A72" s="62" t="s">
        <v>54</v>
      </c>
      <c r="B72" s="3"/>
      <c r="C72" s="3"/>
      <c r="D72" s="3"/>
      <c r="E72" s="3"/>
      <c r="F72" s="3"/>
    </row>
    <row r="73" spans="1:12" ht="13.8" x14ac:dyDescent="0.25">
      <c r="A73" s="13" t="s">
        <v>50</v>
      </c>
      <c r="B73" s="3" t="s">
        <v>55</v>
      </c>
      <c r="C73" s="3"/>
      <c r="D73" s="3"/>
      <c r="E73" s="3"/>
      <c r="F73" s="3"/>
    </row>
    <row r="74" spans="1:12" ht="13.8" x14ac:dyDescent="0.25">
      <c r="A74" s="16"/>
      <c r="B74" s="3"/>
      <c r="C74" s="3"/>
      <c r="D74" s="3"/>
      <c r="E74" s="3"/>
      <c r="F74" s="3"/>
    </row>
    <row r="75" spans="1:12" s="39" customFormat="1" ht="13.8" x14ac:dyDescent="0.25">
      <c r="A75" s="62" t="s">
        <v>56</v>
      </c>
      <c r="B75" s="57"/>
      <c r="C75" s="57"/>
      <c r="D75" s="57"/>
      <c r="L75" s="33"/>
    </row>
    <row r="76" spans="1:12" ht="13.8" x14ac:dyDescent="0.25">
      <c r="A76" s="13" t="s">
        <v>50</v>
      </c>
      <c r="B76" s="3" t="s">
        <v>57</v>
      </c>
      <c r="C76" s="3"/>
      <c r="D76" s="3"/>
      <c r="E76" s="3"/>
      <c r="F76" s="3"/>
    </row>
    <row r="77" spans="1:12" ht="13.8" x14ac:dyDescent="0.25">
      <c r="A77" s="87"/>
      <c r="B77" s="87"/>
      <c r="C77" s="87"/>
      <c r="D77" s="87"/>
      <c r="E77" s="87"/>
      <c r="F77" s="87"/>
      <c r="G77" s="87"/>
    </row>
    <row r="78" spans="1:12" s="39" customFormat="1" ht="13.8" x14ac:dyDescent="0.25">
      <c r="A78" s="86" t="s">
        <v>58</v>
      </c>
      <c r="B78" s="59"/>
      <c r="C78" s="59"/>
      <c r="D78" s="59"/>
      <c r="E78" s="59"/>
      <c r="F78" s="59"/>
      <c r="L78" s="33"/>
    </row>
    <row r="79" spans="1:12" ht="13.8" x14ac:dyDescent="0.25">
      <c r="A79" s="13" t="s">
        <v>50</v>
      </c>
      <c r="B79" s="3" t="s">
        <v>59</v>
      </c>
      <c r="C79" s="3"/>
      <c r="D79" s="3"/>
      <c r="E79" s="3"/>
      <c r="F79" s="3"/>
      <c r="I79" s="3" t="s">
        <v>19</v>
      </c>
    </row>
    <row r="80" spans="1:12" ht="13.8" x14ac:dyDescent="0.25">
      <c r="A80" s="13" t="s">
        <v>50</v>
      </c>
      <c r="B80" s="3" t="s">
        <v>60</v>
      </c>
      <c r="C80" s="3"/>
      <c r="D80" s="3"/>
      <c r="E80" s="3"/>
      <c r="F80" s="3"/>
    </row>
    <row r="81" spans="1:12" ht="13.8" x14ac:dyDescent="0.25">
      <c r="A81" s="13" t="s">
        <v>50</v>
      </c>
      <c r="B81" s="3" t="s">
        <v>61</v>
      </c>
      <c r="C81" s="3"/>
      <c r="D81" s="3"/>
      <c r="E81" s="3"/>
      <c r="F81" s="3"/>
      <c r="I81" s="33" t="s">
        <v>19</v>
      </c>
    </row>
    <row r="82" spans="1:12" ht="13.8" x14ac:dyDescent="0.25">
      <c r="A82" s="13" t="s">
        <v>50</v>
      </c>
      <c r="B82" s="3" t="s">
        <v>62</v>
      </c>
      <c r="C82" s="3"/>
      <c r="D82" s="3"/>
      <c r="E82" s="3"/>
      <c r="F82" s="3"/>
    </row>
    <row r="83" spans="1:12" ht="13.8" x14ac:dyDescent="0.25">
      <c r="A83" s="13" t="s">
        <v>50</v>
      </c>
      <c r="B83" s="3" t="s">
        <v>63</v>
      </c>
      <c r="C83" s="3"/>
      <c r="D83" s="3"/>
      <c r="E83" s="3"/>
      <c r="F83" s="3"/>
      <c r="I83" s="33" t="s">
        <v>19</v>
      </c>
    </row>
    <row r="84" spans="1:12" ht="13.8" x14ac:dyDescent="0.25">
      <c r="A84" s="15"/>
      <c r="B84" s="3"/>
      <c r="C84" s="3"/>
      <c r="D84" s="3"/>
      <c r="E84" s="3"/>
      <c r="F84" s="3"/>
    </row>
    <row r="85" spans="1:12" s="39" customFormat="1" ht="13.8" x14ac:dyDescent="0.25">
      <c r="A85" s="86" t="s">
        <v>1396</v>
      </c>
      <c r="B85" s="59"/>
      <c r="C85" s="59"/>
      <c r="D85" s="59"/>
      <c r="E85" s="59"/>
      <c r="F85" s="59"/>
      <c r="G85" s="39" t="s">
        <v>19</v>
      </c>
      <c r="L85" s="33"/>
    </row>
    <row r="86" spans="1:12" ht="13.8" x14ac:dyDescent="0.25">
      <c r="A86" s="13" t="s">
        <v>6</v>
      </c>
      <c r="B86" s="3" t="s">
        <v>64</v>
      </c>
      <c r="C86" s="3"/>
      <c r="D86" s="3"/>
      <c r="E86" s="3"/>
      <c r="F86" s="3"/>
      <c r="I86" s="3" t="s">
        <v>19</v>
      </c>
    </row>
    <row r="87" spans="1:12" ht="13.8" x14ac:dyDescent="0.25">
      <c r="A87" s="13" t="s">
        <v>6</v>
      </c>
      <c r="B87" s="3" t="s">
        <v>65</v>
      </c>
      <c r="C87" s="3"/>
      <c r="D87" s="3"/>
      <c r="E87" s="3"/>
      <c r="F87" s="3"/>
    </row>
    <row r="88" spans="1:12" ht="13.8" x14ac:dyDescent="0.25">
      <c r="A88" s="13" t="s">
        <v>6</v>
      </c>
      <c r="B88" s="3" t="s">
        <v>66</v>
      </c>
      <c r="C88" s="3"/>
      <c r="D88" s="3"/>
      <c r="E88" s="3"/>
      <c r="F88" s="3"/>
    </row>
    <row r="89" spans="1:12" ht="13.8" x14ac:dyDescent="0.25">
      <c r="A89" s="13" t="s">
        <v>6</v>
      </c>
      <c r="B89" s="3" t="s">
        <v>67</v>
      </c>
      <c r="C89" s="3"/>
      <c r="D89" s="3"/>
      <c r="E89" s="3"/>
      <c r="F89" s="3"/>
    </row>
    <row r="90" spans="1:12" ht="13.8" x14ac:dyDescent="0.25">
      <c r="A90" s="13" t="s">
        <v>68</v>
      </c>
      <c r="B90" s="3" t="s">
        <v>69</v>
      </c>
      <c r="C90" s="3"/>
      <c r="D90" s="3"/>
      <c r="E90" s="3"/>
      <c r="F90" s="3"/>
    </row>
    <row r="91" spans="1:12" ht="13.8" x14ac:dyDescent="0.25">
      <c r="A91" s="13" t="s">
        <v>6</v>
      </c>
      <c r="B91" s="3" t="s">
        <v>70</v>
      </c>
      <c r="C91" s="3"/>
      <c r="D91" s="3"/>
      <c r="E91" s="3"/>
      <c r="F91" s="3"/>
    </row>
    <row r="92" spans="1:12" ht="13.8" x14ac:dyDescent="0.25">
      <c r="A92" s="13" t="s">
        <v>6</v>
      </c>
      <c r="B92" s="3" t="s">
        <v>71</v>
      </c>
      <c r="C92" s="3"/>
      <c r="D92" s="3"/>
      <c r="E92" s="3"/>
      <c r="F92" s="3"/>
    </row>
    <row r="93" spans="1:12" ht="13.8" x14ac:dyDescent="0.25">
      <c r="A93" s="13" t="s">
        <v>68</v>
      </c>
      <c r="B93" s="3" t="s">
        <v>72</v>
      </c>
      <c r="C93" s="3"/>
      <c r="D93" s="3"/>
      <c r="E93" s="3"/>
      <c r="F93" s="3"/>
    </row>
    <row r="94" spans="1:12" ht="13.8" x14ac:dyDescent="0.25">
      <c r="A94" s="13" t="s">
        <v>6</v>
      </c>
      <c r="B94" s="3" t="s">
        <v>73</v>
      </c>
      <c r="C94" s="3"/>
      <c r="D94" s="3"/>
      <c r="E94" s="3"/>
      <c r="F94" s="3"/>
    </row>
    <row r="95" spans="1:12" ht="13.8" x14ac:dyDescent="0.25">
      <c r="A95" s="13" t="s">
        <v>6</v>
      </c>
      <c r="B95" s="3" t="s">
        <v>74</v>
      </c>
      <c r="C95" s="3"/>
      <c r="D95" s="3"/>
      <c r="E95" s="3"/>
      <c r="F95" s="3"/>
    </row>
    <row r="96" spans="1:12" ht="13.8" x14ac:dyDescent="0.25">
      <c r="A96" s="13"/>
      <c r="B96" s="3"/>
      <c r="C96" s="3"/>
      <c r="D96" s="3"/>
      <c r="E96" s="3"/>
      <c r="F96" s="3"/>
    </row>
    <row r="97" spans="1:12" ht="13.8" x14ac:dyDescent="0.25">
      <c r="A97" s="13"/>
      <c r="B97" s="3"/>
      <c r="C97" s="3"/>
      <c r="D97" s="3"/>
      <c r="E97" s="3"/>
      <c r="F97" s="3"/>
    </row>
    <row r="98" spans="1:12" s="39" customFormat="1" ht="13.8" x14ac:dyDescent="0.25">
      <c r="A98" s="86" t="s">
        <v>1397</v>
      </c>
      <c r="B98" s="59"/>
      <c r="C98" s="59"/>
      <c r="D98" s="59"/>
      <c r="E98" s="59"/>
      <c r="F98" s="59"/>
      <c r="G98" s="39" t="s">
        <v>19</v>
      </c>
      <c r="L98" s="33"/>
    </row>
    <row r="99" spans="1:12" ht="13.8" x14ac:dyDescent="0.25">
      <c r="A99" s="13" t="s">
        <v>6</v>
      </c>
      <c r="B99" s="3" t="s">
        <v>75</v>
      </c>
      <c r="C99" s="3"/>
      <c r="D99" s="3"/>
      <c r="E99" s="3"/>
      <c r="F99" s="3"/>
      <c r="I99" s="3" t="s">
        <v>19</v>
      </c>
      <c r="J99" s="39"/>
      <c r="K99" s="39"/>
    </row>
    <row r="100" spans="1:12" ht="13.8" x14ac:dyDescent="0.25">
      <c r="A100" s="13" t="s">
        <v>6</v>
      </c>
      <c r="B100" s="3" t="s">
        <v>76</v>
      </c>
      <c r="C100" s="3"/>
      <c r="D100" s="3"/>
      <c r="E100" s="3"/>
      <c r="F100" s="3"/>
    </row>
    <row r="101" spans="1:12" ht="13.8" x14ac:dyDescent="0.25">
      <c r="A101" s="13"/>
      <c r="B101" s="3"/>
      <c r="C101" s="3"/>
      <c r="D101" s="3"/>
      <c r="E101" s="3"/>
      <c r="F101" s="3"/>
    </row>
    <row r="102" spans="1:12" s="39" customFormat="1" ht="13.8" x14ac:dyDescent="0.25">
      <c r="A102" s="86" t="s">
        <v>77</v>
      </c>
      <c r="B102" s="59"/>
      <c r="C102" s="59"/>
      <c r="D102" s="59"/>
      <c r="E102" s="59"/>
      <c r="F102" s="59"/>
      <c r="L102" s="33"/>
    </row>
    <row r="103" spans="1:12" ht="13.8" x14ac:dyDescent="0.25">
      <c r="A103" s="13" t="s">
        <v>68</v>
      </c>
      <c r="B103" s="34" t="s">
        <v>78</v>
      </c>
      <c r="C103" s="3"/>
      <c r="D103" s="3"/>
      <c r="E103" s="3"/>
      <c r="F103" s="3"/>
    </row>
    <row r="104" spans="1:12" ht="13.8" x14ac:dyDescent="0.25">
      <c r="A104" s="13" t="s">
        <v>6</v>
      </c>
      <c r="B104" s="3" t="s">
        <v>79</v>
      </c>
      <c r="C104" s="3"/>
      <c r="D104" s="3"/>
      <c r="E104" s="3"/>
      <c r="F104" s="3"/>
    </row>
    <row r="105" spans="1:12" ht="13.8" x14ac:dyDescent="0.25">
      <c r="A105" s="13" t="s">
        <v>6</v>
      </c>
      <c r="B105" s="34" t="s">
        <v>80</v>
      </c>
      <c r="C105" s="3"/>
      <c r="D105" s="3"/>
      <c r="E105" s="3"/>
      <c r="F105" s="3"/>
    </row>
    <row r="106" spans="1:12" ht="13.8" x14ac:dyDescent="0.25">
      <c r="A106" s="13" t="s">
        <v>6</v>
      </c>
      <c r="B106" s="34" t="s">
        <v>81</v>
      </c>
      <c r="C106" s="3"/>
      <c r="D106" s="3"/>
      <c r="E106" s="3"/>
      <c r="F106" s="3"/>
    </row>
    <row r="107" spans="1:12" ht="13.8" x14ac:dyDescent="0.25">
      <c r="A107" s="13" t="s">
        <v>6</v>
      </c>
      <c r="B107" s="3" t="s">
        <v>82</v>
      </c>
      <c r="C107" s="3"/>
      <c r="D107" s="3"/>
      <c r="E107" s="3"/>
      <c r="F107" s="3"/>
    </row>
    <row r="108" spans="1:12" ht="13.8" x14ac:dyDescent="0.25">
      <c r="A108" s="3"/>
      <c r="B108" s="3"/>
      <c r="C108" s="3"/>
      <c r="D108" s="3"/>
      <c r="E108" s="3"/>
      <c r="F108" s="3"/>
    </row>
    <row r="109" spans="1:12" ht="13.8" x14ac:dyDescent="0.25">
      <c r="A109" s="86" t="s">
        <v>83</v>
      </c>
      <c r="B109" s="59"/>
      <c r="C109" s="59"/>
      <c r="D109" s="59"/>
      <c r="E109" s="59"/>
      <c r="F109" s="59"/>
    </row>
    <row r="110" spans="1:12" ht="13.8" x14ac:dyDescent="0.25">
      <c r="A110" s="13" t="s">
        <v>68</v>
      </c>
      <c r="B110" s="3" t="s">
        <v>72</v>
      </c>
      <c r="C110" s="3"/>
      <c r="D110" s="3"/>
      <c r="E110" s="3"/>
      <c r="F110" s="3"/>
    </row>
    <row r="111" spans="1:12" ht="13.8" x14ac:dyDescent="0.25">
      <c r="A111" s="13" t="s">
        <v>6</v>
      </c>
      <c r="B111" s="3" t="s">
        <v>71</v>
      </c>
      <c r="C111" s="3"/>
      <c r="D111" s="3"/>
      <c r="E111" s="3"/>
      <c r="F111" s="3"/>
      <c r="J111" s="39"/>
      <c r="K111" s="39"/>
    </row>
    <row r="112" spans="1:12" ht="13.8" x14ac:dyDescent="0.25">
      <c r="A112" s="13" t="s">
        <v>6</v>
      </c>
      <c r="B112" s="3" t="s">
        <v>73</v>
      </c>
      <c r="C112" s="3"/>
      <c r="D112" s="3"/>
      <c r="E112" s="3"/>
      <c r="F112" s="3"/>
    </row>
    <row r="113" spans="1:6" ht="13.8" x14ac:dyDescent="0.25">
      <c r="A113" s="13" t="s">
        <v>6</v>
      </c>
      <c r="B113" s="3" t="s">
        <v>74</v>
      </c>
      <c r="C113" s="3"/>
      <c r="D113" s="3"/>
      <c r="E113" s="3"/>
      <c r="F113" s="3"/>
    </row>
    <row r="114" spans="1:6" ht="13.8" x14ac:dyDescent="0.25">
      <c r="A114" s="13" t="s">
        <v>6</v>
      </c>
      <c r="B114" s="3" t="s">
        <v>65</v>
      </c>
      <c r="C114" s="3"/>
      <c r="D114" s="3"/>
      <c r="E114" s="3"/>
      <c r="F114" s="3"/>
    </row>
    <row r="115" spans="1:6" ht="13.8" x14ac:dyDescent="0.25">
      <c r="A115" s="13" t="s">
        <v>6</v>
      </c>
      <c r="B115" s="3" t="s">
        <v>64</v>
      </c>
      <c r="C115" s="3"/>
      <c r="D115" s="3"/>
      <c r="E115" s="3"/>
      <c r="F115" s="3"/>
    </row>
    <row r="116" spans="1:6" ht="13.8" x14ac:dyDescent="0.25">
      <c r="A116" s="13" t="s">
        <v>6</v>
      </c>
      <c r="B116" s="3" t="s">
        <v>84</v>
      </c>
      <c r="C116" s="3"/>
      <c r="D116" s="3"/>
      <c r="E116" s="3"/>
      <c r="F116" s="3"/>
    </row>
    <row r="117" spans="1:6" ht="13.8" x14ac:dyDescent="0.25">
      <c r="A117" s="3"/>
      <c r="B117" s="3"/>
      <c r="C117" s="3"/>
      <c r="D117" s="3"/>
      <c r="E117" s="3"/>
      <c r="F117" s="3"/>
    </row>
    <row r="118" spans="1:6" ht="13.8" x14ac:dyDescent="0.25">
      <c r="A118" s="3"/>
      <c r="B118" s="3"/>
      <c r="C118" s="3"/>
      <c r="D118" s="3"/>
      <c r="E118" s="3"/>
      <c r="F118" s="3"/>
    </row>
    <row r="119" spans="1:6" ht="13.8" x14ac:dyDescent="0.25">
      <c r="A119" s="3"/>
      <c r="B119" s="3"/>
      <c r="C119" s="3"/>
      <c r="D119" s="3"/>
      <c r="E119" s="3"/>
      <c r="F119" s="3"/>
    </row>
    <row r="120" spans="1:6" ht="13.8" x14ac:dyDescent="0.25">
      <c r="A120" s="3"/>
      <c r="B120" s="3"/>
      <c r="C120" s="3"/>
      <c r="D120" s="3"/>
      <c r="E120" s="3"/>
      <c r="F120" s="3"/>
    </row>
    <row r="121" spans="1:6" ht="13.8" x14ac:dyDescent="0.25">
      <c r="A121" s="3"/>
      <c r="B121" s="3"/>
      <c r="C121" s="3"/>
      <c r="D121" s="3"/>
      <c r="E121" s="3"/>
      <c r="F121" s="3"/>
    </row>
    <row r="122" spans="1:6" ht="13.8" x14ac:dyDescent="0.25">
      <c r="A122" s="3"/>
      <c r="B122" s="3"/>
      <c r="C122" s="3"/>
      <c r="D122" s="3"/>
      <c r="E122" s="3"/>
      <c r="F122" s="3"/>
    </row>
    <row r="123" spans="1:6" ht="13.8" x14ac:dyDescent="0.25">
      <c r="A123" s="3"/>
      <c r="B123" s="3"/>
      <c r="C123" s="3"/>
      <c r="D123" s="3"/>
      <c r="E123" s="3"/>
      <c r="F123" s="3"/>
    </row>
    <row r="124" spans="1:6" ht="13.8" x14ac:dyDescent="0.25">
      <c r="A124" s="3"/>
      <c r="B124" s="3"/>
      <c r="C124" s="3"/>
      <c r="D124" s="3"/>
      <c r="E124" s="3"/>
      <c r="F124" s="3"/>
    </row>
    <row r="125" spans="1:6" ht="13.8" x14ac:dyDescent="0.25">
      <c r="A125" s="3"/>
      <c r="B125" s="3"/>
      <c r="C125" s="3"/>
      <c r="D125" s="3"/>
      <c r="E125" s="3"/>
      <c r="F125" s="3"/>
    </row>
    <row r="126" spans="1:6" ht="13.8" x14ac:dyDescent="0.25">
      <c r="A126" s="3"/>
      <c r="B126" s="3"/>
      <c r="C126" s="3"/>
      <c r="D126" s="3"/>
      <c r="E126" s="3"/>
      <c r="F126" s="3"/>
    </row>
    <row r="127" spans="1:6" ht="13.8" x14ac:dyDescent="0.25">
      <c r="A127" s="3"/>
      <c r="B127" s="3"/>
      <c r="C127" s="3"/>
      <c r="D127" s="3"/>
      <c r="E127" s="3"/>
      <c r="F127" s="3"/>
    </row>
    <row r="128" spans="1:6" ht="13.8" x14ac:dyDescent="0.25">
      <c r="A128" s="3"/>
      <c r="B128" s="3"/>
      <c r="C128" s="3"/>
      <c r="D128" s="3"/>
      <c r="E128" s="3"/>
      <c r="F128" s="3"/>
    </row>
    <row r="129" spans="1:6" ht="13.8" x14ac:dyDescent="0.25">
      <c r="A129" s="3"/>
      <c r="B129" s="3"/>
      <c r="C129" s="3"/>
      <c r="D129" s="3"/>
      <c r="E129" s="3"/>
      <c r="F129" s="3"/>
    </row>
    <row r="130" spans="1:6" ht="13.8" x14ac:dyDescent="0.25">
      <c r="A130" s="3"/>
      <c r="B130" s="3"/>
      <c r="C130" s="3"/>
      <c r="D130" s="3"/>
      <c r="E130" s="3"/>
      <c r="F130" s="3"/>
    </row>
    <row r="131" spans="1:6" ht="13.8" x14ac:dyDescent="0.25">
      <c r="A131" s="3"/>
      <c r="B131" s="3"/>
      <c r="C131" s="3"/>
      <c r="D131" s="3"/>
      <c r="E131" s="3"/>
      <c r="F131" s="3"/>
    </row>
    <row r="132" spans="1:6" ht="13.8" x14ac:dyDescent="0.25">
      <c r="A132" s="3"/>
      <c r="B132" s="3"/>
      <c r="C132" s="3"/>
      <c r="D132" s="3"/>
      <c r="E132" s="3"/>
      <c r="F132" s="3"/>
    </row>
    <row r="133" spans="1:6" ht="13.8" x14ac:dyDescent="0.25">
      <c r="A133" s="3"/>
      <c r="B133" s="3"/>
      <c r="C133" s="3"/>
      <c r="D133" s="3"/>
      <c r="E133" s="3"/>
      <c r="F133" s="3"/>
    </row>
    <row r="134" spans="1:6" ht="13.8" x14ac:dyDescent="0.25">
      <c r="A134" s="3"/>
      <c r="B134" s="3"/>
      <c r="C134" s="3"/>
      <c r="D134" s="3"/>
      <c r="E134" s="3"/>
      <c r="F134" s="3"/>
    </row>
    <row r="135" spans="1:6" ht="13.8" x14ac:dyDescent="0.25">
      <c r="A135" s="3"/>
      <c r="B135" s="3"/>
      <c r="C135" s="3"/>
      <c r="D135" s="3"/>
      <c r="E135" s="3"/>
      <c r="F135" s="3"/>
    </row>
    <row r="136" spans="1:6" ht="13.8" x14ac:dyDescent="0.25">
      <c r="A136" s="3"/>
      <c r="B136" s="3"/>
      <c r="C136" s="3"/>
      <c r="D136" s="3"/>
      <c r="E136" s="3"/>
      <c r="F136" s="3"/>
    </row>
    <row r="137" spans="1:6" ht="13.8" x14ac:dyDescent="0.25">
      <c r="A137" s="3"/>
      <c r="B137" s="3"/>
      <c r="C137" s="3"/>
      <c r="D137" s="3"/>
      <c r="E137" s="3"/>
      <c r="F137" s="3"/>
    </row>
    <row r="138" spans="1:6" ht="13.8" x14ac:dyDescent="0.25">
      <c r="A138" s="3"/>
      <c r="B138" s="3"/>
      <c r="C138" s="3"/>
      <c r="D138" s="3"/>
      <c r="E138" s="3"/>
      <c r="F138" s="3"/>
    </row>
    <row r="139" spans="1:6" ht="13.8" x14ac:dyDescent="0.25">
      <c r="A139" s="3"/>
      <c r="B139" s="3"/>
      <c r="C139" s="3"/>
      <c r="D139" s="3"/>
      <c r="E139" s="3"/>
      <c r="F139" s="3"/>
    </row>
    <row r="140" spans="1:6" ht="13.8" x14ac:dyDescent="0.25">
      <c r="A140" s="3"/>
      <c r="B140" s="3"/>
      <c r="C140" s="3"/>
      <c r="D140" s="3"/>
      <c r="E140" s="3"/>
      <c r="F140" s="3"/>
    </row>
    <row r="141" spans="1:6" ht="13.8" x14ac:dyDescent="0.25">
      <c r="A141" s="3"/>
      <c r="B141" s="3"/>
      <c r="C141" s="3"/>
      <c r="D141" s="3"/>
      <c r="E141" s="3"/>
      <c r="F141" s="3"/>
    </row>
    <row r="142" spans="1:6" ht="13.8" x14ac:dyDescent="0.25">
      <c r="A142" s="3"/>
      <c r="B142" s="3"/>
      <c r="C142" s="3"/>
      <c r="D142" s="3"/>
      <c r="E142" s="3"/>
      <c r="F142" s="3"/>
    </row>
    <row r="143" spans="1:6" ht="13.8" x14ac:dyDescent="0.25">
      <c r="A143" s="3"/>
      <c r="B143" s="3"/>
      <c r="C143" s="3"/>
      <c r="D143" s="3"/>
      <c r="E143" s="3"/>
      <c r="F143" s="3"/>
    </row>
    <row r="144" spans="1:6" ht="13.8" x14ac:dyDescent="0.25">
      <c r="A144" s="3"/>
      <c r="B144" s="3"/>
      <c r="C144" s="3"/>
      <c r="D144" s="3"/>
      <c r="E144" s="3"/>
      <c r="F144" s="3"/>
    </row>
    <row r="145" spans="1:6" ht="13.8" x14ac:dyDescent="0.25">
      <c r="A145" s="3"/>
      <c r="B145" s="3"/>
      <c r="C145" s="3"/>
      <c r="D145" s="3"/>
      <c r="E145" s="3"/>
      <c r="F145" s="3"/>
    </row>
    <row r="146" spans="1:6" ht="13.8" x14ac:dyDescent="0.25">
      <c r="A146" s="3"/>
      <c r="B146" s="3"/>
      <c r="C146" s="3"/>
      <c r="D146" s="3"/>
      <c r="E146" s="3"/>
      <c r="F146" s="3"/>
    </row>
    <row r="147" spans="1:6" ht="13.8" x14ac:dyDescent="0.25">
      <c r="A147" s="3"/>
      <c r="B147" s="3"/>
      <c r="C147" s="3"/>
      <c r="D147" s="3"/>
      <c r="E147" s="3"/>
      <c r="F147" s="3"/>
    </row>
    <row r="148" spans="1:6" ht="13.8" x14ac:dyDescent="0.25">
      <c r="A148" s="3"/>
      <c r="B148" s="3"/>
      <c r="C148" s="3"/>
      <c r="D148" s="3"/>
      <c r="E148" s="3"/>
      <c r="F148" s="3"/>
    </row>
    <row r="149" spans="1:6" ht="13.8" x14ac:dyDescent="0.25">
      <c r="A149" s="3"/>
      <c r="B149" s="3"/>
      <c r="C149" s="3"/>
      <c r="D149" s="3"/>
      <c r="E149" s="3"/>
      <c r="F149" s="3"/>
    </row>
    <row r="150" spans="1:6" ht="13.8" x14ac:dyDescent="0.25">
      <c r="A150" s="3"/>
      <c r="B150" s="3"/>
      <c r="C150" s="3"/>
      <c r="D150" s="3"/>
      <c r="E150" s="3"/>
      <c r="F150" s="3"/>
    </row>
    <row r="151" spans="1:6" ht="13.8" x14ac:dyDescent="0.25">
      <c r="A151" s="3"/>
      <c r="B151" s="3"/>
      <c r="C151" s="3"/>
      <c r="D151" s="3"/>
      <c r="E151" s="3"/>
      <c r="F151" s="3"/>
    </row>
    <row r="152" spans="1:6" ht="13.8" x14ac:dyDescent="0.25">
      <c r="A152" s="3"/>
      <c r="B152" s="3"/>
      <c r="C152" s="3"/>
      <c r="D152" s="3"/>
      <c r="E152" s="3"/>
      <c r="F152" s="3"/>
    </row>
    <row r="153" spans="1:6" ht="13.8" x14ac:dyDescent="0.25">
      <c r="A153" s="3"/>
      <c r="B153" s="3"/>
      <c r="C153" s="3"/>
      <c r="D153" s="3"/>
      <c r="E153" s="3"/>
      <c r="F153" s="3"/>
    </row>
    <row r="154" spans="1:6" ht="13.8" x14ac:dyDescent="0.25">
      <c r="A154" s="3"/>
      <c r="B154" s="3"/>
      <c r="C154" s="3"/>
      <c r="D154" s="3"/>
      <c r="E154" s="3"/>
      <c r="F154" s="3"/>
    </row>
    <row r="155" spans="1:6" ht="13.8" x14ac:dyDescent="0.25">
      <c r="A155" s="3"/>
      <c r="B155" s="3"/>
      <c r="C155" s="3"/>
      <c r="D155" s="3"/>
      <c r="E155" s="3"/>
      <c r="F155" s="3"/>
    </row>
    <row r="156" spans="1:6" ht="13.8" x14ac:dyDescent="0.25">
      <c r="A156" s="3"/>
      <c r="B156" s="3"/>
      <c r="C156" s="3"/>
      <c r="D156" s="3"/>
      <c r="E156" s="3"/>
      <c r="F156" s="3"/>
    </row>
    <row r="157" spans="1:6" ht="13.8" x14ac:dyDescent="0.25">
      <c r="A157" s="3"/>
      <c r="B157" s="3"/>
      <c r="C157" s="3"/>
      <c r="D157" s="3"/>
      <c r="E157" s="3"/>
      <c r="F157" s="3"/>
    </row>
    <row r="158" spans="1:6" ht="13.8" x14ac:dyDescent="0.25">
      <c r="A158" s="3"/>
      <c r="B158" s="3"/>
      <c r="C158" s="3"/>
      <c r="D158" s="3"/>
      <c r="E158" s="3"/>
      <c r="F158" s="3"/>
    </row>
    <row r="159" spans="1:6" ht="13.8" x14ac:dyDescent="0.25">
      <c r="A159" s="3"/>
      <c r="B159" s="3"/>
      <c r="C159" s="3"/>
      <c r="D159" s="3"/>
      <c r="E159" s="3"/>
      <c r="F159" s="3"/>
    </row>
    <row r="160" spans="1:6" ht="13.8" x14ac:dyDescent="0.25">
      <c r="A160" s="3"/>
      <c r="B160" s="3"/>
      <c r="C160" s="3"/>
      <c r="D160" s="3"/>
      <c r="E160" s="3"/>
      <c r="F160" s="3"/>
    </row>
    <row r="161" spans="1:6" ht="13.8" x14ac:dyDescent="0.25">
      <c r="A161" s="3"/>
      <c r="B161" s="3"/>
      <c r="C161" s="3"/>
      <c r="D161" s="3"/>
      <c r="E161" s="3"/>
      <c r="F161" s="3"/>
    </row>
    <row r="162" spans="1:6" ht="13.8" x14ac:dyDescent="0.25">
      <c r="A162" s="3"/>
      <c r="B162" s="3"/>
      <c r="C162" s="3"/>
      <c r="D162" s="3"/>
      <c r="E162" s="3"/>
      <c r="F162" s="3"/>
    </row>
    <row r="163" spans="1:6" ht="13.8" x14ac:dyDescent="0.25">
      <c r="A163" s="3"/>
      <c r="B163" s="3"/>
      <c r="C163" s="3"/>
      <c r="D163" s="3"/>
      <c r="E163" s="3"/>
      <c r="F163" s="3"/>
    </row>
    <row r="164" spans="1:6" ht="13.8" x14ac:dyDescent="0.25">
      <c r="A164" s="3"/>
      <c r="B164" s="3"/>
      <c r="C164" s="3"/>
      <c r="D164" s="3"/>
      <c r="E164" s="3"/>
      <c r="F164" s="3"/>
    </row>
    <row r="165" spans="1:6" ht="13.8" x14ac:dyDescent="0.25">
      <c r="A165" s="3"/>
      <c r="B165" s="3"/>
      <c r="C165" s="3"/>
      <c r="D165" s="3"/>
      <c r="E165" s="3"/>
      <c r="F165" s="3"/>
    </row>
    <row r="166" spans="1:6" ht="13.8" x14ac:dyDescent="0.25">
      <c r="A166" s="3"/>
      <c r="B166" s="3"/>
      <c r="C166" s="3"/>
      <c r="D166" s="3"/>
      <c r="E166" s="3"/>
      <c r="F166" s="3"/>
    </row>
    <row r="167" spans="1:6" ht="13.8" x14ac:dyDescent="0.25">
      <c r="A167" s="3"/>
      <c r="B167" s="3"/>
      <c r="C167" s="3"/>
      <c r="D167" s="3"/>
      <c r="E167" s="3"/>
      <c r="F167" s="3"/>
    </row>
    <row r="168" spans="1:6" ht="13.8" x14ac:dyDescent="0.25">
      <c r="A168" s="3"/>
      <c r="B168" s="3"/>
      <c r="C168" s="3"/>
      <c r="D168" s="3"/>
      <c r="E168" s="3"/>
      <c r="F168" s="3"/>
    </row>
    <row r="169" spans="1:6" ht="13.8" x14ac:dyDescent="0.25">
      <c r="A169" s="3"/>
      <c r="B169" s="3"/>
      <c r="C169" s="3"/>
      <c r="D169" s="3"/>
      <c r="E169" s="3"/>
      <c r="F169" s="3"/>
    </row>
    <row r="170" spans="1:6" ht="13.8" x14ac:dyDescent="0.25">
      <c r="A170" s="3"/>
      <c r="B170" s="3"/>
      <c r="C170" s="3"/>
      <c r="D170" s="3"/>
      <c r="E170" s="3"/>
      <c r="F170" s="3"/>
    </row>
    <row r="171" spans="1:6" ht="13.8" x14ac:dyDescent="0.25">
      <c r="A171" s="3"/>
      <c r="B171" s="3"/>
      <c r="C171" s="3"/>
      <c r="D171" s="3"/>
      <c r="E171" s="3"/>
      <c r="F171" s="3"/>
    </row>
    <row r="172" spans="1:6" ht="13.8" x14ac:dyDescent="0.25">
      <c r="A172" s="3"/>
      <c r="B172" s="3"/>
      <c r="C172" s="3"/>
      <c r="D172" s="3"/>
      <c r="E172" s="3"/>
      <c r="F172" s="3"/>
    </row>
    <row r="173" spans="1:6" ht="13.8" x14ac:dyDescent="0.25">
      <c r="A173" s="3"/>
      <c r="B173" s="3"/>
      <c r="C173" s="3"/>
      <c r="D173" s="3"/>
      <c r="E173" s="3"/>
      <c r="F173" s="3"/>
    </row>
    <row r="174" spans="1:6" ht="13.8" x14ac:dyDescent="0.25">
      <c r="A174" s="3"/>
      <c r="B174" s="3"/>
      <c r="C174" s="3"/>
      <c r="D174" s="3"/>
      <c r="E174" s="3"/>
      <c r="F174" s="3"/>
    </row>
    <row r="175" spans="1:6" ht="13.8" x14ac:dyDescent="0.25">
      <c r="A175" s="3"/>
      <c r="B175" s="3"/>
      <c r="C175" s="3"/>
      <c r="D175" s="3"/>
      <c r="E175" s="3"/>
      <c r="F175" s="3"/>
    </row>
    <row r="176" spans="1:6" ht="13.8" x14ac:dyDescent="0.25">
      <c r="A176" s="3"/>
      <c r="B176" s="3"/>
      <c r="C176" s="3"/>
      <c r="D176" s="3"/>
      <c r="E176" s="3"/>
      <c r="F176" s="3"/>
    </row>
    <row r="177" spans="1:6" ht="13.8" x14ac:dyDescent="0.25">
      <c r="A177" s="3"/>
      <c r="B177" s="3"/>
      <c r="C177" s="3"/>
      <c r="D177" s="3"/>
      <c r="E177" s="3"/>
      <c r="F177" s="3"/>
    </row>
    <row r="178" spans="1:6" ht="13.8" x14ac:dyDescent="0.25">
      <c r="A178" s="3"/>
      <c r="B178" s="3"/>
      <c r="C178" s="3"/>
      <c r="D178" s="3"/>
      <c r="E178" s="3"/>
      <c r="F178" s="3"/>
    </row>
    <row r="179" spans="1:6" ht="13.8" x14ac:dyDescent="0.25">
      <c r="A179" s="3"/>
      <c r="B179" s="3"/>
      <c r="C179" s="3"/>
      <c r="D179" s="3"/>
      <c r="E179" s="3"/>
      <c r="F179" s="3"/>
    </row>
    <row r="180" spans="1:6" ht="13.8" x14ac:dyDescent="0.25">
      <c r="A180" s="3"/>
      <c r="B180" s="3"/>
      <c r="C180" s="3"/>
      <c r="D180" s="3"/>
      <c r="E180" s="3"/>
      <c r="F180" s="3"/>
    </row>
    <row r="181" spans="1:6" ht="13.8" x14ac:dyDescent="0.25">
      <c r="A181" s="3"/>
      <c r="B181" s="3"/>
      <c r="C181" s="3"/>
      <c r="D181" s="3"/>
      <c r="E181" s="3"/>
      <c r="F181" s="3"/>
    </row>
    <row r="182" spans="1:6" ht="13.8" x14ac:dyDescent="0.25">
      <c r="A182" s="3"/>
      <c r="B182" s="3"/>
      <c r="C182" s="3"/>
      <c r="D182" s="3"/>
      <c r="E182" s="3"/>
      <c r="F182" s="3"/>
    </row>
    <row r="183" spans="1:6" ht="13.8" x14ac:dyDescent="0.25">
      <c r="A183" s="3"/>
      <c r="B183" s="3"/>
      <c r="C183" s="3"/>
      <c r="D183" s="3"/>
      <c r="E183" s="3"/>
      <c r="F183" s="3"/>
    </row>
    <row r="184" spans="1:6" ht="13.8" x14ac:dyDescent="0.25">
      <c r="A184" s="3"/>
      <c r="B184" s="3"/>
      <c r="C184" s="3"/>
      <c r="D184" s="3"/>
      <c r="E184" s="3"/>
      <c r="F184" s="3"/>
    </row>
    <row r="185" spans="1:6" ht="13.8" x14ac:dyDescent="0.25">
      <c r="A185" s="3"/>
      <c r="B185" s="3"/>
      <c r="C185" s="3"/>
      <c r="D185" s="3"/>
      <c r="E185" s="3"/>
      <c r="F185" s="3"/>
    </row>
    <row r="186" spans="1:6" ht="13.8" x14ac:dyDescent="0.25">
      <c r="A186" s="3"/>
      <c r="B186" s="3"/>
      <c r="C186" s="3"/>
      <c r="D186" s="3"/>
      <c r="E186" s="3"/>
      <c r="F186" s="3"/>
    </row>
    <row r="187" spans="1:6" ht="13.8" x14ac:dyDescent="0.25">
      <c r="A187" s="3"/>
      <c r="B187" s="3"/>
      <c r="C187" s="3"/>
      <c r="D187" s="3"/>
      <c r="E187" s="3"/>
      <c r="F187" s="3"/>
    </row>
    <row r="188" spans="1:6" ht="13.8" x14ac:dyDescent="0.25">
      <c r="A188" s="3"/>
      <c r="B188" s="3"/>
      <c r="C188" s="3"/>
      <c r="D188" s="3"/>
      <c r="E188" s="3"/>
      <c r="F188" s="3"/>
    </row>
    <row r="189" spans="1:6" ht="13.8" x14ac:dyDescent="0.25">
      <c r="A189" s="3"/>
      <c r="B189" s="3"/>
      <c r="C189" s="3"/>
      <c r="D189" s="3"/>
      <c r="E189" s="3"/>
      <c r="F189" s="3"/>
    </row>
    <row r="190" spans="1:6" ht="13.8" x14ac:dyDescent="0.25">
      <c r="A190" s="3"/>
      <c r="B190" s="3"/>
      <c r="C190" s="3"/>
      <c r="D190" s="3"/>
      <c r="E190" s="3"/>
      <c r="F190" s="3"/>
    </row>
    <row r="191" spans="1:6" ht="13.8" x14ac:dyDescent="0.25">
      <c r="A191" s="3"/>
      <c r="B191" s="3"/>
      <c r="C191" s="3"/>
      <c r="D191" s="3"/>
      <c r="E191" s="3"/>
      <c r="F191" s="3"/>
    </row>
    <row r="192" spans="1:6" ht="13.8" x14ac:dyDescent="0.25">
      <c r="A192" s="3"/>
      <c r="B192" s="3"/>
      <c r="C192" s="3"/>
      <c r="D192" s="3"/>
      <c r="E192" s="3"/>
      <c r="F192" s="3"/>
    </row>
    <row r="193" spans="1:6" ht="13.8" x14ac:dyDescent="0.25">
      <c r="A193" s="3"/>
      <c r="B193" s="3"/>
      <c r="C193" s="3"/>
      <c r="D193" s="3"/>
      <c r="E193" s="3"/>
      <c r="F193" s="3"/>
    </row>
    <row r="194" spans="1:6" ht="13.8" x14ac:dyDescent="0.25">
      <c r="A194" s="3"/>
      <c r="B194" s="3"/>
      <c r="C194" s="3"/>
      <c r="D194" s="3"/>
      <c r="E194" s="3"/>
      <c r="F194" s="3"/>
    </row>
    <row r="195" spans="1:6" ht="13.8" x14ac:dyDescent="0.25">
      <c r="A195" s="3"/>
      <c r="B195" s="3"/>
      <c r="C195" s="3"/>
      <c r="D195" s="3"/>
      <c r="E195" s="3"/>
      <c r="F195" s="3"/>
    </row>
    <row r="196" spans="1:6" ht="13.8" x14ac:dyDescent="0.25">
      <c r="A196" s="3"/>
      <c r="B196" s="3"/>
      <c r="C196" s="3"/>
      <c r="D196" s="3"/>
      <c r="E196" s="3"/>
      <c r="F196" s="3"/>
    </row>
    <row r="197" spans="1:6" ht="13.8" x14ac:dyDescent="0.25">
      <c r="A197" s="3"/>
      <c r="B197" s="3"/>
      <c r="C197" s="3"/>
      <c r="D197" s="3"/>
      <c r="E197" s="3"/>
      <c r="F197" s="3"/>
    </row>
    <row r="198" spans="1:6" ht="13.8" x14ac:dyDescent="0.25">
      <c r="A198" s="3"/>
      <c r="B198" s="3"/>
      <c r="C198" s="3"/>
      <c r="D198" s="3"/>
      <c r="E198" s="3"/>
      <c r="F198" s="3"/>
    </row>
    <row r="199" spans="1:6" ht="13.8" x14ac:dyDescent="0.25">
      <c r="A199" s="3"/>
      <c r="B199" s="3"/>
      <c r="C199" s="3"/>
      <c r="D199" s="3"/>
      <c r="E199" s="3"/>
      <c r="F199" s="3"/>
    </row>
    <row r="200" spans="1:6" ht="13.8" x14ac:dyDescent="0.25">
      <c r="A200" s="3"/>
      <c r="B200" s="3"/>
      <c r="C200" s="3"/>
      <c r="D200" s="3"/>
      <c r="E200" s="3"/>
      <c r="F200" s="3"/>
    </row>
    <row r="201" spans="1:6" ht="13.8" x14ac:dyDescent="0.25">
      <c r="A201" s="3"/>
      <c r="B201" s="3"/>
      <c r="C201" s="3"/>
      <c r="D201" s="3"/>
      <c r="E201" s="3"/>
      <c r="F201" s="3"/>
    </row>
    <row r="202" spans="1:6" ht="13.8" x14ac:dyDescent="0.25">
      <c r="A202" s="3"/>
      <c r="B202" s="3"/>
      <c r="C202" s="3"/>
      <c r="D202" s="3"/>
      <c r="E202" s="3"/>
      <c r="F202" s="3"/>
    </row>
    <row r="203" spans="1:6" ht="13.8" x14ac:dyDescent="0.25">
      <c r="A203" s="3"/>
      <c r="B203" s="3"/>
      <c r="C203" s="3"/>
      <c r="D203" s="3"/>
      <c r="E203" s="3"/>
      <c r="F203" s="3"/>
    </row>
    <row r="204" spans="1:6" ht="13.8" x14ac:dyDescent="0.25">
      <c r="A204" s="3"/>
      <c r="B204" s="3"/>
      <c r="C204" s="3"/>
      <c r="D204" s="3"/>
      <c r="E204" s="3"/>
      <c r="F204" s="3"/>
    </row>
    <row r="205" spans="1:6" ht="13.8" x14ac:dyDescent="0.25">
      <c r="A205" s="3"/>
      <c r="B205" s="3"/>
      <c r="C205" s="3"/>
      <c r="D205" s="3"/>
      <c r="E205" s="3"/>
      <c r="F205" s="3"/>
    </row>
    <row r="206" spans="1:6" ht="13.8" x14ac:dyDescent="0.25">
      <c r="A206" s="3"/>
      <c r="B206" s="3"/>
      <c r="C206" s="3"/>
      <c r="D206" s="3"/>
      <c r="E206" s="3"/>
      <c r="F206" s="3"/>
    </row>
    <row r="207" spans="1:6" ht="13.8" x14ac:dyDescent="0.25">
      <c r="A207" s="3"/>
      <c r="B207" s="3"/>
      <c r="C207" s="3"/>
      <c r="D207" s="3"/>
      <c r="E207" s="3"/>
      <c r="F207" s="3"/>
    </row>
    <row r="208" spans="1:6" ht="13.8" x14ac:dyDescent="0.25">
      <c r="A208" s="3"/>
      <c r="B208" s="3"/>
      <c r="C208" s="3"/>
      <c r="D208" s="3"/>
      <c r="E208" s="3"/>
      <c r="F208" s="3"/>
    </row>
    <row r="209" spans="1:6" ht="13.8" x14ac:dyDescent="0.25">
      <c r="A209" s="3"/>
      <c r="B209" s="3"/>
      <c r="C209" s="3"/>
      <c r="D209" s="3"/>
      <c r="E209" s="3"/>
      <c r="F209" s="3"/>
    </row>
    <row r="210" spans="1:6" ht="13.8" x14ac:dyDescent="0.25">
      <c r="A210" s="3"/>
      <c r="B210" s="3"/>
      <c r="C210" s="3"/>
      <c r="D210" s="3"/>
      <c r="E210" s="3"/>
      <c r="F210" s="3"/>
    </row>
    <row r="211" spans="1:6" ht="13.8" x14ac:dyDescent="0.25">
      <c r="A211" s="3"/>
      <c r="B211" s="3"/>
      <c r="C211" s="3"/>
      <c r="D211" s="3"/>
      <c r="E211" s="3"/>
      <c r="F211" s="3"/>
    </row>
    <row r="212" spans="1:6" ht="13.8" x14ac:dyDescent="0.25">
      <c r="A212" s="3"/>
      <c r="B212" s="3"/>
      <c r="C212" s="3"/>
      <c r="D212" s="3"/>
      <c r="E212" s="3"/>
      <c r="F212" s="3"/>
    </row>
    <row r="213" spans="1:6" ht="13.8" x14ac:dyDescent="0.25">
      <c r="A213" s="3"/>
      <c r="B213" s="3"/>
      <c r="C213" s="3"/>
      <c r="D213" s="3"/>
      <c r="E213" s="3"/>
      <c r="F213" s="3"/>
    </row>
    <row r="214" spans="1:6" ht="13.8" x14ac:dyDescent="0.25">
      <c r="A214" s="3"/>
      <c r="B214" s="3"/>
      <c r="C214" s="3"/>
      <c r="D214" s="3"/>
      <c r="E214" s="3"/>
      <c r="F214" s="3"/>
    </row>
    <row r="215" spans="1:6" ht="13.8" x14ac:dyDescent="0.25">
      <c r="A215" s="3"/>
      <c r="B215" s="3"/>
      <c r="C215" s="3"/>
      <c r="D215" s="3"/>
      <c r="E215" s="3"/>
      <c r="F215" s="3"/>
    </row>
    <row r="216" spans="1:6" ht="13.8" x14ac:dyDescent="0.25">
      <c r="A216" s="3"/>
      <c r="B216" s="3"/>
      <c r="C216" s="3"/>
      <c r="D216" s="3"/>
      <c r="E216" s="3"/>
      <c r="F216" s="3"/>
    </row>
    <row r="217" spans="1:6" ht="13.8" x14ac:dyDescent="0.25">
      <c r="A217" s="3"/>
      <c r="B217" s="3"/>
      <c r="C217" s="3"/>
      <c r="D217" s="3"/>
      <c r="E217" s="3"/>
      <c r="F217" s="3"/>
    </row>
    <row r="218" spans="1:6" ht="13.8" x14ac:dyDescent="0.25">
      <c r="A218" s="3"/>
      <c r="B218" s="3"/>
      <c r="C218" s="3"/>
      <c r="D218" s="3"/>
      <c r="E218" s="3"/>
      <c r="F218" s="3"/>
    </row>
    <row r="219" spans="1:6" ht="13.8" x14ac:dyDescent="0.25">
      <c r="A219" s="3"/>
      <c r="B219" s="3"/>
      <c r="C219" s="3"/>
      <c r="D219" s="3"/>
      <c r="E219" s="3"/>
      <c r="F219" s="3"/>
    </row>
    <row r="220" spans="1:6" ht="13.8" x14ac:dyDescent="0.25">
      <c r="A220" s="3"/>
      <c r="B220" s="3"/>
      <c r="C220" s="3"/>
      <c r="D220" s="3"/>
      <c r="E220" s="3"/>
      <c r="F220" s="3"/>
    </row>
    <row r="221" spans="1:6" ht="13.8" x14ac:dyDescent="0.25">
      <c r="A221" s="3"/>
      <c r="B221" s="3"/>
      <c r="C221" s="3"/>
      <c r="D221" s="3"/>
      <c r="E221" s="3"/>
      <c r="F221" s="3"/>
    </row>
    <row r="222" spans="1:6" ht="13.8" x14ac:dyDescent="0.25">
      <c r="A222" s="3"/>
      <c r="B222" s="3"/>
      <c r="C222" s="3"/>
      <c r="D222" s="3"/>
      <c r="E222" s="3"/>
      <c r="F222" s="3"/>
    </row>
    <row r="223" spans="1:6" ht="13.8" x14ac:dyDescent="0.25">
      <c r="A223" s="3"/>
      <c r="B223" s="3"/>
      <c r="C223" s="3"/>
      <c r="D223" s="3"/>
      <c r="E223" s="3"/>
      <c r="F223" s="3"/>
    </row>
    <row r="224" spans="1:6" ht="13.8" x14ac:dyDescent="0.25">
      <c r="A224" s="3"/>
      <c r="B224" s="3"/>
      <c r="C224" s="3"/>
      <c r="D224" s="3"/>
      <c r="E224" s="3"/>
      <c r="F224" s="3"/>
    </row>
    <row r="225" spans="1:6" ht="13.8" x14ac:dyDescent="0.25">
      <c r="A225" s="3"/>
      <c r="B225" s="3"/>
      <c r="C225" s="3"/>
      <c r="D225" s="3"/>
      <c r="E225" s="3"/>
      <c r="F225" s="3"/>
    </row>
  </sheetData>
  <mergeCells count="3">
    <mergeCell ref="G11:G16"/>
    <mergeCell ref="A1:F1"/>
    <mergeCell ref="A11:F11"/>
  </mergeCells>
  <hyperlinks>
    <hyperlink ref="A24:E24" location="'Appendix B'!A1" display="Appendix B – Beds, Payer Mix, and Case Mix (FY16 data)" xr:uid="{00000000-0004-0000-0100-000000000000}"/>
    <hyperlink ref="A66:E66" location="'Appendix C'!A1" display="Appendix C – Services (FY16 data)" xr:uid="{00000000-0004-0000-0100-000001000000}"/>
    <hyperlink ref="A69:E69" location="'Appendix D'!A1" display="Appendix D – Inpatient Communities (FY16 data)" xr:uid="{00000000-0004-0000-0100-000002000000}"/>
    <hyperlink ref="A59:E59" location="'Appendix E'!A1" display="Appendix E – Utilization (FY12-FY16 data)" xr:uid="{00000000-0004-0000-0100-000003000000}"/>
    <hyperlink ref="A41:E41" location="'Appendix G'!A1" display="Appendix G – Financial Performance (FY12-FY16 Data)" xr:uid="{00000000-0004-0000-0100-000005000000}"/>
    <hyperlink ref="A75:D75" location="'Appendix I'!A1" display="Appendix I – Region Zip Codes" xr:uid="{00000000-0004-0000-0100-000007000000}"/>
    <hyperlink ref="A102" location="'Appendix N'!A1" display="Appendix N – NonAcute Financial Performance" xr:uid="{00000000-0004-0000-0100-000009000000}"/>
    <hyperlink ref="A78:F78" location="'Appendix J'!A1" display="Appendix J – NonAcute Hospital Demographics/ At a Glance " xr:uid="{00000000-0004-0000-0100-00000A000000}"/>
    <hyperlink ref="A102:F102" location="'Appendix M'!A1" display="Appendix M – NonAcute Financial Performance" xr:uid="{00000000-0004-0000-0100-00000B000000}"/>
    <hyperlink ref="A98:F98" location="'Appendix L'!A1" display="Appendix L – NonAcute Hospital Revenue " xr:uid="{00000000-0004-0000-0100-00000C000000}"/>
    <hyperlink ref="A85:F85" location="'Appendix K'!A1" display="Appendix K – NonAcute Hospital Payer Mix and Services" xr:uid="{00000000-0004-0000-0100-00000D000000}"/>
    <hyperlink ref="A109" location="'Appendix O'!A1" display="Appendix O –  Department of Public/Mental Health Hospitals" xr:uid="{00000000-0004-0000-0100-00000E000000}"/>
    <hyperlink ref="A109:F109" location="'Appendix N'!A1" display="Appendix N –  Patient Origins Overview" xr:uid="{00000000-0004-0000-0100-00000F000000}"/>
    <hyperlink ref="A11:F11" location="'Appendix A'!A1" display="Appendix A – Demographics/ At a Glance (FY20 data)" xr:uid="{00000000-0004-0000-0100-000008000000}"/>
    <hyperlink ref="A24" location="'Appendix B'!A1" display="Appendix B – Beds, Employees, and Payer Mix" xr:uid="{0CC40973-1145-4B3C-98A3-8ECE7C7D7243}"/>
    <hyperlink ref="A33" location="'Appendix C '!A1" display="Appendix C - GPSR and NPSR data (FY 17-21)" xr:uid="{5AF5519A-7463-4470-A3E0-CAF96FF3DAD7}"/>
    <hyperlink ref="A41" location="'Appendix D'!A1" display="Appendix D – Financial Performance (FY17-FY21 Data)" xr:uid="{1CE3C4BE-BE84-49FA-BC20-90DA7E2F8304}"/>
    <hyperlink ref="A52" location="'Appendix E'!A1" display="Appendix E - Solvency/Liquidity Metrics (FY17-21 Data)" xr:uid="{FE876659-AD52-4632-B71E-74552F0B318A}"/>
    <hyperlink ref="A59" location="'Appendix F'!A1" display="Appendix F – Utilization (FY17-FY21 data)" xr:uid="{923F5FF9-5559-4E4A-8F9C-A04E6FB799D8}"/>
    <hyperlink ref="A66" location="'Appendix G '!A1" display="Appendix G – Services (FY20 data)" xr:uid="{84B7AD6A-B04A-4B7B-8EA8-8F1556A1C0AB}"/>
    <hyperlink ref="A72" location="'Appendix I'!A1" display="Appendix I – Region Zip Codes" xr:uid="{0677259B-55A1-4EEF-BDDF-D0881C36B84B}"/>
    <hyperlink ref="A75" location="'Appendix J'!A1" display="Appendix K – Region Zip Codes" xr:uid="{F1A8F5E6-8D96-4C2D-90B6-3167BEDBCF51}"/>
    <hyperlink ref="A69" location="'Appendix H'!A1" display="Appendix H – Inpatient Communities" xr:uid="{0D59FBCC-5E06-456E-9E59-6E206A96B760}"/>
    <hyperlink ref="A78" location="'Appendix K'!A1" display="Appendix K – NonAcute Hospital Demographics/ At a Glance " xr:uid="{A554DD56-3F88-4056-8ED8-5FC41CE62F90}"/>
    <hyperlink ref="A85" location="'Appendix L'!A1" display="Appendix L – NonAcute Hospital Payer Mix and Services (FY 21 data)" xr:uid="{0965A36A-79E5-4E6E-A1FA-7B53D375798F}"/>
    <hyperlink ref="A98" location="'Appendix M'!A1" display="Appendix M – NonAcute Hospital (FY 17-21 data) " xr:uid="{CD6AE89F-BF1B-445E-8F47-94E699B415D7}"/>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M65"/>
  <sheetViews>
    <sheetView topLeftCell="D1" zoomScaleNormal="100" workbookViewId="0">
      <selection activeCell="L2" sqref="L2"/>
    </sheetView>
  </sheetViews>
  <sheetFormatPr defaultColWidth="9.44140625" defaultRowHeight="13.8" x14ac:dyDescent="0.25"/>
  <cols>
    <col min="1" max="1" width="48.44140625" style="2" bestFit="1" customWidth="1"/>
    <col min="2" max="2" width="9.44140625" style="4" customWidth="1"/>
    <col min="3" max="3" width="39.44140625" style="2" customWidth="1"/>
    <col min="4" max="4" width="33.5546875" style="2" customWidth="1"/>
    <col min="5" max="5" width="26.44140625" style="2" customWidth="1"/>
    <col min="6" max="6" width="13.5546875" style="3" customWidth="1"/>
    <col min="7" max="7" width="12.44140625" style="3" customWidth="1"/>
    <col min="8" max="8" width="36.44140625" style="3" customWidth="1"/>
    <col min="9" max="9" width="28.21875" style="3" bestFit="1" customWidth="1"/>
    <col min="10" max="10" width="10.44140625" style="3" customWidth="1"/>
    <col min="11" max="11" width="10.5546875" style="30" customWidth="1"/>
    <col min="12" max="12" width="21.5546875" style="3" customWidth="1"/>
    <col min="13" max="13" width="19" style="3" bestFit="1" customWidth="1"/>
    <col min="14" max="230" width="9.44140625" style="3"/>
    <col min="231" max="231" width="30.5546875" style="3" customWidth="1"/>
    <col min="232" max="232" width="9.44140625" style="3" customWidth="1"/>
    <col min="233" max="233" width="8.5546875" style="3" customWidth="1"/>
    <col min="234" max="234" width="9.44140625" style="3" customWidth="1"/>
    <col min="235" max="235" width="23.5546875" style="3" customWidth="1"/>
    <col min="236" max="236" width="39.44140625" style="3" customWidth="1"/>
    <col min="237" max="237" width="23.44140625" style="3" customWidth="1"/>
    <col min="238" max="238" width="25" style="3" customWidth="1"/>
    <col min="239" max="239" width="13.5546875" style="3" customWidth="1"/>
    <col min="240" max="240" width="11.5546875" style="3" customWidth="1"/>
    <col min="241" max="241" width="29.44140625" style="3" customWidth="1"/>
    <col min="242" max="242" width="27.5546875" style="3" customWidth="1"/>
    <col min="243" max="243" width="10.5546875" style="3" customWidth="1"/>
    <col min="244" max="244" width="27.5546875" style="3" bestFit="1" customWidth="1"/>
    <col min="245" max="245" width="27.5546875" style="3" customWidth="1"/>
    <col min="246" max="486" width="9.44140625" style="3"/>
    <col min="487" max="487" width="30.5546875" style="3" customWidth="1"/>
    <col min="488" max="488" width="9.44140625" style="3" customWidth="1"/>
    <col min="489" max="489" width="8.5546875" style="3" customWidth="1"/>
    <col min="490" max="490" width="9.44140625" style="3" customWidth="1"/>
    <col min="491" max="491" width="23.5546875" style="3" customWidth="1"/>
    <col min="492" max="492" width="39.44140625" style="3" customWidth="1"/>
    <col min="493" max="493" width="23.44140625" style="3" customWidth="1"/>
    <col min="494" max="494" width="25" style="3" customWidth="1"/>
    <col min="495" max="495" width="13.5546875" style="3" customWidth="1"/>
    <col min="496" max="496" width="11.5546875" style="3" customWidth="1"/>
    <col min="497" max="497" width="29.44140625" style="3" customWidth="1"/>
    <col min="498" max="498" width="27.5546875" style="3" customWidth="1"/>
    <col min="499" max="499" width="10.5546875" style="3" customWidth="1"/>
    <col min="500" max="500" width="27.5546875" style="3" bestFit="1" customWidth="1"/>
    <col min="501" max="501" width="27.5546875" style="3" customWidth="1"/>
    <col min="502" max="742" width="9.44140625" style="3"/>
    <col min="743" max="743" width="30.5546875" style="3" customWidth="1"/>
    <col min="744" max="744" width="9.44140625" style="3" customWidth="1"/>
    <col min="745" max="745" width="8.5546875" style="3" customWidth="1"/>
    <col min="746" max="746" width="9.44140625" style="3" customWidth="1"/>
    <col min="747" max="747" width="23.5546875" style="3" customWidth="1"/>
    <col min="748" max="748" width="39.44140625" style="3" customWidth="1"/>
    <col min="749" max="749" width="23.44140625" style="3" customWidth="1"/>
    <col min="750" max="750" width="25" style="3" customWidth="1"/>
    <col min="751" max="751" width="13.5546875" style="3" customWidth="1"/>
    <col min="752" max="752" width="11.5546875" style="3" customWidth="1"/>
    <col min="753" max="753" width="29.44140625" style="3" customWidth="1"/>
    <col min="754" max="754" width="27.5546875" style="3" customWidth="1"/>
    <col min="755" max="755" width="10.5546875" style="3" customWidth="1"/>
    <col min="756" max="756" width="27.5546875" style="3" bestFit="1" customWidth="1"/>
    <col min="757" max="757" width="27.5546875" style="3" customWidth="1"/>
    <col min="758" max="998" width="9.44140625" style="3"/>
    <col min="999" max="999" width="30.5546875" style="3" customWidth="1"/>
    <col min="1000" max="1000" width="9.44140625" style="3" customWidth="1"/>
    <col min="1001" max="1001" width="8.5546875" style="3" customWidth="1"/>
    <col min="1002" max="1002" width="9.44140625" style="3" customWidth="1"/>
    <col min="1003" max="1003" width="23.5546875" style="3" customWidth="1"/>
    <col min="1004" max="1004" width="39.44140625" style="3" customWidth="1"/>
    <col min="1005" max="1005" width="23.44140625" style="3" customWidth="1"/>
    <col min="1006" max="1006" width="25" style="3" customWidth="1"/>
    <col min="1007" max="1007" width="13.5546875" style="3" customWidth="1"/>
    <col min="1008" max="1008" width="11.5546875" style="3" customWidth="1"/>
    <col min="1009" max="1009" width="29.44140625" style="3" customWidth="1"/>
    <col min="1010" max="1010" width="27.5546875" style="3" customWidth="1"/>
    <col min="1011" max="1011" width="10.5546875" style="3" customWidth="1"/>
    <col min="1012" max="1012" width="27.5546875" style="3" bestFit="1" customWidth="1"/>
    <col min="1013" max="1013" width="27.5546875" style="3" customWidth="1"/>
    <col min="1014" max="1254" width="9.44140625" style="3"/>
    <col min="1255" max="1255" width="30.5546875" style="3" customWidth="1"/>
    <col min="1256" max="1256" width="9.44140625" style="3" customWidth="1"/>
    <col min="1257" max="1257" width="8.5546875" style="3" customWidth="1"/>
    <col min="1258" max="1258" width="9.44140625" style="3" customWidth="1"/>
    <col min="1259" max="1259" width="23.5546875" style="3" customWidth="1"/>
    <col min="1260" max="1260" width="39.44140625" style="3" customWidth="1"/>
    <col min="1261" max="1261" width="23.44140625" style="3" customWidth="1"/>
    <col min="1262" max="1262" width="25" style="3" customWidth="1"/>
    <col min="1263" max="1263" width="13.5546875" style="3" customWidth="1"/>
    <col min="1264" max="1264" width="11.5546875" style="3" customWidth="1"/>
    <col min="1265" max="1265" width="29.44140625" style="3" customWidth="1"/>
    <col min="1266" max="1266" width="27.5546875" style="3" customWidth="1"/>
    <col min="1267" max="1267" width="10.5546875" style="3" customWidth="1"/>
    <col min="1268" max="1268" width="27.5546875" style="3" bestFit="1" customWidth="1"/>
    <col min="1269" max="1269" width="27.5546875" style="3" customWidth="1"/>
    <col min="1270" max="1510" width="9.44140625" style="3"/>
    <col min="1511" max="1511" width="30.5546875" style="3" customWidth="1"/>
    <col min="1512" max="1512" width="9.44140625" style="3" customWidth="1"/>
    <col min="1513" max="1513" width="8.5546875" style="3" customWidth="1"/>
    <col min="1514" max="1514" width="9.44140625" style="3" customWidth="1"/>
    <col min="1515" max="1515" width="23.5546875" style="3" customWidth="1"/>
    <col min="1516" max="1516" width="39.44140625" style="3" customWidth="1"/>
    <col min="1517" max="1517" width="23.44140625" style="3" customWidth="1"/>
    <col min="1518" max="1518" width="25" style="3" customWidth="1"/>
    <col min="1519" max="1519" width="13.5546875" style="3" customWidth="1"/>
    <col min="1520" max="1520" width="11.5546875" style="3" customWidth="1"/>
    <col min="1521" max="1521" width="29.44140625" style="3" customWidth="1"/>
    <col min="1522" max="1522" width="27.5546875" style="3" customWidth="1"/>
    <col min="1523" max="1523" width="10.5546875" style="3" customWidth="1"/>
    <col min="1524" max="1524" width="27.5546875" style="3" bestFit="1" customWidth="1"/>
    <col min="1525" max="1525" width="27.5546875" style="3" customWidth="1"/>
    <col min="1526" max="1766" width="9.44140625" style="3"/>
    <col min="1767" max="1767" width="30.5546875" style="3" customWidth="1"/>
    <col min="1768" max="1768" width="9.44140625" style="3" customWidth="1"/>
    <col min="1769" max="1769" width="8.5546875" style="3" customWidth="1"/>
    <col min="1770" max="1770" width="9.44140625" style="3" customWidth="1"/>
    <col min="1771" max="1771" width="23.5546875" style="3" customWidth="1"/>
    <col min="1772" max="1772" width="39.44140625" style="3" customWidth="1"/>
    <col min="1773" max="1773" width="23.44140625" style="3" customWidth="1"/>
    <col min="1774" max="1774" width="25" style="3" customWidth="1"/>
    <col min="1775" max="1775" width="13.5546875" style="3" customWidth="1"/>
    <col min="1776" max="1776" width="11.5546875" style="3" customWidth="1"/>
    <col min="1777" max="1777" width="29.44140625" style="3" customWidth="1"/>
    <col min="1778" max="1778" width="27.5546875" style="3" customWidth="1"/>
    <col min="1779" max="1779" width="10.5546875" style="3" customWidth="1"/>
    <col min="1780" max="1780" width="27.5546875" style="3" bestFit="1" customWidth="1"/>
    <col min="1781" max="1781" width="27.5546875" style="3" customWidth="1"/>
    <col min="1782" max="2022" width="9.44140625" style="3"/>
    <col min="2023" max="2023" width="30.5546875" style="3" customWidth="1"/>
    <col min="2024" max="2024" width="9.44140625" style="3" customWidth="1"/>
    <col min="2025" max="2025" width="8.5546875" style="3" customWidth="1"/>
    <col min="2026" max="2026" width="9.44140625" style="3" customWidth="1"/>
    <col min="2027" max="2027" width="23.5546875" style="3" customWidth="1"/>
    <col min="2028" max="2028" width="39.44140625" style="3" customWidth="1"/>
    <col min="2029" max="2029" width="23.44140625" style="3" customWidth="1"/>
    <col min="2030" max="2030" width="25" style="3" customWidth="1"/>
    <col min="2031" max="2031" width="13.5546875" style="3" customWidth="1"/>
    <col min="2032" max="2032" width="11.5546875" style="3" customWidth="1"/>
    <col min="2033" max="2033" width="29.44140625" style="3" customWidth="1"/>
    <col min="2034" max="2034" width="27.5546875" style="3" customWidth="1"/>
    <col min="2035" max="2035" width="10.5546875" style="3" customWidth="1"/>
    <col min="2036" max="2036" width="27.5546875" style="3" bestFit="1" customWidth="1"/>
    <col min="2037" max="2037" width="27.5546875" style="3" customWidth="1"/>
    <col min="2038" max="2278" width="9.44140625" style="3"/>
    <col min="2279" max="2279" width="30.5546875" style="3" customWidth="1"/>
    <col min="2280" max="2280" width="9.44140625" style="3" customWidth="1"/>
    <col min="2281" max="2281" width="8.5546875" style="3" customWidth="1"/>
    <col min="2282" max="2282" width="9.44140625" style="3" customWidth="1"/>
    <col min="2283" max="2283" width="23.5546875" style="3" customWidth="1"/>
    <col min="2284" max="2284" width="39.44140625" style="3" customWidth="1"/>
    <col min="2285" max="2285" width="23.44140625" style="3" customWidth="1"/>
    <col min="2286" max="2286" width="25" style="3" customWidth="1"/>
    <col min="2287" max="2287" width="13.5546875" style="3" customWidth="1"/>
    <col min="2288" max="2288" width="11.5546875" style="3" customWidth="1"/>
    <col min="2289" max="2289" width="29.44140625" style="3" customWidth="1"/>
    <col min="2290" max="2290" width="27.5546875" style="3" customWidth="1"/>
    <col min="2291" max="2291" width="10.5546875" style="3" customWidth="1"/>
    <col min="2292" max="2292" width="27.5546875" style="3" bestFit="1" customWidth="1"/>
    <col min="2293" max="2293" width="27.5546875" style="3" customWidth="1"/>
    <col min="2294" max="2534" width="9.44140625" style="3"/>
    <col min="2535" max="2535" width="30.5546875" style="3" customWidth="1"/>
    <col min="2536" max="2536" width="9.44140625" style="3" customWidth="1"/>
    <col min="2537" max="2537" width="8.5546875" style="3" customWidth="1"/>
    <col min="2538" max="2538" width="9.44140625" style="3" customWidth="1"/>
    <col min="2539" max="2539" width="23.5546875" style="3" customWidth="1"/>
    <col min="2540" max="2540" width="39.44140625" style="3" customWidth="1"/>
    <col min="2541" max="2541" width="23.44140625" style="3" customWidth="1"/>
    <col min="2542" max="2542" width="25" style="3" customWidth="1"/>
    <col min="2543" max="2543" width="13.5546875" style="3" customWidth="1"/>
    <col min="2544" max="2544" width="11.5546875" style="3" customWidth="1"/>
    <col min="2545" max="2545" width="29.44140625" style="3" customWidth="1"/>
    <col min="2546" max="2546" width="27.5546875" style="3" customWidth="1"/>
    <col min="2547" max="2547" width="10.5546875" style="3" customWidth="1"/>
    <col min="2548" max="2548" width="27.5546875" style="3" bestFit="1" customWidth="1"/>
    <col min="2549" max="2549" width="27.5546875" style="3" customWidth="1"/>
    <col min="2550" max="2790" width="9.44140625" style="3"/>
    <col min="2791" max="2791" width="30.5546875" style="3" customWidth="1"/>
    <col min="2792" max="2792" width="9.44140625" style="3" customWidth="1"/>
    <col min="2793" max="2793" width="8.5546875" style="3" customWidth="1"/>
    <col min="2794" max="2794" width="9.44140625" style="3" customWidth="1"/>
    <col min="2795" max="2795" width="23.5546875" style="3" customWidth="1"/>
    <col min="2796" max="2796" width="39.44140625" style="3" customWidth="1"/>
    <col min="2797" max="2797" width="23.44140625" style="3" customWidth="1"/>
    <col min="2798" max="2798" width="25" style="3" customWidth="1"/>
    <col min="2799" max="2799" width="13.5546875" style="3" customWidth="1"/>
    <col min="2800" max="2800" width="11.5546875" style="3" customWidth="1"/>
    <col min="2801" max="2801" width="29.44140625" style="3" customWidth="1"/>
    <col min="2802" max="2802" width="27.5546875" style="3" customWidth="1"/>
    <col min="2803" max="2803" width="10.5546875" style="3" customWidth="1"/>
    <col min="2804" max="2804" width="27.5546875" style="3" bestFit="1" customWidth="1"/>
    <col min="2805" max="2805" width="27.5546875" style="3" customWidth="1"/>
    <col min="2806" max="3046" width="9.44140625" style="3"/>
    <col min="3047" max="3047" width="30.5546875" style="3" customWidth="1"/>
    <col min="3048" max="3048" width="9.44140625" style="3" customWidth="1"/>
    <col min="3049" max="3049" width="8.5546875" style="3" customWidth="1"/>
    <col min="3050" max="3050" width="9.44140625" style="3" customWidth="1"/>
    <col min="3051" max="3051" width="23.5546875" style="3" customWidth="1"/>
    <col min="3052" max="3052" width="39.44140625" style="3" customWidth="1"/>
    <col min="3053" max="3053" width="23.44140625" style="3" customWidth="1"/>
    <col min="3054" max="3054" width="25" style="3" customWidth="1"/>
    <col min="3055" max="3055" width="13.5546875" style="3" customWidth="1"/>
    <col min="3056" max="3056" width="11.5546875" style="3" customWidth="1"/>
    <col min="3057" max="3057" width="29.44140625" style="3" customWidth="1"/>
    <col min="3058" max="3058" width="27.5546875" style="3" customWidth="1"/>
    <col min="3059" max="3059" width="10.5546875" style="3" customWidth="1"/>
    <col min="3060" max="3060" width="27.5546875" style="3" bestFit="1" customWidth="1"/>
    <col min="3061" max="3061" width="27.5546875" style="3" customWidth="1"/>
    <col min="3062" max="3302" width="9.44140625" style="3"/>
    <col min="3303" max="3303" width="30.5546875" style="3" customWidth="1"/>
    <col min="3304" max="3304" width="9.44140625" style="3" customWidth="1"/>
    <col min="3305" max="3305" width="8.5546875" style="3" customWidth="1"/>
    <col min="3306" max="3306" width="9.44140625" style="3" customWidth="1"/>
    <col min="3307" max="3307" width="23.5546875" style="3" customWidth="1"/>
    <col min="3308" max="3308" width="39.44140625" style="3" customWidth="1"/>
    <col min="3309" max="3309" width="23.44140625" style="3" customWidth="1"/>
    <col min="3310" max="3310" width="25" style="3" customWidth="1"/>
    <col min="3311" max="3311" width="13.5546875" style="3" customWidth="1"/>
    <col min="3312" max="3312" width="11.5546875" style="3" customWidth="1"/>
    <col min="3313" max="3313" width="29.44140625" style="3" customWidth="1"/>
    <col min="3314" max="3314" width="27.5546875" style="3" customWidth="1"/>
    <col min="3315" max="3315" width="10.5546875" style="3" customWidth="1"/>
    <col min="3316" max="3316" width="27.5546875" style="3" bestFit="1" customWidth="1"/>
    <col min="3317" max="3317" width="27.5546875" style="3" customWidth="1"/>
    <col min="3318" max="3558" width="9.44140625" style="3"/>
    <col min="3559" max="3559" width="30.5546875" style="3" customWidth="1"/>
    <col min="3560" max="3560" width="9.44140625" style="3" customWidth="1"/>
    <col min="3561" max="3561" width="8.5546875" style="3" customWidth="1"/>
    <col min="3562" max="3562" width="9.44140625" style="3" customWidth="1"/>
    <col min="3563" max="3563" width="23.5546875" style="3" customWidth="1"/>
    <col min="3564" max="3564" width="39.44140625" style="3" customWidth="1"/>
    <col min="3565" max="3565" width="23.44140625" style="3" customWidth="1"/>
    <col min="3566" max="3566" width="25" style="3" customWidth="1"/>
    <col min="3567" max="3567" width="13.5546875" style="3" customWidth="1"/>
    <col min="3568" max="3568" width="11.5546875" style="3" customWidth="1"/>
    <col min="3569" max="3569" width="29.44140625" style="3" customWidth="1"/>
    <col min="3570" max="3570" width="27.5546875" style="3" customWidth="1"/>
    <col min="3571" max="3571" width="10.5546875" style="3" customWidth="1"/>
    <col min="3572" max="3572" width="27.5546875" style="3" bestFit="1" customWidth="1"/>
    <col min="3573" max="3573" width="27.5546875" style="3" customWidth="1"/>
    <col min="3574" max="3814" width="9.44140625" style="3"/>
    <col min="3815" max="3815" width="30.5546875" style="3" customWidth="1"/>
    <col min="3816" max="3816" width="9.44140625" style="3" customWidth="1"/>
    <col min="3817" max="3817" width="8.5546875" style="3" customWidth="1"/>
    <col min="3818" max="3818" width="9.44140625" style="3" customWidth="1"/>
    <col min="3819" max="3819" width="23.5546875" style="3" customWidth="1"/>
    <col min="3820" max="3820" width="39.44140625" style="3" customWidth="1"/>
    <col min="3821" max="3821" width="23.44140625" style="3" customWidth="1"/>
    <col min="3822" max="3822" width="25" style="3" customWidth="1"/>
    <col min="3823" max="3823" width="13.5546875" style="3" customWidth="1"/>
    <col min="3824" max="3824" width="11.5546875" style="3" customWidth="1"/>
    <col min="3825" max="3825" width="29.44140625" style="3" customWidth="1"/>
    <col min="3826" max="3826" width="27.5546875" style="3" customWidth="1"/>
    <col min="3827" max="3827" width="10.5546875" style="3" customWidth="1"/>
    <col min="3828" max="3828" width="27.5546875" style="3" bestFit="1" customWidth="1"/>
    <col min="3829" max="3829" width="27.5546875" style="3" customWidth="1"/>
    <col min="3830" max="4070" width="9.44140625" style="3"/>
    <col min="4071" max="4071" width="30.5546875" style="3" customWidth="1"/>
    <col min="4072" max="4072" width="9.44140625" style="3" customWidth="1"/>
    <col min="4073" max="4073" width="8.5546875" style="3" customWidth="1"/>
    <col min="4074" max="4074" width="9.44140625" style="3" customWidth="1"/>
    <col min="4075" max="4075" width="23.5546875" style="3" customWidth="1"/>
    <col min="4076" max="4076" width="39.44140625" style="3" customWidth="1"/>
    <col min="4077" max="4077" width="23.44140625" style="3" customWidth="1"/>
    <col min="4078" max="4078" width="25" style="3" customWidth="1"/>
    <col min="4079" max="4079" width="13.5546875" style="3" customWidth="1"/>
    <col min="4080" max="4080" width="11.5546875" style="3" customWidth="1"/>
    <col min="4081" max="4081" width="29.44140625" style="3" customWidth="1"/>
    <col min="4082" max="4082" width="27.5546875" style="3" customWidth="1"/>
    <col min="4083" max="4083" width="10.5546875" style="3" customWidth="1"/>
    <col min="4084" max="4084" width="27.5546875" style="3" bestFit="1" customWidth="1"/>
    <col min="4085" max="4085" width="27.5546875" style="3" customWidth="1"/>
    <col min="4086" max="4326" width="9.44140625" style="3"/>
    <col min="4327" max="4327" width="30.5546875" style="3" customWidth="1"/>
    <col min="4328" max="4328" width="9.44140625" style="3" customWidth="1"/>
    <col min="4329" max="4329" width="8.5546875" style="3" customWidth="1"/>
    <col min="4330" max="4330" width="9.44140625" style="3" customWidth="1"/>
    <col min="4331" max="4331" width="23.5546875" style="3" customWidth="1"/>
    <col min="4332" max="4332" width="39.44140625" style="3" customWidth="1"/>
    <col min="4333" max="4333" width="23.44140625" style="3" customWidth="1"/>
    <col min="4334" max="4334" width="25" style="3" customWidth="1"/>
    <col min="4335" max="4335" width="13.5546875" style="3" customWidth="1"/>
    <col min="4336" max="4336" width="11.5546875" style="3" customWidth="1"/>
    <col min="4337" max="4337" width="29.44140625" style="3" customWidth="1"/>
    <col min="4338" max="4338" width="27.5546875" style="3" customWidth="1"/>
    <col min="4339" max="4339" width="10.5546875" style="3" customWidth="1"/>
    <col min="4340" max="4340" width="27.5546875" style="3" bestFit="1" customWidth="1"/>
    <col min="4341" max="4341" width="27.5546875" style="3" customWidth="1"/>
    <col min="4342" max="4582" width="9.44140625" style="3"/>
    <col min="4583" max="4583" width="30.5546875" style="3" customWidth="1"/>
    <col min="4584" max="4584" width="9.44140625" style="3" customWidth="1"/>
    <col min="4585" max="4585" width="8.5546875" style="3" customWidth="1"/>
    <col min="4586" max="4586" width="9.44140625" style="3" customWidth="1"/>
    <col min="4587" max="4587" width="23.5546875" style="3" customWidth="1"/>
    <col min="4588" max="4588" width="39.44140625" style="3" customWidth="1"/>
    <col min="4589" max="4589" width="23.44140625" style="3" customWidth="1"/>
    <col min="4590" max="4590" width="25" style="3" customWidth="1"/>
    <col min="4591" max="4591" width="13.5546875" style="3" customWidth="1"/>
    <col min="4592" max="4592" width="11.5546875" style="3" customWidth="1"/>
    <col min="4593" max="4593" width="29.44140625" style="3" customWidth="1"/>
    <col min="4594" max="4594" width="27.5546875" style="3" customWidth="1"/>
    <col min="4595" max="4595" width="10.5546875" style="3" customWidth="1"/>
    <col min="4596" max="4596" width="27.5546875" style="3" bestFit="1" customWidth="1"/>
    <col min="4597" max="4597" width="27.5546875" style="3" customWidth="1"/>
    <col min="4598" max="4838" width="9.44140625" style="3"/>
    <col min="4839" max="4839" width="30.5546875" style="3" customWidth="1"/>
    <col min="4840" max="4840" width="9.44140625" style="3" customWidth="1"/>
    <col min="4841" max="4841" width="8.5546875" style="3" customWidth="1"/>
    <col min="4842" max="4842" width="9.44140625" style="3" customWidth="1"/>
    <col min="4843" max="4843" width="23.5546875" style="3" customWidth="1"/>
    <col min="4844" max="4844" width="39.44140625" style="3" customWidth="1"/>
    <col min="4845" max="4845" width="23.44140625" style="3" customWidth="1"/>
    <col min="4846" max="4846" width="25" style="3" customWidth="1"/>
    <col min="4847" max="4847" width="13.5546875" style="3" customWidth="1"/>
    <col min="4848" max="4848" width="11.5546875" style="3" customWidth="1"/>
    <col min="4849" max="4849" width="29.44140625" style="3" customWidth="1"/>
    <col min="4850" max="4850" width="27.5546875" style="3" customWidth="1"/>
    <col min="4851" max="4851" width="10.5546875" style="3" customWidth="1"/>
    <col min="4852" max="4852" width="27.5546875" style="3" bestFit="1" customWidth="1"/>
    <col min="4853" max="4853" width="27.5546875" style="3" customWidth="1"/>
    <col min="4854" max="5094" width="9.44140625" style="3"/>
    <col min="5095" max="5095" width="30.5546875" style="3" customWidth="1"/>
    <col min="5096" max="5096" width="9.44140625" style="3" customWidth="1"/>
    <col min="5097" max="5097" width="8.5546875" style="3" customWidth="1"/>
    <col min="5098" max="5098" width="9.44140625" style="3" customWidth="1"/>
    <col min="5099" max="5099" width="23.5546875" style="3" customWidth="1"/>
    <col min="5100" max="5100" width="39.44140625" style="3" customWidth="1"/>
    <col min="5101" max="5101" width="23.44140625" style="3" customWidth="1"/>
    <col min="5102" max="5102" width="25" style="3" customWidth="1"/>
    <col min="5103" max="5103" width="13.5546875" style="3" customWidth="1"/>
    <col min="5104" max="5104" width="11.5546875" style="3" customWidth="1"/>
    <col min="5105" max="5105" width="29.44140625" style="3" customWidth="1"/>
    <col min="5106" max="5106" width="27.5546875" style="3" customWidth="1"/>
    <col min="5107" max="5107" width="10.5546875" style="3" customWidth="1"/>
    <col min="5108" max="5108" width="27.5546875" style="3" bestFit="1" customWidth="1"/>
    <col min="5109" max="5109" width="27.5546875" style="3" customWidth="1"/>
    <col min="5110" max="5350" width="9.44140625" style="3"/>
    <col min="5351" max="5351" width="30.5546875" style="3" customWidth="1"/>
    <col min="5352" max="5352" width="9.44140625" style="3" customWidth="1"/>
    <col min="5353" max="5353" width="8.5546875" style="3" customWidth="1"/>
    <col min="5354" max="5354" width="9.44140625" style="3" customWidth="1"/>
    <col min="5355" max="5355" width="23.5546875" style="3" customWidth="1"/>
    <col min="5356" max="5356" width="39.44140625" style="3" customWidth="1"/>
    <col min="5357" max="5357" width="23.44140625" style="3" customWidth="1"/>
    <col min="5358" max="5358" width="25" style="3" customWidth="1"/>
    <col min="5359" max="5359" width="13.5546875" style="3" customWidth="1"/>
    <col min="5360" max="5360" width="11.5546875" style="3" customWidth="1"/>
    <col min="5361" max="5361" width="29.44140625" style="3" customWidth="1"/>
    <col min="5362" max="5362" width="27.5546875" style="3" customWidth="1"/>
    <col min="5363" max="5363" width="10.5546875" style="3" customWidth="1"/>
    <col min="5364" max="5364" width="27.5546875" style="3" bestFit="1" customWidth="1"/>
    <col min="5365" max="5365" width="27.5546875" style="3" customWidth="1"/>
    <col min="5366" max="5606" width="9.44140625" style="3"/>
    <col min="5607" max="5607" width="30.5546875" style="3" customWidth="1"/>
    <col min="5608" max="5608" width="9.44140625" style="3" customWidth="1"/>
    <col min="5609" max="5609" width="8.5546875" style="3" customWidth="1"/>
    <col min="5610" max="5610" width="9.44140625" style="3" customWidth="1"/>
    <col min="5611" max="5611" width="23.5546875" style="3" customWidth="1"/>
    <col min="5612" max="5612" width="39.44140625" style="3" customWidth="1"/>
    <col min="5613" max="5613" width="23.44140625" style="3" customWidth="1"/>
    <col min="5614" max="5614" width="25" style="3" customWidth="1"/>
    <col min="5615" max="5615" width="13.5546875" style="3" customWidth="1"/>
    <col min="5616" max="5616" width="11.5546875" style="3" customWidth="1"/>
    <col min="5617" max="5617" width="29.44140625" style="3" customWidth="1"/>
    <col min="5618" max="5618" width="27.5546875" style="3" customWidth="1"/>
    <col min="5619" max="5619" width="10.5546875" style="3" customWidth="1"/>
    <col min="5620" max="5620" width="27.5546875" style="3" bestFit="1" customWidth="1"/>
    <col min="5621" max="5621" width="27.5546875" style="3" customWidth="1"/>
    <col min="5622" max="5862" width="9.44140625" style="3"/>
    <col min="5863" max="5863" width="30.5546875" style="3" customWidth="1"/>
    <col min="5864" max="5864" width="9.44140625" style="3" customWidth="1"/>
    <col min="5865" max="5865" width="8.5546875" style="3" customWidth="1"/>
    <col min="5866" max="5866" width="9.44140625" style="3" customWidth="1"/>
    <col min="5867" max="5867" width="23.5546875" style="3" customWidth="1"/>
    <col min="5868" max="5868" width="39.44140625" style="3" customWidth="1"/>
    <col min="5869" max="5869" width="23.44140625" style="3" customWidth="1"/>
    <col min="5870" max="5870" width="25" style="3" customWidth="1"/>
    <col min="5871" max="5871" width="13.5546875" style="3" customWidth="1"/>
    <col min="5872" max="5872" width="11.5546875" style="3" customWidth="1"/>
    <col min="5873" max="5873" width="29.44140625" style="3" customWidth="1"/>
    <col min="5874" max="5874" width="27.5546875" style="3" customWidth="1"/>
    <col min="5875" max="5875" width="10.5546875" style="3" customWidth="1"/>
    <col min="5876" max="5876" width="27.5546875" style="3" bestFit="1" customWidth="1"/>
    <col min="5877" max="5877" width="27.5546875" style="3" customWidth="1"/>
    <col min="5878" max="6118" width="9.44140625" style="3"/>
    <col min="6119" max="6119" width="30.5546875" style="3" customWidth="1"/>
    <col min="6120" max="6120" width="9.44140625" style="3" customWidth="1"/>
    <col min="6121" max="6121" width="8.5546875" style="3" customWidth="1"/>
    <col min="6122" max="6122" width="9.44140625" style="3" customWidth="1"/>
    <col min="6123" max="6123" width="23.5546875" style="3" customWidth="1"/>
    <col min="6124" max="6124" width="39.44140625" style="3" customWidth="1"/>
    <col min="6125" max="6125" width="23.44140625" style="3" customWidth="1"/>
    <col min="6126" max="6126" width="25" style="3" customWidth="1"/>
    <col min="6127" max="6127" width="13.5546875" style="3" customWidth="1"/>
    <col min="6128" max="6128" width="11.5546875" style="3" customWidth="1"/>
    <col min="6129" max="6129" width="29.44140625" style="3" customWidth="1"/>
    <col min="6130" max="6130" width="27.5546875" style="3" customWidth="1"/>
    <col min="6131" max="6131" width="10.5546875" style="3" customWidth="1"/>
    <col min="6132" max="6132" width="27.5546875" style="3" bestFit="1" customWidth="1"/>
    <col min="6133" max="6133" width="27.5546875" style="3" customWidth="1"/>
    <col min="6134" max="6374" width="9.44140625" style="3"/>
    <col min="6375" max="6375" width="30.5546875" style="3" customWidth="1"/>
    <col min="6376" max="6376" width="9.44140625" style="3" customWidth="1"/>
    <col min="6377" max="6377" width="8.5546875" style="3" customWidth="1"/>
    <col min="6378" max="6378" width="9.44140625" style="3" customWidth="1"/>
    <col min="6379" max="6379" width="23.5546875" style="3" customWidth="1"/>
    <col min="6380" max="6380" width="39.44140625" style="3" customWidth="1"/>
    <col min="6381" max="6381" width="23.44140625" style="3" customWidth="1"/>
    <col min="6382" max="6382" width="25" style="3" customWidth="1"/>
    <col min="6383" max="6383" width="13.5546875" style="3" customWidth="1"/>
    <col min="6384" max="6384" width="11.5546875" style="3" customWidth="1"/>
    <col min="6385" max="6385" width="29.44140625" style="3" customWidth="1"/>
    <col min="6386" max="6386" width="27.5546875" style="3" customWidth="1"/>
    <col min="6387" max="6387" width="10.5546875" style="3" customWidth="1"/>
    <col min="6388" max="6388" width="27.5546875" style="3" bestFit="1" customWidth="1"/>
    <col min="6389" max="6389" width="27.5546875" style="3" customWidth="1"/>
    <col min="6390" max="6630" width="9.44140625" style="3"/>
    <col min="6631" max="6631" width="30.5546875" style="3" customWidth="1"/>
    <col min="6632" max="6632" width="9.44140625" style="3" customWidth="1"/>
    <col min="6633" max="6633" width="8.5546875" style="3" customWidth="1"/>
    <col min="6634" max="6634" width="9.44140625" style="3" customWidth="1"/>
    <col min="6635" max="6635" width="23.5546875" style="3" customWidth="1"/>
    <col min="6636" max="6636" width="39.44140625" style="3" customWidth="1"/>
    <col min="6637" max="6637" width="23.44140625" style="3" customWidth="1"/>
    <col min="6638" max="6638" width="25" style="3" customWidth="1"/>
    <col min="6639" max="6639" width="13.5546875" style="3" customWidth="1"/>
    <col min="6640" max="6640" width="11.5546875" style="3" customWidth="1"/>
    <col min="6641" max="6641" width="29.44140625" style="3" customWidth="1"/>
    <col min="6642" max="6642" width="27.5546875" style="3" customWidth="1"/>
    <col min="6643" max="6643" width="10.5546875" style="3" customWidth="1"/>
    <col min="6644" max="6644" width="27.5546875" style="3" bestFit="1" customWidth="1"/>
    <col min="6645" max="6645" width="27.5546875" style="3" customWidth="1"/>
    <col min="6646" max="6886" width="9.44140625" style="3"/>
    <col min="6887" max="6887" width="30.5546875" style="3" customWidth="1"/>
    <col min="6888" max="6888" width="9.44140625" style="3" customWidth="1"/>
    <col min="6889" max="6889" width="8.5546875" style="3" customWidth="1"/>
    <col min="6890" max="6890" width="9.44140625" style="3" customWidth="1"/>
    <col min="6891" max="6891" width="23.5546875" style="3" customWidth="1"/>
    <col min="6892" max="6892" width="39.44140625" style="3" customWidth="1"/>
    <col min="6893" max="6893" width="23.44140625" style="3" customWidth="1"/>
    <col min="6894" max="6894" width="25" style="3" customWidth="1"/>
    <col min="6895" max="6895" width="13.5546875" style="3" customWidth="1"/>
    <col min="6896" max="6896" width="11.5546875" style="3" customWidth="1"/>
    <col min="6897" max="6897" width="29.44140625" style="3" customWidth="1"/>
    <col min="6898" max="6898" width="27.5546875" style="3" customWidth="1"/>
    <col min="6899" max="6899" width="10.5546875" style="3" customWidth="1"/>
    <col min="6900" max="6900" width="27.5546875" style="3" bestFit="1" customWidth="1"/>
    <col min="6901" max="6901" width="27.5546875" style="3" customWidth="1"/>
    <col min="6902" max="7142" width="9.44140625" style="3"/>
    <col min="7143" max="7143" width="30.5546875" style="3" customWidth="1"/>
    <col min="7144" max="7144" width="9.44140625" style="3" customWidth="1"/>
    <col min="7145" max="7145" width="8.5546875" style="3" customWidth="1"/>
    <col min="7146" max="7146" width="9.44140625" style="3" customWidth="1"/>
    <col min="7147" max="7147" width="23.5546875" style="3" customWidth="1"/>
    <col min="7148" max="7148" width="39.44140625" style="3" customWidth="1"/>
    <col min="7149" max="7149" width="23.44140625" style="3" customWidth="1"/>
    <col min="7150" max="7150" width="25" style="3" customWidth="1"/>
    <col min="7151" max="7151" width="13.5546875" style="3" customWidth="1"/>
    <col min="7152" max="7152" width="11.5546875" style="3" customWidth="1"/>
    <col min="7153" max="7153" width="29.44140625" style="3" customWidth="1"/>
    <col min="7154" max="7154" width="27.5546875" style="3" customWidth="1"/>
    <col min="7155" max="7155" width="10.5546875" style="3" customWidth="1"/>
    <col min="7156" max="7156" width="27.5546875" style="3" bestFit="1" customWidth="1"/>
    <col min="7157" max="7157" width="27.5546875" style="3" customWidth="1"/>
    <col min="7158" max="7398" width="9.44140625" style="3"/>
    <col min="7399" max="7399" width="30.5546875" style="3" customWidth="1"/>
    <col min="7400" max="7400" width="9.44140625" style="3" customWidth="1"/>
    <col min="7401" max="7401" width="8.5546875" style="3" customWidth="1"/>
    <col min="7402" max="7402" width="9.44140625" style="3" customWidth="1"/>
    <col min="7403" max="7403" width="23.5546875" style="3" customWidth="1"/>
    <col min="7404" max="7404" width="39.44140625" style="3" customWidth="1"/>
    <col min="7405" max="7405" width="23.44140625" style="3" customWidth="1"/>
    <col min="7406" max="7406" width="25" style="3" customWidth="1"/>
    <col min="7407" max="7407" width="13.5546875" style="3" customWidth="1"/>
    <col min="7408" max="7408" width="11.5546875" style="3" customWidth="1"/>
    <col min="7409" max="7409" width="29.44140625" style="3" customWidth="1"/>
    <col min="7410" max="7410" width="27.5546875" style="3" customWidth="1"/>
    <col min="7411" max="7411" width="10.5546875" style="3" customWidth="1"/>
    <col min="7412" max="7412" width="27.5546875" style="3" bestFit="1" customWidth="1"/>
    <col min="7413" max="7413" width="27.5546875" style="3" customWidth="1"/>
    <col min="7414" max="7654" width="9.44140625" style="3"/>
    <col min="7655" max="7655" width="30.5546875" style="3" customWidth="1"/>
    <col min="7656" max="7656" width="9.44140625" style="3" customWidth="1"/>
    <col min="7657" max="7657" width="8.5546875" style="3" customWidth="1"/>
    <col min="7658" max="7658" width="9.44140625" style="3" customWidth="1"/>
    <col min="7659" max="7659" width="23.5546875" style="3" customWidth="1"/>
    <col min="7660" max="7660" width="39.44140625" style="3" customWidth="1"/>
    <col min="7661" max="7661" width="23.44140625" style="3" customWidth="1"/>
    <col min="7662" max="7662" width="25" style="3" customWidth="1"/>
    <col min="7663" max="7663" width="13.5546875" style="3" customWidth="1"/>
    <col min="7664" max="7664" width="11.5546875" style="3" customWidth="1"/>
    <col min="7665" max="7665" width="29.44140625" style="3" customWidth="1"/>
    <col min="7666" max="7666" width="27.5546875" style="3" customWidth="1"/>
    <col min="7667" max="7667" width="10.5546875" style="3" customWidth="1"/>
    <col min="7668" max="7668" width="27.5546875" style="3" bestFit="1" customWidth="1"/>
    <col min="7669" max="7669" width="27.5546875" style="3" customWidth="1"/>
    <col min="7670" max="7910" width="9.44140625" style="3"/>
    <col min="7911" max="7911" width="30.5546875" style="3" customWidth="1"/>
    <col min="7912" max="7912" width="9.44140625" style="3" customWidth="1"/>
    <col min="7913" max="7913" width="8.5546875" style="3" customWidth="1"/>
    <col min="7914" max="7914" width="9.44140625" style="3" customWidth="1"/>
    <col min="7915" max="7915" width="23.5546875" style="3" customWidth="1"/>
    <col min="7916" max="7916" width="39.44140625" style="3" customWidth="1"/>
    <col min="7917" max="7917" width="23.44140625" style="3" customWidth="1"/>
    <col min="7918" max="7918" width="25" style="3" customWidth="1"/>
    <col min="7919" max="7919" width="13.5546875" style="3" customWidth="1"/>
    <col min="7920" max="7920" width="11.5546875" style="3" customWidth="1"/>
    <col min="7921" max="7921" width="29.44140625" style="3" customWidth="1"/>
    <col min="7922" max="7922" width="27.5546875" style="3" customWidth="1"/>
    <col min="7923" max="7923" width="10.5546875" style="3" customWidth="1"/>
    <col min="7924" max="7924" width="27.5546875" style="3" bestFit="1" customWidth="1"/>
    <col min="7925" max="7925" width="27.5546875" style="3" customWidth="1"/>
    <col min="7926" max="8166" width="9.44140625" style="3"/>
    <col min="8167" max="8167" width="30.5546875" style="3" customWidth="1"/>
    <col min="8168" max="8168" width="9.44140625" style="3" customWidth="1"/>
    <col min="8169" max="8169" width="8.5546875" style="3" customWidth="1"/>
    <col min="8170" max="8170" width="9.44140625" style="3" customWidth="1"/>
    <col min="8171" max="8171" width="23.5546875" style="3" customWidth="1"/>
    <col min="8172" max="8172" width="39.44140625" style="3" customWidth="1"/>
    <col min="8173" max="8173" width="23.44140625" style="3" customWidth="1"/>
    <col min="8174" max="8174" width="25" style="3" customWidth="1"/>
    <col min="8175" max="8175" width="13.5546875" style="3" customWidth="1"/>
    <col min="8176" max="8176" width="11.5546875" style="3" customWidth="1"/>
    <col min="8177" max="8177" width="29.44140625" style="3" customWidth="1"/>
    <col min="8178" max="8178" width="27.5546875" style="3" customWidth="1"/>
    <col min="8179" max="8179" width="10.5546875" style="3" customWidth="1"/>
    <col min="8180" max="8180" width="27.5546875" style="3" bestFit="1" customWidth="1"/>
    <col min="8181" max="8181" width="27.5546875" style="3" customWidth="1"/>
    <col min="8182" max="8422" width="9.44140625" style="3"/>
    <col min="8423" max="8423" width="30.5546875" style="3" customWidth="1"/>
    <col min="8424" max="8424" width="9.44140625" style="3" customWidth="1"/>
    <col min="8425" max="8425" width="8.5546875" style="3" customWidth="1"/>
    <col min="8426" max="8426" width="9.44140625" style="3" customWidth="1"/>
    <col min="8427" max="8427" width="23.5546875" style="3" customWidth="1"/>
    <col min="8428" max="8428" width="39.44140625" style="3" customWidth="1"/>
    <col min="8429" max="8429" width="23.44140625" style="3" customWidth="1"/>
    <col min="8430" max="8430" width="25" style="3" customWidth="1"/>
    <col min="8431" max="8431" width="13.5546875" style="3" customWidth="1"/>
    <col min="8432" max="8432" width="11.5546875" style="3" customWidth="1"/>
    <col min="8433" max="8433" width="29.44140625" style="3" customWidth="1"/>
    <col min="8434" max="8434" width="27.5546875" style="3" customWidth="1"/>
    <col min="8435" max="8435" width="10.5546875" style="3" customWidth="1"/>
    <col min="8436" max="8436" width="27.5546875" style="3" bestFit="1" customWidth="1"/>
    <col min="8437" max="8437" width="27.5546875" style="3" customWidth="1"/>
    <col min="8438" max="8678" width="9.44140625" style="3"/>
    <col min="8679" max="8679" width="30.5546875" style="3" customWidth="1"/>
    <col min="8680" max="8680" width="9.44140625" style="3" customWidth="1"/>
    <col min="8681" max="8681" width="8.5546875" style="3" customWidth="1"/>
    <col min="8682" max="8682" width="9.44140625" style="3" customWidth="1"/>
    <col min="8683" max="8683" width="23.5546875" style="3" customWidth="1"/>
    <col min="8684" max="8684" width="39.44140625" style="3" customWidth="1"/>
    <col min="8685" max="8685" width="23.44140625" style="3" customWidth="1"/>
    <col min="8686" max="8686" width="25" style="3" customWidth="1"/>
    <col min="8687" max="8687" width="13.5546875" style="3" customWidth="1"/>
    <col min="8688" max="8688" width="11.5546875" style="3" customWidth="1"/>
    <col min="8689" max="8689" width="29.44140625" style="3" customWidth="1"/>
    <col min="8690" max="8690" width="27.5546875" style="3" customWidth="1"/>
    <col min="8691" max="8691" width="10.5546875" style="3" customWidth="1"/>
    <col min="8692" max="8692" width="27.5546875" style="3" bestFit="1" customWidth="1"/>
    <col min="8693" max="8693" width="27.5546875" style="3" customWidth="1"/>
    <col min="8694" max="8934" width="9.44140625" style="3"/>
    <col min="8935" max="8935" width="30.5546875" style="3" customWidth="1"/>
    <col min="8936" max="8936" width="9.44140625" style="3" customWidth="1"/>
    <col min="8937" max="8937" width="8.5546875" style="3" customWidth="1"/>
    <col min="8938" max="8938" width="9.44140625" style="3" customWidth="1"/>
    <col min="8939" max="8939" width="23.5546875" style="3" customWidth="1"/>
    <col min="8940" max="8940" width="39.44140625" style="3" customWidth="1"/>
    <col min="8941" max="8941" width="23.44140625" style="3" customWidth="1"/>
    <col min="8942" max="8942" width="25" style="3" customWidth="1"/>
    <col min="8943" max="8943" width="13.5546875" style="3" customWidth="1"/>
    <col min="8944" max="8944" width="11.5546875" style="3" customWidth="1"/>
    <col min="8945" max="8945" width="29.44140625" style="3" customWidth="1"/>
    <col min="8946" max="8946" width="27.5546875" style="3" customWidth="1"/>
    <col min="8947" max="8947" width="10.5546875" style="3" customWidth="1"/>
    <col min="8948" max="8948" width="27.5546875" style="3" bestFit="1" customWidth="1"/>
    <col min="8949" max="8949" width="27.5546875" style="3" customWidth="1"/>
    <col min="8950" max="9190" width="9.44140625" style="3"/>
    <col min="9191" max="9191" width="30.5546875" style="3" customWidth="1"/>
    <col min="9192" max="9192" width="9.44140625" style="3" customWidth="1"/>
    <col min="9193" max="9193" width="8.5546875" style="3" customWidth="1"/>
    <col min="9194" max="9194" width="9.44140625" style="3" customWidth="1"/>
    <col min="9195" max="9195" width="23.5546875" style="3" customWidth="1"/>
    <col min="9196" max="9196" width="39.44140625" style="3" customWidth="1"/>
    <col min="9197" max="9197" width="23.44140625" style="3" customWidth="1"/>
    <col min="9198" max="9198" width="25" style="3" customWidth="1"/>
    <col min="9199" max="9199" width="13.5546875" style="3" customWidth="1"/>
    <col min="9200" max="9200" width="11.5546875" style="3" customWidth="1"/>
    <col min="9201" max="9201" width="29.44140625" style="3" customWidth="1"/>
    <col min="9202" max="9202" width="27.5546875" style="3" customWidth="1"/>
    <col min="9203" max="9203" width="10.5546875" style="3" customWidth="1"/>
    <col min="9204" max="9204" width="27.5546875" style="3" bestFit="1" customWidth="1"/>
    <col min="9205" max="9205" width="27.5546875" style="3" customWidth="1"/>
    <col min="9206" max="9446" width="9.44140625" style="3"/>
    <col min="9447" max="9447" width="30.5546875" style="3" customWidth="1"/>
    <col min="9448" max="9448" width="9.44140625" style="3" customWidth="1"/>
    <col min="9449" max="9449" width="8.5546875" style="3" customWidth="1"/>
    <col min="9450" max="9450" width="9.44140625" style="3" customWidth="1"/>
    <col min="9451" max="9451" width="23.5546875" style="3" customWidth="1"/>
    <col min="9452" max="9452" width="39.44140625" style="3" customWidth="1"/>
    <col min="9453" max="9453" width="23.44140625" style="3" customWidth="1"/>
    <col min="9454" max="9454" width="25" style="3" customWidth="1"/>
    <col min="9455" max="9455" width="13.5546875" style="3" customWidth="1"/>
    <col min="9456" max="9456" width="11.5546875" style="3" customWidth="1"/>
    <col min="9457" max="9457" width="29.44140625" style="3" customWidth="1"/>
    <col min="9458" max="9458" width="27.5546875" style="3" customWidth="1"/>
    <col min="9459" max="9459" width="10.5546875" style="3" customWidth="1"/>
    <col min="9460" max="9460" width="27.5546875" style="3" bestFit="1" customWidth="1"/>
    <col min="9461" max="9461" width="27.5546875" style="3" customWidth="1"/>
    <col min="9462" max="9702" width="9.44140625" style="3"/>
    <col min="9703" max="9703" width="30.5546875" style="3" customWidth="1"/>
    <col min="9704" max="9704" width="9.44140625" style="3" customWidth="1"/>
    <col min="9705" max="9705" width="8.5546875" style="3" customWidth="1"/>
    <col min="9706" max="9706" width="9.44140625" style="3" customWidth="1"/>
    <col min="9707" max="9707" width="23.5546875" style="3" customWidth="1"/>
    <col min="9708" max="9708" width="39.44140625" style="3" customWidth="1"/>
    <col min="9709" max="9709" width="23.44140625" style="3" customWidth="1"/>
    <col min="9710" max="9710" width="25" style="3" customWidth="1"/>
    <col min="9711" max="9711" width="13.5546875" style="3" customWidth="1"/>
    <col min="9712" max="9712" width="11.5546875" style="3" customWidth="1"/>
    <col min="9713" max="9713" width="29.44140625" style="3" customWidth="1"/>
    <col min="9714" max="9714" width="27.5546875" style="3" customWidth="1"/>
    <col min="9715" max="9715" width="10.5546875" style="3" customWidth="1"/>
    <col min="9716" max="9716" width="27.5546875" style="3" bestFit="1" customWidth="1"/>
    <col min="9717" max="9717" width="27.5546875" style="3" customWidth="1"/>
    <col min="9718" max="9958" width="9.44140625" style="3"/>
    <col min="9959" max="9959" width="30.5546875" style="3" customWidth="1"/>
    <col min="9960" max="9960" width="9.44140625" style="3" customWidth="1"/>
    <col min="9961" max="9961" width="8.5546875" style="3" customWidth="1"/>
    <col min="9962" max="9962" width="9.44140625" style="3" customWidth="1"/>
    <col min="9963" max="9963" width="23.5546875" style="3" customWidth="1"/>
    <col min="9964" max="9964" width="39.44140625" style="3" customWidth="1"/>
    <col min="9965" max="9965" width="23.44140625" style="3" customWidth="1"/>
    <col min="9966" max="9966" width="25" style="3" customWidth="1"/>
    <col min="9967" max="9967" width="13.5546875" style="3" customWidth="1"/>
    <col min="9968" max="9968" width="11.5546875" style="3" customWidth="1"/>
    <col min="9969" max="9969" width="29.44140625" style="3" customWidth="1"/>
    <col min="9970" max="9970" width="27.5546875" style="3" customWidth="1"/>
    <col min="9971" max="9971" width="10.5546875" style="3" customWidth="1"/>
    <col min="9972" max="9972" width="27.5546875" style="3" bestFit="1" customWidth="1"/>
    <col min="9973" max="9973" width="27.5546875" style="3" customWidth="1"/>
    <col min="9974" max="10214" width="9.44140625" style="3"/>
    <col min="10215" max="10215" width="30.5546875" style="3" customWidth="1"/>
    <col min="10216" max="10216" width="9.44140625" style="3" customWidth="1"/>
    <col min="10217" max="10217" width="8.5546875" style="3" customWidth="1"/>
    <col min="10218" max="10218" width="9.44140625" style="3" customWidth="1"/>
    <col min="10219" max="10219" width="23.5546875" style="3" customWidth="1"/>
    <col min="10220" max="10220" width="39.44140625" style="3" customWidth="1"/>
    <col min="10221" max="10221" width="23.44140625" style="3" customWidth="1"/>
    <col min="10222" max="10222" width="25" style="3" customWidth="1"/>
    <col min="10223" max="10223" width="13.5546875" style="3" customWidth="1"/>
    <col min="10224" max="10224" width="11.5546875" style="3" customWidth="1"/>
    <col min="10225" max="10225" width="29.44140625" style="3" customWidth="1"/>
    <col min="10226" max="10226" width="27.5546875" style="3" customWidth="1"/>
    <col min="10227" max="10227" width="10.5546875" style="3" customWidth="1"/>
    <col min="10228" max="10228" width="27.5546875" style="3" bestFit="1" customWidth="1"/>
    <col min="10229" max="10229" width="27.5546875" style="3" customWidth="1"/>
    <col min="10230" max="10470" width="9.44140625" style="3"/>
    <col min="10471" max="10471" width="30.5546875" style="3" customWidth="1"/>
    <col min="10472" max="10472" width="9.44140625" style="3" customWidth="1"/>
    <col min="10473" max="10473" width="8.5546875" style="3" customWidth="1"/>
    <col min="10474" max="10474" width="9.44140625" style="3" customWidth="1"/>
    <col min="10475" max="10475" width="23.5546875" style="3" customWidth="1"/>
    <col min="10476" max="10476" width="39.44140625" style="3" customWidth="1"/>
    <col min="10477" max="10477" width="23.44140625" style="3" customWidth="1"/>
    <col min="10478" max="10478" width="25" style="3" customWidth="1"/>
    <col min="10479" max="10479" width="13.5546875" style="3" customWidth="1"/>
    <col min="10480" max="10480" width="11.5546875" style="3" customWidth="1"/>
    <col min="10481" max="10481" width="29.44140625" style="3" customWidth="1"/>
    <col min="10482" max="10482" width="27.5546875" style="3" customWidth="1"/>
    <col min="10483" max="10483" width="10.5546875" style="3" customWidth="1"/>
    <col min="10484" max="10484" width="27.5546875" style="3" bestFit="1" customWidth="1"/>
    <col min="10485" max="10485" width="27.5546875" style="3" customWidth="1"/>
    <col min="10486" max="10726" width="9.44140625" style="3"/>
    <col min="10727" max="10727" width="30.5546875" style="3" customWidth="1"/>
    <col min="10728" max="10728" width="9.44140625" style="3" customWidth="1"/>
    <col min="10729" max="10729" width="8.5546875" style="3" customWidth="1"/>
    <col min="10730" max="10730" width="9.44140625" style="3" customWidth="1"/>
    <col min="10731" max="10731" width="23.5546875" style="3" customWidth="1"/>
    <col min="10732" max="10732" width="39.44140625" style="3" customWidth="1"/>
    <col min="10733" max="10733" width="23.44140625" style="3" customWidth="1"/>
    <col min="10734" max="10734" width="25" style="3" customWidth="1"/>
    <col min="10735" max="10735" width="13.5546875" style="3" customWidth="1"/>
    <col min="10736" max="10736" width="11.5546875" style="3" customWidth="1"/>
    <col min="10737" max="10737" width="29.44140625" style="3" customWidth="1"/>
    <col min="10738" max="10738" width="27.5546875" style="3" customWidth="1"/>
    <col min="10739" max="10739" width="10.5546875" style="3" customWidth="1"/>
    <col min="10740" max="10740" width="27.5546875" style="3" bestFit="1" customWidth="1"/>
    <col min="10741" max="10741" width="27.5546875" style="3" customWidth="1"/>
    <col min="10742" max="10982" width="9.44140625" style="3"/>
    <col min="10983" max="10983" width="30.5546875" style="3" customWidth="1"/>
    <col min="10984" max="10984" width="9.44140625" style="3" customWidth="1"/>
    <col min="10985" max="10985" width="8.5546875" style="3" customWidth="1"/>
    <col min="10986" max="10986" width="9.44140625" style="3" customWidth="1"/>
    <col min="10987" max="10987" width="23.5546875" style="3" customWidth="1"/>
    <col min="10988" max="10988" width="39.44140625" style="3" customWidth="1"/>
    <col min="10989" max="10989" width="23.44140625" style="3" customWidth="1"/>
    <col min="10990" max="10990" width="25" style="3" customWidth="1"/>
    <col min="10991" max="10991" width="13.5546875" style="3" customWidth="1"/>
    <col min="10992" max="10992" width="11.5546875" style="3" customWidth="1"/>
    <col min="10993" max="10993" width="29.44140625" style="3" customWidth="1"/>
    <col min="10994" max="10994" width="27.5546875" style="3" customWidth="1"/>
    <col min="10995" max="10995" width="10.5546875" style="3" customWidth="1"/>
    <col min="10996" max="10996" width="27.5546875" style="3" bestFit="1" customWidth="1"/>
    <col min="10997" max="10997" width="27.5546875" style="3" customWidth="1"/>
    <col min="10998" max="11238" width="9.44140625" style="3"/>
    <col min="11239" max="11239" width="30.5546875" style="3" customWidth="1"/>
    <col min="11240" max="11240" width="9.44140625" style="3" customWidth="1"/>
    <col min="11241" max="11241" width="8.5546875" style="3" customWidth="1"/>
    <col min="11242" max="11242" width="9.44140625" style="3" customWidth="1"/>
    <col min="11243" max="11243" width="23.5546875" style="3" customWidth="1"/>
    <col min="11244" max="11244" width="39.44140625" style="3" customWidth="1"/>
    <col min="11245" max="11245" width="23.44140625" style="3" customWidth="1"/>
    <col min="11246" max="11246" width="25" style="3" customWidth="1"/>
    <col min="11247" max="11247" width="13.5546875" style="3" customWidth="1"/>
    <col min="11248" max="11248" width="11.5546875" style="3" customWidth="1"/>
    <col min="11249" max="11249" width="29.44140625" style="3" customWidth="1"/>
    <col min="11250" max="11250" width="27.5546875" style="3" customWidth="1"/>
    <col min="11251" max="11251" width="10.5546875" style="3" customWidth="1"/>
    <col min="11252" max="11252" width="27.5546875" style="3" bestFit="1" customWidth="1"/>
    <col min="11253" max="11253" width="27.5546875" style="3" customWidth="1"/>
    <col min="11254" max="11494" width="9.44140625" style="3"/>
    <col min="11495" max="11495" width="30.5546875" style="3" customWidth="1"/>
    <col min="11496" max="11496" width="9.44140625" style="3" customWidth="1"/>
    <col min="11497" max="11497" width="8.5546875" style="3" customWidth="1"/>
    <col min="11498" max="11498" width="9.44140625" style="3" customWidth="1"/>
    <col min="11499" max="11499" width="23.5546875" style="3" customWidth="1"/>
    <col min="11500" max="11500" width="39.44140625" style="3" customWidth="1"/>
    <col min="11501" max="11501" width="23.44140625" style="3" customWidth="1"/>
    <col min="11502" max="11502" width="25" style="3" customWidth="1"/>
    <col min="11503" max="11503" width="13.5546875" style="3" customWidth="1"/>
    <col min="11504" max="11504" width="11.5546875" style="3" customWidth="1"/>
    <col min="11505" max="11505" width="29.44140625" style="3" customWidth="1"/>
    <col min="11506" max="11506" width="27.5546875" style="3" customWidth="1"/>
    <col min="11507" max="11507" width="10.5546875" style="3" customWidth="1"/>
    <col min="11508" max="11508" width="27.5546875" style="3" bestFit="1" customWidth="1"/>
    <col min="11509" max="11509" width="27.5546875" style="3" customWidth="1"/>
    <col min="11510" max="11750" width="9.44140625" style="3"/>
    <col min="11751" max="11751" width="30.5546875" style="3" customWidth="1"/>
    <col min="11752" max="11752" width="9.44140625" style="3" customWidth="1"/>
    <col min="11753" max="11753" width="8.5546875" style="3" customWidth="1"/>
    <col min="11754" max="11754" width="9.44140625" style="3" customWidth="1"/>
    <col min="11755" max="11755" width="23.5546875" style="3" customWidth="1"/>
    <col min="11756" max="11756" width="39.44140625" style="3" customWidth="1"/>
    <col min="11757" max="11757" width="23.44140625" style="3" customWidth="1"/>
    <col min="11758" max="11758" width="25" style="3" customWidth="1"/>
    <col min="11759" max="11759" width="13.5546875" style="3" customWidth="1"/>
    <col min="11760" max="11760" width="11.5546875" style="3" customWidth="1"/>
    <col min="11761" max="11761" width="29.44140625" style="3" customWidth="1"/>
    <col min="11762" max="11762" width="27.5546875" style="3" customWidth="1"/>
    <col min="11763" max="11763" width="10.5546875" style="3" customWidth="1"/>
    <col min="11764" max="11764" width="27.5546875" style="3" bestFit="1" customWidth="1"/>
    <col min="11765" max="11765" width="27.5546875" style="3" customWidth="1"/>
    <col min="11766" max="12006" width="9.44140625" style="3"/>
    <col min="12007" max="12007" width="30.5546875" style="3" customWidth="1"/>
    <col min="12008" max="12008" width="9.44140625" style="3" customWidth="1"/>
    <col min="12009" max="12009" width="8.5546875" style="3" customWidth="1"/>
    <col min="12010" max="12010" width="9.44140625" style="3" customWidth="1"/>
    <col min="12011" max="12011" width="23.5546875" style="3" customWidth="1"/>
    <col min="12012" max="12012" width="39.44140625" style="3" customWidth="1"/>
    <col min="12013" max="12013" width="23.44140625" style="3" customWidth="1"/>
    <col min="12014" max="12014" width="25" style="3" customWidth="1"/>
    <col min="12015" max="12015" width="13.5546875" style="3" customWidth="1"/>
    <col min="12016" max="12016" width="11.5546875" style="3" customWidth="1"/>
    <col min="12017" max="12017" width="29.44140625" style="3" customWidth="1"/>
    <col min="12018" max="12018" width="27.5546875" style="3" customWidth="1"/>
    <col min="12019" max="12019" width="10.5546875" style="3" customWidth="1"/>
    <col min="12020" max="12020" width="27.5546875" style="3" bestFit="1" customWidth="1"/>
    <col min="12021" max="12021" width="27.5546875" style="3" customWidth="1"/>
    <col min="12022" max="12262" width="9.44140625" style="3"/>
    <col min="12263" max="12263" width="30.5546875" style="3" customWidth="1"/>
    <col min="12264" max="12264" width="9.44140625" style="3" customWidth="1"/>
    <col min="12265" max="12265" width="8.5546875" style="3" customWidth="1"/>
    <col min="12266" max="12266" width="9.44140625" style="3" customWidth="1"/>
    <col min="12267" max="12267" width="23.5546875" style="3" customWidth="1"/>
    <col min="12268" max="12268" width="39.44140625" style="3" customWidth="1"/>
    <col min="12269" max="12269" width="23.44140625" style="3" customWidth="1"/>
    <col min="12270" max="12270" width="25" style="3" customWidth="1"/>
    <col min="12271" max="12271" width="13.5546875" style="3" customWidth="1"/>
    <col min="12272" max="12272" width="11.5546875" style="3" customWidth="1"/>
    <col min="12273" max="12273" width="29.44140625" style="3" customWidth="1"/>
    <col min="12274" max="12274" width="27.5546875" style="3" customWidth="1"/>
    <col min="12275" max="12275" width="10.5546875" style="3" customWidth="1"/>
    <col min="12276" max="12276" width="27.5546875" style="3" bestFit="1" customWidth="1"/>
    <col min="12277" max="12277" width="27.5546875" style="3" customWidth="1"/>
    <col min="12278" max="12518" width="9.44140625" style="3"/>
    <col min="12519" max="12519" width="30.5546875" style="3" customWidth="1"/>
    <col min="12520" max="12520" width="9.44140625" style="3" customWidth="1"/>
    <col min="12521" max="12521" width="8.5546875" style="3" customWidth="1"/>
    <col min="12522" max="12522" width="9.44140625" style="3" customWidth="1"/>
    <col min="12523" max="12523" width="23.5546875" style="3" customWidth="1"/>
    <col min="12524" max="12524" width="39.44140625" style="3" customWidth="1"/>
    <col min="12525" max="12525" width="23.44140625" style="3" customWidth="1"/>
    <col min="12526" max="12526" width="25" style="3" customWidth="1"/>
    <col min="12527" max="12527" width="13.5546875" style="3" customWidth="1"/>
    <col min="12528" max="12528" width="11.5546875" style="3" customWidth="1"/>
    <col min="12529" max="12529" width="29.44140625" style="3" customWidth="1"/>
    <col min="12530" max="12530" width="27.5546875" style="3" customWidth="1"/>
    <col min="12531" max="12531" width="10.5546875" style="3" customWidth="1"/>
    <col min="12532" max="12532" width="27.5546875" style="3" bestFit="1" customWidth="1"/>
    <col min="12533" max="12533" width="27.5546875" style="3" customWidth="1"/>
    <col min="12534" max="12774" width="9.44140625" style="3"/>
    <col min="12775" max="12775" width="30.5546875" style="3" customWidth="1"/>
    <col min="12776" max="12776" width="9.44140625" style="3" customWidth="1"/>
    <col min="12777" max="12777" width="8.5546875" style="3" customWidth="1"/>
    <col min="12778" max="12778" width="9.44140625" style="3" customWidth="1"/>
    <col min="12779" max="12779" width="23.5546875" style="3" customWidth="1"/>
    <col min="12780" max="12780" width="39.44140625" style="3" customWidth="1"/>
    <col min="12781" max="12781" width="23.44140625" style="3" customWidth="1"/>
    <col min="12782" max="12782" width="25" style="3" customWidth="1"/>
    <col min="12783" max="12783" width="13.5546875" style="3" customWidth="1"/>
    <col min="12784" max="12784" width="11.5546875" style="3" customWidth="1"/>
    <col min="12785" max="12785" width="29.44140625" style="3" customWidth="1"/>
    <col min="12786" max="12786" width="27.5546875" style="3" customWidth="1"/>
    <col min="12787" max="12787" width="10.5546875" style="3" customWidth="1"/>
    <col min="12788" max="12788" width="27.5546875" style="3" bestFit="1" customWidth="1"/>
    <col min="12789" max="12789" width="27.5546875" style="3" customWidth="1"/>
    <col min="12790" max="13030" width="9.44140625" style="3"/>
    <col min="13031" max="13031" width="30.5546875" style="3" customWidth="1"/>
    <col min="13032" max="13032" width="9.44140625" style="3" customWidth="1"/>
    <col min="13033" max="13033" width="8.5546875" style="3" customWidth="1"/>
    <col min="13034" max="13034" width="9.44140625" style="3" customWidth="1"/>
    <col min="13035" max="13035" width="23.5546875" style="3" customWidth="1"/>
    <col min="13036" max="13036" width="39.44140625" style="3" customWidth="1"/>
    <col min="13037" max="13037" width="23.44140625" style="3" customWidth="1"/>
    <col min="13038" max="13038" width="25" style="3" customWidth="1"/>
    <col min="13039" max="13039" width="13.5546875" style="3" customWidth="1"/>
    <col min="13040" max="13040" width="11.5546875" style="3" customWidth="1"/>
    <col min="13041" max="13041" width="29.44140625" style="3" customWidth="1"/>
    <col min="13042" max="13042" width="27.5546875" style="3" customWidth="1"/>
    <col min="13043" max="13043" width="10.5546875" style="3" customWidth="1"/>
    <col min="13044" max="13044" width="27.5546875" style="3" bestFit="1" customWidth="1"/>
    <col min="13045" max="13045" width="27.5546875" style="3" customWidth="1"/>
    <col min="13046" max="13286" width="9.44140625" style="3"/>
    <col min="13287" max="13287" width="30.5546875" style="3" customWidth="1"/>
    <col min="13288" max="13288" width="9.44140625" style="3" customWidth="1"/>
    <col min="13289" max="13289" width="8.5546875" style="3" customWidth="1"/>
    <col min="13290" max="13290" width="9.44140625" style="3" customWidth="1"/>
    <col min="13291" max="13291" width="23.5546875" style="3" customWidth="1"/>
    <col min="13292" max="13292" width="39.44140625" style="3" customWidth="1"/>
    <col min="13293" max="13293" width="23.44140625" style="3" customWidth="1"/>
    <col min="13294" max="13294" width="25" style="3" customWidth="1"/>
    <col min="13295" max="13295" width="13.5546875" style="3" customWidth="1"/>
    <col min="13296" max="13296" width="11.5546875" style="3" customWidth="1"/>
    <col min="13297" max="13297" width="29.44140625" style="3" customWidth="1"/>
    <col min="13298" max="13298" width="27.5546875" style="3" customWidth="1"/>
    <col min="13299" max="13299" width="10.5546875" style="3" customWidth="1"/>
    <col min="13300" max="13300" width="27.5546875" style="3" bestFit="1" customWidth="1"/>
    <col min="13301" max="13301" width="27.5546875" style="3" customWidth="1"/>
    <col min="13302" max="13542" width="9.44140625" style="3"/>
    <col min="13543" max="13543" width="30.5546875" style="3" customWidth="1"/>
    <col min="13544" max="13544" width="9.44140625" style="3" customWidth="1"/>
    <col min="13545" max="13545" width="8.5546875" style="3" customWidth="1"/>
    <col min="13546" max="13546" width="9.44140625" style="3" customWidth="1"/>
    <col min="13547" max="13547" width="23.5546875" style="3" customWidth="1"/>
    <col min="13548" max="13548" width="39.44140625" style="3" customWidth="1"/>
    <col min="13549" max="13549" width="23.44140625" style="3" customWidth="1"/>
    <col min="13550" max="13550" width="25" style="3" customWidth="1"/>
    <col min="13551" max="13551" width="13.5546875" style="3" customWidth="1"/>
    <col min="13552" max="13552" width="11.5546875" style="3" customWidth="1"/>
    <col min="13553" max="13553" width="29.44140625" style="3" customWidth="1"/>
    <col min="13554" max="13554" width="27.5546875" style="3" customWidth="1"/>
    <col min="13555" max="13555" width="10.5546875" style="3" customWidth="1"/>
    <col min="13556" max="13556" width="27.5546875" style="3" bestFit="1" customWidth="1"/>
    <col min="13557" max="13557" width="27.5546875" style="3" customWidth="1"/>
    <col min="13558" max="13798" width="9.44140625" style="3"/>
    <col min="13799" max="13799" width="30.5546875" style="3" customWidth="1"/>
    <col min="13800" max="13800" width="9.44140625" style="3" customWidth="1"/>
    <col min="13801" max="13801" width="8.5546875" style="3" customWidth="1"/>
    <col min="13802" max="13802" width="9.44140625" style="3" customWidth="1"/>
    <col min="13803" max="13803" width="23.5546875" style="3" customWidth="1"/>
    <col min="13804" max="13804" width="39.44140625" style="3" customWidth="1"/>
    <col min="13805" max="13805" width="23.44140625" style="3" customWidth="1"/>
    <col min="13806" max="13806" width="25" style="3" customWidth="1"/>
    <col min="13807" max="13807" width="13.5546875" style="3" customWidth="1"/>
    <col min="13808" max="13808" width="11.5546875" style="3" customWidth="1"/>
    <col min="13809" max="13809" width="29.44140625" style="3" customWidth="1"/>
    <col min="13810" max="13810" width="27.5546875" style="3" customWidth="1"/>
    <col min="13811" max="13811" width="10.5546875" style="3" customWidth="1"/>
    <col min="13812" max="13812" width="27.5546875" style="3" bestFit="1" customWidth="1"/>
    <col min="13813" max="13813" width="27.5546875" style="3" customWidth="1"/>
    <col min="13814" max="14054" width="9.44140625" style="3"/>
    <col min="14055" max="14055" width="30.5546875" style="3" customWidth="1"/>
    <col min="14056" max="14056" width="9.44140625" style="3" customWidth="1"/>
    <col min="14057" max="14057" width="8.5546875" style="3" customWidth="1"/>
    <col min="14058" max="14058" width="9.44140625" style="3" customWidth="1"/>
    <col min="14059" max="14059" width="23.5546875" style="3" customWidth="1"/>
    <col min="14060" max="14060" width="39.44140625" style="3" customWidth="1"/>
    <col min="14061" max="14061" width="23.44140625" style="3" customWidth="1"/>
    <col min="14062" max="14062" width="25" style="3" customWidth="1"/>
    <col min="14063" max="14063" width="13.5546875" style="3" customWidth="1"/>
    <col min="14064" max="14064" width="11.5546875" style="3" customWidth="1"/>
    <col min="14065" max="14065" width="29.44140625" style="3" customWidth="1"/>
    <col min="14066" max="14066" width="27.5546875" style="3" customWidth="1"/>
    <col min="14067" max="14067" width="10.5546875" style="3" customWidth="1"/>
    <col min="14068" max="14068" width="27.5546875" style="3" bestFit="1" customWidth="1"/>
    <col min="14069" max="14069" width="27.5546875" style="3" customWidth="1"/>
    <col min="14070" max="14310" width="9.44140625" style="3"/>
    <col min="14311" max="14311" width="30.5546875" style="3" customWidth="1"/>
    <col min="14312" max="14312" width="9.44140625" style="3" customWidth="1"/>
    <col min="14313" max="14313" width="8.5546875" style="3" customWidth="1"/>
    <col min="14314" max="14314" width="9.44140625" style="3" customWidth="1"/>
    <col min="14315" max="14315" width="23.5546875" style="3" customWidth="1"/>
    <col min="14316" max="14316" width="39.44140625" style="3" customWidth="1"/>
    <col min="14317" max="14317" width="23.44140625" style="3" customWidth="1"/>
    <col min="14318" max="14318" width="25" style="3" customWidth="1"/>
    <col min="14319" max="14319" width="13.5546875" style="3" customWidth="1"/>
    <col min="14320" max="14320" width="11.5546875" style="3" customWidth="1"/>
    <col min="14321" max="14321" width="29.44140625" style="3" customWidth="1"/>
    <col min="14322" max="14322" width="27.5546875" style="3" customWidth="1"/>
    <col min="14323" max="14323" width="10.5546875" style="3" customWidth="1"/>
    <col min="14324" max="14324" width="27.5546875" style="3" bestFit="1" customWidth="1"/>
    <col min="14325" max="14325" width="27.5546875" style="3" customWidth="1"/>
    <col min="14326" max="14566" width="9.44140625" style="3"/>
    <col min="14567" max="14567" width="30.5546875" style="3" customWidth="1"/>
    <col min="14568" max="14568" width="9.44140625" style="3" customWidth="1"/>
    <col min="14569" max="14569" width="8.5546875" style="3" customWidth="1"/>
    <col min="14570" max="14570" width="9.44140625" style="3" customWidth="1"/>
    <col min="14571" max="14571" width="23.5546875" style="3" customWidth="1"/>
    <col min="14572" max="14572" width="39.44140625" style="3" customWidth="1"/>
    <col min="14573" max="14573" width="23.44140625" style="3" customWidth="1"/>
    <col min="14574" max="14574" width="25" style="3" customWidth="1"/>
    <col min="14575" max="14575" width="13.5546875" style="3" customWidth="1"/>
    <col min="14576" max="14576" width="11.5546875" style="3" customWidth="1"/>
    <col min="14577" max="14577" width="29.44140625" style="3" customWidth="1"/>
    <col min="14578" max="14578" width="27.5546875" style="3" customWidth="1"/>
    <col min="14579" max="14579" width="10.5546875" style="3" customWidth="1"/>
    <col min="14580" max="14580" width="27.5546875" style="3" bestFit="1" customWidth="1"/>
    <col min="14581" max="14581" width="27.5546875" style="3" customWidth="1"/>
    <col min="14582" max="14822" width="9.44140625" style="3"/>
    <col min="14823" max="14823" width="30.5546875" style="3" customWidth="1"/>
    <col min="14824" max="14824" width="9.44140625" style="3" customWidth="1"/>
    <col min="14825" max="14825" width="8.5546875" style="3" customWidth="1"/>
    <col min="14826" max="14826" width="9.44140625" style="3" customWidth="1"/>
    <col min="14827" max="14827" width="23.5546875" style="3" customWidth="1"/>
    <col min="14828" max="14828" width="39.44140625" style="3" customWidth="1"/>
    <col min="14829" max="14829" width="23.44140625" style="3" customWidth="1"/>
    <col min="14830" max="14830" width="25" style="3" customWidth="1"/>
    <col min="14831" max="14831" width="13.5546875" style="3" customWidth="1"/>
    <col min="14832" max="14832" width="11.5546875" style="3" customWidth="1"/>
    <col min="14833" max="14833" width="29.44140625" style="3" customWidth="1"/>
    <col min="14834" max="14834" width="27.5546875" style="3" customWidth="1"/>
    <col min="14835" max="14835" width="10.5546875" style="3" customWidth="1"/>
    <col min="14836" max="14836" width="27.5546875" style="3" bestFit="1" customWidth="1"/>
    <col min="14837" max="14837" width="27.5546875" style="3" customWidth="1"/>
    <col min="14838" max="15078" width="9.44140625" style="3"/>
    <col min="15079" max="15079" width="30.5546875" style="3" customWidth="1"/>
    <col min="15080" max="15080" width="9.44140625" style="3" customWidth="1"/>
    <col min="15081" max="15081" width="8.5546875" style="3" customWidth="1"/>
    <col min="15082" max="15082" width="9.44140625" style="3" customWidth="1"/>
    <col min="15083" max="15083" width="23.5546875" style="3" customWidth="1"/>
    <col min="15084" max="15084" width="39.44140625" style="3" customWidth="1"/>
    <col min="15085" max="15085" width="23.44140625" style="3" customWidth="1"/>
    <col min="15086" max="15086" width="25" style="3" customWidth="1"/>
    <col min="15087" max="15087" width="13.5546875" style="3" customWidth="1"/>
    <col min="15088" max="15088" width="11.5546875" style="3" customWidth="1"/>
    <col min="15089" max="15089" width="29.44140625" style="3" customWidth="1"/>
    <col min="15090" max="15090" width="27.5546875" style="3" customWidth="1"/>
    <col min="15091" max="15091" width="10.5546875" style="3" customWidth="1"/>
    <col min="15092" max="15092" width="27.5546875" style="3" bestFit="1" customWidth="1"/>
    <col min="15093" max="15093" width="27.5546875" style="3" customWidth="1"/>
    <col min="15094" max="15334" width="9.44140625" style="3"/>
    <col min="15335" max="15335" width="30.5546875" style="3" customWidth="1"/>
    <col min="15336" max="15336" width="9.44140625" style="3" customWidth="1"/>
    <col min="15337" max="15337" width="8.5546875" style="3" customWidth="1"/>
    <col min="15338" max="15338" width="9.44140625" style="3" customWidth="1"/>
    <col min="15339" max="15339" width="23.5546875" style="3" customWidth="1"/>
    <col min="15340" max="15340" width="39.44140625" style="3" customWidth="1"/>
    <col min="15341" max="15341" width="23.44140625" style="3" customWidth="1"/>
    <col min="15342" max="15342" width="25" style="3" customWidth="1"/>
    <col min="15343" max="15343" width="13.5546875" style="3" customWidth="1"/>
    <col min="15344" max="15344" width="11.5546875" style="3" customWidth="1"/>
    <col min="15345" max="15345" width="29.44140625" style="3" customWidth="1"/>
    <col min="15346" max="15346" width="27.5546875" style="3" customWidth="1"/>
    <col min="15347" max="15347" width="10.5546875" style="3" customWidth="1"/>
    <col min="15348" max="15348" width="27.5546875" style="3" bestFit="1" customWidth="1"/>
    <col min="15349" max="15349" width="27.5546875" style="3" customWidth="1"/>
    <col min="15350" max="15590" width="9.44140625" style="3"/>
    <col min="15591" max="15591" width="30.5546875" style="3" customWidth="1"/>
    <col min="15592" max="15592" width="9.44140625" style="3" customWidth="1"/>
    <col min="15593" max="15593" width="8.5546875" style="3" customWidth="1"/>
    <col min="15594" max="15594" width="9.44140625" style="3" customWidth="1"/>
    <col min="15595" max="15595" width="23.5546875" style="3" customWidth="1"/>
    <col min="15596" max="15596" width="39.44140625" style="3" customWidth="1"/>
    <col min="15597" max="15597" width="23.44140625" style="3" customWidth="1"/>
    <col min="15598" max="15598" width="25" style="3" customWidth="1"/>
    <col min="15599" max="15599" width="13.5546875" style="3" customWidth="1"/>
    <col min="15600" max="15600" width="11.5546875" style="3" customWidth="1"/>
    <col min="15601" max="15601" width="29.44140625" style="3" customWidth="1"/>
    <col min="15602" max="15602" width="27.5546875" style="3" customWidth="1"/>
    <col min="15603" max="15603" width="10.5546875" style="3" customWidth="1"/>
    <col min="15604" max="15604" width="27.5546875" style="3" bestFit="1" customWidth="1"/>
    <col min="15605" max="15605" width="27.5546875" style="3" customWidth="1"/>
    <col min="15606" max="15846" width="9.44140625" style="3"/>
    <col min="15847" max="15847" width="30.5546875" style="3" customWidth="1"/>
    <col min="15848" max="15848" width="9.44140625" style="3" customWidth="1"/>
    <col min="15849" max="15849" width="8.5546875" style="3" customWidth="1"/>
    <col min="15850" max="15850" width="9.44140625" style="3" customWidth="1"/>
    <col min="15851" max="15851" width="23.5546875" style="3" customWidth="1"/>
    <col min="15852" max="15852" width="39.44140625" style="3" customWidth="1"/>
    <col min="15853" max="15853" width="23.44140625" style="3" customWidth="1"/>
    <col min="15854" max="15854" width="25" style="3" customWidth="1"/>
    <col min="15855" max="15855" width="13.5546875" style="3" customWidth="1"/>
    <col min="15856" max="15856" width="11.5546875" style="3" customWidth="1"/>
    <col min="15857" max="15857" width="29.44140625" style="3" customWidth="1"/>
    <col min="15858" max="15858" width="27.5546875" style="3" customWidth="1"/>
    <col min="15859" max="15859" width="10.5546875" style="3" customWidth="1"/>
    <col min="15860" max="15860" width="27.5546875" style="3" bestFit="1" customWidth="1"/>
    <col min="15861" max="15861" width="27.5546875" style="3" customWidth="1"/>
    <col min="15862" max="16102" width="9.44140625" style="3"/>
    <col min="16103" max="16103" width="30.5546875" style="3" customWidth="1"/>
    <col min="16104" max="16104" width="9.44140625" style="3" customWidth="1"/>
    <col min="16105" max="16105" width="8.5546875" style="3" customWidth="1"/>
    <col min="16106" max="16106" width="9.44140625" style="3" customWidth="1"/>
    <col min="16107" max="16107" width="23.5546875" style="3" customWidth="1"/>
    <col min="16108" max="16108" width="39.44140625" style="3" customWidth="1"/>
    <col min="16109" max="16109" width="23.44140625" style="3" customWidth="1"/>
    <col min="16110" max="16110" width="25" style="3" customWidth="1"/>
    <col min="16111" max="16111" width="13.5546875" style="3" customWidth="1"/>
    <col min="16112" max="16112" width="11.5546875" style="3" customWidth="1"/>
    <col min="16113" max="16113" width="29.44140625" style="3" customWidth="1"/>
    <col min="16114" max="16114" width="27.5546875" style="3" customWidth="1"/>
    <col min="16115" max="16115" width="10.5546875" style="3" customWidth="1"/>
    <col min="16116" max="16116" width="27.5546875" style="3" bestFit="1" customWidth="1"/>
    <col min="16117" max="16117" width="27.5546875" style="3" customWidth="1"/>
    <col min="16118" max="16382" width="9.44140625" style="3"/>
    <col min="16383" max="16383" width="9.44140625" style="3" bestFit="1"/>
    <col min="16384" max="16384" width="9.44140625" style="3"/>
  </cols>
  <sheetData>
    <row r="1" spans="1:13" x14ac:dyDescent="0.25">
      <c r="A1" s="1" t="s">
        <v>85</v>
      </c>
      <c r="C1" s="42"/>
      <c r="K1" s="3"/>
    </row>
    <row r="2" spans="1:13" x14ac:dyDescent="0.25">
      <c r="A2" s="1" t="s">
        <v>86</v>
      </c>
      <c r="C2" s="42"/>
      <c r="K2" s="3"/>
    </row>
    <row r="3" spans="1:13" x14ac:dyDescent="0.25">
      <c r="C3" s="4"/>
      <c r="D3" s="4"/>
      <c r="E3" s="4"/>
      <c r="F3" s="4"/>
      <c r="G3" s="4"/>
      <c r="I3" s="4"/>
      <c r="J3" s="4"/>
    </row>
    <row r="4" spans="1:13" s="22" customFormat="1" x14ac:dyDescent="0.25">
      <c r="A4" s="1" t="s">
        <v>87</v>
      </c>
      <c r="B4" s="18" t="s">
        <v>88</v>
      </c>
      <c r="C4" s="1" t="s">
        <v>7</v>
      </c>
      <c r="D4" s="1" t="s">
        <v>89</v>
      </c>
      <c r="E4" s="1" t="s">
        <v>9</v>
      </c>
      <c r="F4" s="22" t="s">
        <v>90</v>
      </c>
      <c r="G4" s="22" t="s">
        <v>91</v>
      </c>
      <c r="H4" s="22" t="s">
        <v>12</v>
      </c>
      <c r="I4" s="22" t="s">
        <v>92</v>
      </c>
      <c r="J4" s="9" t="s">
        <v>93</v>
      </c>
      <c r="K4" s="29" t="s">
        <v>94</v>
      </c>
      <c r="L4" s="29" t="s">
        <v>1500</v>
      </c>
      <c r="M4" s="29" t="s">
        <v>95</v>
      </c>
    </row>
    <row r="5" spans="1:13" ht="14.1" customHeight="1" x14ac:dyDescent="0.25">
      <c r="A5" s="50" t="s">
        <v>96</v>
      </c>
      <c r="B5" s="51">
        <v>1</v>
      </c>
      <c r="C5" s="51" t="s">
        <v>97</v>
      </c>
      <c r="D5" s="51" t="s">
        <v>98</v>
      </c>
      <c r="E5" s="51" t="s">
        <v>1320</v>
      </c>
      <c r="F5" s="51" t="s">
        <v>1321</v>
      </c>
      <c r="G5" s="51"/>
      <c r="H5" s="51" t="s">
        <v>1322</v>
      </c>
      <c r="I5" s="51" t="s">
        <v>1323</v>
      </c>
      <c r="J5" s="51" t="s">
        <v>99</v>
      </c>
      <c r="K5" s="54">
        <v>44104</v>
      </c>
      <c r="L5" s="173">
        <v>0.76</v>
      </c>
      <c r="M5" s="173">
        <v>0.96005916808149183</v>
      </c>
    </row>
    <row r="6" spans="1:13" ht="14.1" customHeight="1" x14ac:dyDescent="0.25">
      <c r="A6" s="50" t="s">
        <v>100</v>
      </c>
      <c r="B6" s="51">
        <v>2</v>
      </c>
      <c r="C6" s="51" t="s">
        <v>101</v>
      </c>
      <c r="D6" s="51" t="s">
        <v>102</v>
      </c>
      <c r="E6" s="51" t="s">
        <v>103</v>
      </c>
      <c r="F6" s="51"/>
      <c r="G6" s="51"/>
      <c r="H6" s="51" t="s">
        <v>1324</v>
      </c>
      <c r="I6" s="51" t="s">
        <v>1325</v>
      </c>
      <c r="J6" s="51" t="s">
        <v>99</v>
      </c>
      <c r="K6" s="54">
        <v>44104</v>
      </c>
      <c r="L6" s="173">
        <v>0.9</v>
      </c>
      <c r="M6" s="173">
        <v>0.89749143968871681</v>
      </c>
    </row>
    <row r="7" spans="1:13" ht="14.1" customHeight="1" x14ac:dyDescent="0.25">
      <c r="A7" s="50" t="s">
        <v>104</v>
      </c>
      <c r="B7" s="51">
        <v>5</v>
      </c>
      <c r="C7" s="51" t="s">
        <v>101</v>
      </c>
      <c r="D7" s="51" t="s">
        <v>105</v>
      </c>
      <c r="E7" s="51" t="s">
        <v>1326</v>
      </c>
      <c r="F7" s="51"/>
      <c r="G7" s="51"/>
      <c r="H7" s="51" t="s">
        <v>1327</v>
      </c>
      <c r="I7" s="51" t="s">
        <v>1325</v>
      </c>
      <c r="J7" s="51" t="s">
        <v>99</v>
      </c>
      <c r="K7" s="54">
        <v>44104</v>
      </c>
      <c r="L7" s="173">
        <v>0.96</v>
      </c>
      <c r="M7" s="173">
        <v>0.83109128460207227</v>
      </c>
    </row>
    <row r="8" spans="1:13" ht="14.1" customHeight="1" x14ac:dyDescent="0.25">
      <c r="A8" s="50" t="s">
        <v>106</v>
      </c>
      <c r="B8" s="51">
        <v>4</v>
      </c>
      <c r="C8" s="51" t="s">
        <v>107</v>
      </c>
      <c r="D8" s="51" t="s">
        <v>108</v>
      </c>
      <c r="E8" s="51" t="s">
        <v>1326</v>
      </c>
      <c r="F8" s="51" t="s">
        <v>1328</v>
      </c>
      <c r="G8" s="51" t="s">
        <v>1329</v>
      </c>
      <c r="H8" s="51" t="s">
        <v>1327</v>
      </c>
      <c r="I8" s="51" t="s">
        <v>1325</v>
      </c>
      <c r="J8" s="51" t="s">
        <v>99</v>
      </c>
      <c r="K8" s="54">
        <v>44104</v>
      </c>
      <c r="L8" s="173">
        <v>0.96</v>
      </c>
      <c r="M8" s="173">
        <v>1.3298153124566439</v>
      </c>
    </row>
    <row r="9" spans="1:13" ht="14.1" customHeight="1" x14ac:dyDescent="0.25">
      <c r="A9" s="50" t="s">
        <v>109</v>
      </c>
      <c r="B9" s="51">
        <v>106</v>
      </c>
      <c r="C9" s="51" t="s">
        <v>101</v>
      </c>
      <c r="D9" s="51" t="s">
        <v>110</v>
      </c>
      <c r="E9" s="51" t="s">
        <v>1326</v>
      </c>
      <c r="F9" s="51"/>
      <c r="G9" s="51"/>
      <c r="H9" s="51" t="s">
        <v>1327</v>
      </c>
      <c r="I9" s="51" t="s">
        <v>1325</v>
      </c>
      <c r="J9" s="51" t="s">
        <v>99</v>
      </c>
      <c r="K9" s="54">
        <v>44104</v>
      </c>
      <c r="L9" s="173">
        <v>0.73</v>
      </c>
      <c r="M9" s="173">
        <v>0.91203465823547558</v>
      </c>
    </row>
    <row r="10" spans="1:13" ht="14.1" customHeight="1" x14ac:dyDescent="0.25">
      <c r="A10" s="50" t="s">
        <v>111</v>
      </c>
      <c r="B10" s="51">
        <v>14495</v>
      </c>
      <c r="C10" s="51" t="s">
        <v>101</v>
      </c>
      <c r="D10" s="51" t="s">
        <v>1330</v>
      </c>
      <c r="E10" s="51" t="s">
        <v>1326</v>
      </c>
      <c r="F10" s="51"/>
      <c r="G10" s="51"/>
      <c r="H10" s="51" t="s">
        <v>1327</v>
      </c>
      <c r="I10" s="51" t="s">
        <v>1325</v>
      </c>
      <c r="J10" s="51" t="s">
        <v>99</v>
      </c>
      <c r="K10" s="54">
        <v>44104</v>
      </c>
      <c r="L10" s="173">
        <v>0.74</v>
      </c>
      <c r="M10" s="173">
        <v>1.0160120869810756</v>
      </c>
    </row>
    <row r="11" spans="1:13" ht="14.1" customHeight="1" x14ac:dyDescent="0.25">
      <c r="A11" s="50" t="s">
        <v>112</v>
      </c>
      <c r="B11" s="51">
        <v>6309</v>
      </c>
      <c r="C11" s="51" t="s">
        <v>101</v>
      </c>
      <c r="D11" s="51" t="s">
        <v>113</v>
      </c>
      <c r="E11" s="51" t="s">
        <v>1326</v>
      </c>
      <c r="F11" s="51" t="s">
        <v>1321</v>
      </c>
      <c r="G11" s="51"/>
      <c r="H11" s="51" t="s">
        <v>1331</v>
      </c>
      <c r="I11" s="51" t="s">
        <v>1325</v>
      </c>
      <c r="J11" s="51" t="s">
        <v>99</v>
      </c>
      <c r="K11" s="54">
        <v>44104</v>
      </c>
      <c r="L11" s="173">
        <v>1.04</v>
      </c>
      <c r="M11" s="173">
        <v>1.1888985349835439</v>
      </c>
    </row>
    <row r="12" spans="1:13" ht="14.1" customHeight="1" x14ac:dyDescent="0.25">
      <c r="A12" s="50" t="s">
        <v>114</v>
      </c>
      <c r="B12" s="51">
        <v>98</v>
      </c>
      <c r="C12" s="51" t="s">
        <v>97</v>
      </c>
      <c r="D12" s="51" t="s">
        <v>115</v>
      </c>
      <c r="E12" s="51" t="s">
        <v>116</v>
      </c>
      <c r="F12" s="51"/>
      <c r="G12" s="51"/>
      <c r="H12" s="51" t="s">
        <v>1322</v>
      </c>
      <c r="I12" s="51" t="s">
        <v>1323</v>
      </c>
      <c r="J12" s="51" t="s">
        <v>99</v>
      </c>
      <c r="K12" s="54">
        <v>44104</v>
      </c>
      <c r="L12" s="173">
        <v>0.83</v>
      </c>
      <c r="M12" s="173">
        <v>1.1570994749671857</v>
      </c>
    </row>
    <row r="13" spans="1:13" ht="14.1" customHeight="1" x14ac:dyDescent="0.25">
      <c r="A13" s="50" t="s">
        <v>117</v>
      </c>
      <c r="B13" s="51">
        <v>53</v>
      </c>
      <c r="C13" s="51" t="s">
        <v>97</v>
      </c>
      <c r="D13" s="51" t="s">
        <v>118</v>
      </c>
      <c r="E13" s="51" t="s">
        <v>116</v>
      </c>
      <c r="F13" s="51"/>
      <c r="G13" s="51"/>
      <c r="H13" s="51" t="s">
        <v>1322</v>
      </c>
      <c r="I13" s="51" t="s">
        <v>1323</v>
      </c>
      <c r="J13" s="51" t="s">
        <v>99</v>
      </c>
      <c r="K13" s="54">
        <v>44104</v>
      </c>
      <c r="L13" s="173">
        <v>0.94</v>
      </c>
      <c r="M13" s="173">
        <v>1.0888187826086921</v>
      </c>
    </row>
    <row r="14" spans="1:13" ht="14.1" customHeight="1" x14ac:dyDescent="0.25">
      <c r="A14" s="50" t="s">
        <v>119</v>
      </c>
      <c r="B14" s="51">
        <v>79</v>
      </c>
      <c r="C14" s="51" t="s">
        <v>101</v>
      </c>
      <c r="D14" s="51" t="s">
        <v>120</v>
      </c>
      <c r="E14" s="51" t="s">
        <v>121</v>
      </c>
      <c r="F14" s="51"/>
      <c r="G14" s="51"/>
      <c r="H14" s="51" t="s">
        <v>1322</v>
      </c>
      <c r="I14" s="51" t="s">
        <v>1323</v>
      </c>
      <c r="J14" s="51" t="s">
        <v>99</v>
      </c>
      <c r="K14" s="54">
        <v>44104</v>
      </c>
      <c r="L14" s="173">
        <v>0.91</v>
      </c>
      <c r="M14" s="173">
        <v>1.1680322614018377</v>
      </c>
    </row>
    <row r="15" spans="1:13" ht="14.1" customHeight="1" x14ac:dyDescent="0.25">
      <c r="A15" s="50" t="s">
        <v>122</v>
      </c>
      <c r="B15" s="51">
        <v>8702</v>
      </c>
      <c r="C15" s="51" t="s">
        <v>123</v>
      </c>
      <c r="D15" s="51" t="s">
        <v>124</v>
      </c>
      <c r="E15" s="51" t="s">
        <v>116</v>
      </c>
      <c r="F15" s="51" t="s">
        <v>1328</v>
      </c>
      <c r="G15" s="51"/>
      <c r="H15" s="51" t="s">
        <v>1322</v>
      </c>
      <c r="I15" s="51" t="s">
        <v>1323</v>
      </c>
      <c r="J15" s="51" t="s">
        <v>99</v>
      </c>
      <c r="K15" s="54">
        <v>44104</v>
      </c>
      <c r="L15" s="173">
        <v>1.06</v>
      </c>
      <c r="M15" s="173">
        <v>1.7257319047619886</v>
      </c>
    </row>
    <row r="16" spans="1:13" ht="14.1" customHeight="1" x14ac:dyDescent="0.25">
      <c r="A16" s="50" t="s">
        <v>125</v>
      </c>
      <c r="B16" s="51">
        <v>46</v>
      </c>
      <c r="C16" s="51" t="s">
        <v>126</v>
      </c>
      <c r="D16" s="51" t="s">
        <v>124</v>
      </c>
      <c r="E16" s="51" t="s">
        <v>116</v>
      </c>
      <c r="F16" s="51"/>
      <c r="G16" s="51" t="s">
        <v>1332</v>
      </c>
      <c r="H16" s="51" t="s">
        <v>1333</v>
      </c>
      <c r="I16" s="51" t="s">
        <v>1325</v>
      </c>
      <c r="J16" s="51" t="s">
        <v>99</v>
      </c>
      <c r="K16" s="54">
        <v>44104</v>
      </c>
      <c r="L16" s="173">
        <v>1.57</v>
      </c>
      <c r="M16" s="173">
        <v>2.3457028092433223</v>
      </c>
    </row>
    <row r="17" spans="1:13" ht="14.1" customHeight="1" x14ac:dyDescent="0.25">
      <c r="A17" s="50" t="s">
        <v>127</v>
      </c>
      <c r="B17" s="51">
        <v>3107</v>
      </c>
      <c r="C17" s="51" t="s">
        <v>123</v>
      </c>
      <c r="D17" s="51" t="s">
        <v>124</v>
      </c>
      <c r="E17" s="51" t="s">
        <v>116</v>
      </c>
      <c r="F17" s="51"/>
      <c r="G17" s="51" t="s">
        <v>1329</v>
      </c>
      <c r="H17" s="51" t="s">
        <v>1334</v>
      </c>
      <c r="I17" s="51" t="s">
        <v>1325</v>
      </c>
      <c r="J17" s="51" t="s">
        <v>99</v>
      </c>
      <c r="K17" s="54">
        <v>44104</v>
      </c>
      <c r="L17" s="173">
        <v>0.93</v>
      </c>
      <c r="M17" s="173">
        <v>1.4150596884498534</v>
      </c>
    </row>
    <row r="18" spans="1:13" ht="14.1" customHeight="1" x14ac:dyDescent="0.25">
      <c r="A18" s="50" t="s">
        <v>128</v>
      </c>
      <c r="B18" s="51">
        <v>59</v>
      </c>
      <c r="C18" s="51" t="s">
        <v>97</v>
      </c>
      <c r="D18" s="51" t="s">
        <v>124</v>
      </c>
      <c r="E18" s="51" t="s">
        <v>116</v>
      </c>
      <c r="F18" s="51"/>
      <c r="G18" s="51"/>
      <c r="H18" s="51" t="s">
        <v>129</v>
      </c>
      <c r="I18" s="51" t="s">
        <v>1325</v>
      </c>
      <c r="J18" s="51" t="s">
        <v>99</v>
      </c>
      <c r="K18" s="54">
        <v>44104</v>
      </c>
      <c r="L18" s="173">
        <v>1</v>
      </c>
      <c r="M18" s="173">
        <v>1.1422511935651192</v>
      </c>
    </row>
    <row r="19" spans="1:13" ht="14.1" customHeight="1" x14ac:dyDescent="0.25">
      <c r="A19" s="50" t="s">
        <v>130</v>
      </c>
      <c r="B19" s="51">
        <v>22</v>
      </c>
      <c r="C19" s="51" t="s">
        <v>123</v>
      </c>
      <c r="D19" s="51" t="s">
        <v>124</v>
      </c>
      <c r="E19" s="51" t="s">
        <v>116</v>
      </c>
      <c r="F19" s="51" t="s">
        <v>1328</v>
      </c>
      <c r="G19" s="51"/>
      <c r="H19" s="51" t="s">
        <v>129</v>
      </c>
      <c r="I19" s="51" t="s">
        <v>1325</v>
      </c>
      <c r="J19" s="51" t="s">
        <v>99</v>
      </c>
      <c r="K19" s="54">
        <v>44104</v>
      </c>
      <c r="L19" s="173">
        <v>1.37</v>
      </c>
      <c r="M19" s="173">
        <v>1.780988862770043</v>
      </c>
    </row>
    <row r="20" spans="1:13" ht="14.1" customHeight="1" x14ac:dyDescent="0.25">
      <c r="A20" s="50" t="s">
        <v>131</v>
      </c>
      <c r="B20" s="51">
        <v>3108</v>
      </c>
      <c r="C20" s="51" t="s">
        <v>107</v>
      </c>
      <c r="D20" s="51" t="s">
        <v>1335</v>
      </c>
      <c r="E20" s="51" t="s">
        <v>116</v>
      </c>
      <c r="F20" s="51"/>
      <c r="G20" s="51"/>
      <c r="H20" s="51" t="s">
        <v>131</v>
      </c>
      <c r="I20" s="51" t="s">
        <v>1325</v>
      </c>
      <c r="J20" s="51" t="s">
        <v>132</v>
      </c>
      <c r="K20" s="54">
        <v>44012</v>
      </c>
      <c r="L20" s="173">
        <v>0.79</v>
      </c>
      <c r="M20" s="173">
        <v>0.9122631016042676</v>
      </c>
    </row>
    <row r="21" spans="1:13" ht="14.1" customHeight="1" x14ac:dyDescent="0.25">
      <c r="A21" s="50" t="s">
        <v>133</v>
      </c>
      <c r="B21" s="51">
        <v>39</v>
      </c>
      <c r="C21" s="51" t="s">
        <v>101</v>
      </c>
      <c r="D21" s="51" t="s">
        <v>134</v>
      </c>
      <c r="E21" s="51" t="s">
        <v>135</v>
      </c>
      <c r="F21" s="51"/>
      <c r="G21" s="51"/>
      <c r="H21" s="51" t="s">
        <v>1336</v>
      </c>
      <c r="I21" s="51" t="s">
        <v>1325</v>
      </c>
      <c r="J21" s="51" t="s">
        <v>99</v>
      </c>
      <c r="K21" s="54">
        <v>44104</v>
      </c>
      <c r="L21" s="173">
        <v>1.36</v>
      </c>
      <c r="M21" s="173">
        <v>1.2124395304606197</v>
      </c>
    </row>
    <row r="22" spans="1:13" ht="14.1" customHeight="1" x14ac:dyDescent="0.25">
      <c r="A22" s="50" t="s">
        <v>136</v>
      </c>
      <c r="B22" s="51">
        <v>50</v>
      </c>
      <c r="C22" s="51" t="s">
        <v>101</v>
      </c>
      <c r="D22" s="51" t="s">
        <v>137</v>
      </c>
      <c r="E22" s="51" t="s">
        <v>1326</v>
      </c>
      <c r="F22" s="51"/>
      <c r="G22" s="51"/>
      <c r="H22" s="51" t="s">
        <v>129</v>
      </c>
      <c r="I22" s="51" t="s">
        <v>1325</v>
      </c>
      <c r="J22" s="51" t="s">
        <v>99</v>
      </c>
      <c r="K22" s="54">
        <v>44104</v>
      </c>
      <c r="L22" s="173">
        <v>0.92</v>
      </c>
      <c r="M22" s="173">
        <v>0.98327567353406375</v>
      </c>
    </row>
    <row r="23" spans="1:13" ht="14.1" customHeight="1" x14ac:dyDescent="0.25">
      <c r="A23" s="50" t="s">
        <v>138</v>
      </c>
      <c r="B23" s="51">
        <v>51</v>
      </c>
      <c r="C23" s="51" t="s">
        <v>126</v>
      </c>
      <c r="D23" s="51" t="s">
        <v>124</v>
      </c>
      <c r="E23" s="51" t="s">
        <v>116</v>
      </c>
      <c r="F23" s="51"/>
      <c r="G23" s="51"/>
      <c r="H23" s="51" t="s">
        <v>1337</v>
      </c>
      <c r="I23" s="51" t="s">
        <v>1325</v>
      </c>
      <c r="J23" s="51" t="s">
        <v>99</v>
      </c>
      <c r="K23" s="54">
        <v>44104</v>
      </c>
      <c r="L23" s="173">
        <v>1.73</v>
      </c>
      <c r="M23" s="173">
        <v>2.3258467181467175</v>
      </c>
    </row>
    <row r="24" spans="1:13" ht="14.1" customHeight="1" x14ac:dyDescent="0.25">
      <c r="A24" s="50" t="s">
        <v>139</v>
      </c>
      <c r="B24" s="51">
        <v>57</v>
      </c>
      <c r="C24" s="51" t="s">
        <v>97</v>
      </c>
      <c r="D24" s="51" t="s">
        <v>140</v>
      </c>
      <c r="E24" s="51" t="s">
        <v>1320</v>
      </c>
      <c r="F24" s="51"/>
      <c r="G24" s="51"/>
      <c r="H24" s="51" t="s">
        <v>1338</v>
      </c>
      <c r="I24" s="51" t="s">
        <v>1325</v>
      </c>
      <c r="J24" s="51" t="s">
        <v>99</v>
      </c>
      <c r="K24" s="54">
        <v>44104</v>
      </c>
      <c r="L24" s="173">
        <v>0.93</v>
      </c>
      <c r="M24" s="173">
        <v>0.89243802547052598</v>
      </c>
    </row>
    <row r="25" spans="1:13" ht="14.1" customHeight="1" x14ac:dyDescent="0.25">
      <c r="A25" s="50" t="s">
        <v>141</v>
      </c>
      <c r="B25" s="51">
        <v>8</v>
      </c>
      <c r="C25" s="51" t="s">
        <v>101</v>
      </c>
      <c r="D25" s="51" t="s">
        <v>142</v>
      </c>
      <c r="E25" s="51" t="s">
        <v>1326</v>
      </c>
      <c r="F25" s="51"/>
      <c r="G25" s="51"/>
      <c r="H25" s="51" t="s">
        <v>1331</v>
      </c>
      <c r="I25" s="51" t="s">
        <v>1325</v>
      </c>
      <c r="J25" s="51" t="s">
        <v>99</v>
      </c>
      <c r="K25" s="54">
        <v>44104</v>
      </c>
      <c r="L25" s="173">
        <v>1.19</v>
      </c>
      <c r="M25" s="173">
        <v>0.80435029239765921</v>
      </c>
    </row>
    <row r="26" spans="1:13" ht="14.1" customHeight="1" x14ac:dyDescent="0.25">
      <c r="A26" s="50" t="s">
        <v>143</v>
      </c>
      <c r="B26" s="51">
        <v>40</v>
      </c>
      <c r="C26" s="51" t="s">
        <v>101</v>
      </c>
      <c r="D26" s="51" t="s">
        <v>144</v>
      </c>
      <c r="E26" s="51" t="s">
        <v>135</v>
      </c>
      <c r="F26" s="51"/>
      <c r="G26" s="51"/>
      <c r="H26" s="51" t="s">
        <v>1336</v>
      </c>
      <c r="I26" s="51" t="s">
        <v>1325</v>
      </c>
      <c r="J26" s="51" t="s">
        <v>99</v>
      </c>
      <c r="K26" s="54">
        <v>44104</v>
      </c>
      <c r="L26" s="173">
        <v>1.48</v>
      </c>
      <c r="M26" s="173">
        <v>1.1408215873675427</v>
      </c>
    </row>
    <row r="27" spans="1:13" ht="14.1" customHeight="1" x14ac:dyDescent="0.25">
      <c r="A27" s="50" t="s">
        <v>145</v>
      </c>
      <c r="B27" s="51">
        <v>68</v>
      </c>
      <c r="C27" s="51" t="s">
        <v>101</v>
      </c>
      <c r="D27" s="51" t="s">
        <v>146</v>
      </c>
      <c r="E27" s="51" t="s">
        <v>103</v>
      </c>
      <c r="F27" s="51"/>
      <c r="G27" s="51"/>
      <c r="H27" s="51" t="s">
        <v>1339</v>
      </c>
      <c r="I27" s="51" t="s">
        <v>1340</v>
      </c>
      <c r="J27" s="51" t="s">
        <v>99</v>
      </c>
      <c r="K27" s="54">
        <v>44104</v>
      </c>
      <c r="L27" s="173">
        <v>0.85</v>
      </c>
      <c r="M27" s="173">
        <v>1.057119080619082</v>
      </c>
    </row>
    <row r="28" spans="1:13" ht="14.1" customHeight="1" x14ac:dyDescent="0.25">
      <c r="A28" s="50" t="s">
        <v>147</v>
      </c>
      <c r="B28" s="51">
        <v>14496</v>
      </c>
      <c r="C28" s="51" t="s">
        <v>101</v>
      </c>
      <c r="D28" s="51" t="s">
        <v>1341</v>
      </c>
      <c r="E28" s="51" t="s">
        <v>103</v>
      </c>
      <c r="F28" s="51"/>
      <c r="G28" s="51"/>
      <c r="H28" s="51" t="s">
        <v>1339</v>
      </c>
      <c r="I28" s="51" t="s">
        <v>1325</v>
      </c>
      <c r="J28" s="51" t="s">
        <v>99</v>
      </c>
      <c r="K28" s="54">
        <v>44104</v>
      </c>
      <c r="L28" s="173">
        <v>0.85</v>
      </c>
      <c r="M28" s="173">
        <v>1.097848437917208</v>
      </c>
    </row>
    <row r="29" spans="1:13" ht="14.1" customHeight="1" x14ac:dyDescent="0.25">
      <c r="A29" s="50" t="s">
        <v>148</v>
      </c>
      <c r="B29" s="51">
        <v>73</v>
      </c>
      <c r="C29" s="51" t="s">
        <v>101</v>
      </c>
      <c r="D29" s="51" t="s">
        <v>149</v>
      </c>
      <c r="E29" s="51" t="s">
        <v>103</v>
      </c>
      <c r="F29" s="51"/>
      <c r="G29" s="51"/>
      <c r="H29" s="51" t="s">
        <v>1324</v>
      </c>
      <c r="I29" s="51" t="s">
        <v>1325</v>
      </c>
      <c r="J29" s="51" t="s">
        <v>99</v>
      </c>
      <c r="K29" s="54">
        <v>44104</v>
      </c>
      <c r="L29" s="173">
        <v>0.73</v>
      </c>
      <c r="M29" s="173">
        <v>1.0771662234042543</v>
      </c>
    </row>
    <row r="30" spans="1:13" ht="14.1" customHeight="1" x14ac:dyDescent="0.25">
      <c r="A30" s="50" t="s">
        <v>150</v>
      </c>
      <c r="B30" s="51">
        <v>77</v>
      </c>
      <c r="C30" s="51" t="s">
        <v>101</v>
      </c>
      <c r="D30" s="51" t="s">
        <v>151</v>
      </c>
      <c r="E30" s="51" t="s">
        <v>1326</v>
      </c>
      <c r="F30" s="51"/>
      <c r="G30" s="51"/>
      <c r="H30" s="51" t="s">
        <v>1342</v>
      </c>
      <c r="I30" s="51" t="s">
        <v>1325</v>
      </c>
      <c r="J30" s="51" t="s">
        <v>99</v>
      </c>
      <c r="K30" s="54">
        <v>44104</v>
      </c>
      <c r="L30" s="173">
        <v>0.76</v>
      </c>
      <c r="M30" s="173">
        <v>1.0443316642120719</v>
      </c>
    </row>
    <row r="31" spans="1:13" ht="14.1" customHeight="1" x14ac:dyDescent="0.25">
      <c r="A31" s="50" t="s">
        <v>152</v>
      </c>
      <c r="B31" s="51">
        <v>6546</v>
      </c>
      <c r="C31" s="51" t="s">
        <v>107</v>
      </c>
      <c r="D31" s="51" t="s">
        <v>1343</v>
      </c>
      <c r="E31" s="51" t="s">
        <v>1320</v>
      </c>
      <c r="F31" s="51" t="s">
        <v>1328</v>
      </c>
      <c r="G31" s="51"/>
      <c r="H31" s="51" t="s">
        <v>1322</v>
      </c>
      <c r="I31" s="51" t="s">
        <v>1323</v>
      </c>
      <c r="J31" s="51" t="s">
        <v>99</v>
      </c>
      <c r="K31" s="54">
        <v>44104</v>
      </c>
      <c r="L31" s="173">
        <v>0.99</v>
      </c>
      <c r="M31" s="173">
        <v>1.7782545252476902</v>
      </c>
    </row>
    <row r="32" spans="1:13" ht="14.1" customHeight="1" x14ac:dyDescent="0.25">
      <c r="A32" s="50" t="s">
        <v>153</v>
      </c>
      <c r="B32" s="51">
        <v>83</v>
      </c>
      <c r="C32" s="51" t="s">
        <v>101</v>
      </c>
      <c r="D32" s="51" t="s">
        <v>154</v>
      </c>
      <c r="E32" s="51" t="s">
        <v>1320</v>
      </c>
      <c r="F32" s="51" t="s">
        <v>1321</v>
      </c>
      <c r="G32" s="51"/>
      <c r="H32" s="51" t="s">
        <v>1344</v>
      </c>
      <c r="I32" s="51" t="s">
        <v>1325</v>
      </c>
      <c r="J32" s="51" t="s">
        <v>99</v>
      </c>
      <c r="K32" s="54">
        <v>44104</v>
      </c>
      <c r="L32" s="173">
        <v>0.81</v>
      </c>
      <c r="M32" s="173">
        <v>0.99906269054877372</v>
      </c>
    </row>
    <row r="33" spans="1:13" ht="14.1" customHeight="1" x14ac:dyDescent="0.25">
      <c r="A33" s="50" t="s">
        <v>155</v>
      </c>
      <c r="B33" s="51">
        <v>85</v>
      </c>
      <c r="C33" s="51" t="s">
        <v>101</v>
      </c>
      <c r="D33" s="51" t="s">
        <v>1345</v>
      </c>
      <c r="E33" s="51" t="s">
        <v>1320</v>
      </c>
      <c r="F33" s="51" t="s">
        <v>1321</v>
      </c>
      <c r="G33" s="51"/>
      <c r="H33" s="51" t="s">
        <v>1346</v>
      </c>
      <c r="I33" s="51" t="s">
        <v>1325</v>
      </c>
      <c r="J33" s="51" t="s">
        <v>99</v>
      </c>
      <c r="K33" s="54">
        <v>44104</v>
      </c>
      <c r="L33" s="173">
        <v>0.81</v>
      </c>
      <c r="M33" s="173">
        <v>1.0158169789227249</v>
      </c>
    </row>
    <row r="34" spans="1:13" ht="14.1" customHeight="1" x14ac:dyDescent="0.25">
      <c r="A34" s="50" t="s">
        <v>156</v>
      </c>
      <c r="B34" s="51">
        <v>133</v>
      </c>
      <c r="C34" s="51" t="s">
        <v>101</v>
      </c>
      <c r="D34" s="51" t="s">
        <v>157</v>
      </c>
      <c r="E34" s="51" t="s">
        <v>158</v>
      </c>
      <c r="F34" s="51"/>
      <c r="G34" s="51"/>
      <c r="H34" s="51" t="s">
        <v>1339</v>
      </c>
      <c r="I34" s="51" t="s">
        <v>1325</v>
      </c>
      <c r="J34" s="51" t="s">
        <v>99</v>
      </c>
      <c r="K34" s="54">
        <v>44104</v>
      </c>
      <c r="L34" s="173">
        <v>0.94</v>
      </c>
      <c r="M34" s="173">
        <v>1.1581996002664914</v>
      </c>
    </row>
    <row r="35" spans="1:13" ht="14.1" customHeight="1" x14ac:dyDescent="0.25">
      <c r="A35" s="50" t="s">
        <v>159</v>
      </c>
      <c r="B35" s="51">
        <v>88</v>
      </c>
      <c r="C35" s="51" t="s">
        <v>97</v>
      </c>
      <c r="D35" s="51" t="s">
        <v>160</v>
      </c>
      <c r="E35" s="51" t="s">
        <v>135</v>
      </c>
      <c r="F35" s="51"/>
      <c r="G35" s="51"/>
      <c r="H35" s="51" t="s">
        <v>129</v>
      </c>
      <c r="I35" s="51" t="s">
        <v>1325</v>
      </c>
      <c r="J35" s="51" t="s">
        <v>99</v>
      </c>
      <c r="K35" s="54">
        <v>44104</v>
      </c>
      <c r="L35" s="173">
        <v>1.5</v>
      </c>
      <c r="M35" s="173">
        <v>0.71883483535528292</v>
      </c>
    </row>
    <row r="36" spans="1:13" ht="14.1" customHeight="1" x14ac:dyDescent="0.25">
      <c r="A36" s="50" t="s">
        <v>161</v>
      </c>
      <c r="B36" s="51">
        <v>89</v>
      </c>
      <c r="C36" s="51" t="s">
        <v>126</v>
      </c>
      <c r="D36" s="51" t="s">
        <v>124</v>
      </c>
      <c r="E36" s="51" t="s">
        <v>116</v>
      </c>
      <c r="F36" s="51"/>
      <c r="G36" s="51"/>
      <c r="H36" s="51" t="s">
        <v>129</v>
      </c>
      <c r="I36" s="51" t="s">
        <v>1373</v>
      </c>
      <c r="J36" s="51" t="s">
        <v>99</v>
      </c>
      <c r="K36" s="54">
        <v>44104</v>
      </c>
      <c r="L36" s="173">
        <v>0.89</v>
      </c>
      <c r="M36" s="173">
        <v>1.5800223148148176</v>
      </c>
    </row>
    <row r="37" spans="1:13" ht="14.1" customHeight="1" x14ac:dyDescent="0.25">
      <c r="A37" s="50" t="s">
        <v>162</v>
      </c>
      <c r="B37" s="51">
        <v>91</v>
      </c>
      <c r="C37" s="51" t="s">
        <v>123</v>
      </c>
      <c r="D37" s="51" t="s">
        <v>124</v>
      </c>
      <c r="E37" s="51" t="s">
        <v>116</v>
      </c>
      <c r="F37" s="51" t="s">
        <v>1328</v>
      </c>
      <c r="G37" s="51" t="s">
        <v>1332</v>
      </c>
      <c r="H37" s="51" t="s">
        <v>129</v>
      </c>
      <c r="I37" s="51" t="s">
        <v>1325</v>
      </c>
      <c r="J37" s="51" t="s">
        <v>99</v>
      </c>
      <c r="K37" s="54">
        <v>44104</v>
      </c>
      <c r="L37" s="173">
        <v>1.37</v>
      </c>
      <c r="M37" s="173">
        <v>1.9306004019059595</v>
      </c>
    </row>
    <row r="38" spans="1:13" ht="14.1" customHeight="1" x14ac:dyDescent="0.25">
      <c r="A38" s="50" t="s">
        <v>163</v>
      </c>
      <c r="B38" s="51">
        <v>3111</v>
      </c>
      <c r="C38" s="51" t="s">
        <v>101</v>
      </c>
      <c r="D38" s="51" t="s">
        <v>1347</v>
      </c>
      <c r="E38" s="51" t="s">
        <v>116</v>
      </c>
      <c r="F38" s="51"/>
      <c r="G38" s="51"/>
      <c r="H38" s="51" t="s">
        <v>1346</v>
      </c>
      <c r="I38" s="51" t="s">
        <v>1348</v>
      </c>
      <c r="J38" s="51" t="s">
        <v>99</v>
      </c>
      <c r="K38" s="54">
        <v>44104</v>
      </c>
      <c r="L38" s="173">
        <v>0.9</v>
      </c>
      <c r="M38" s="173">
        <v>1.0338342826879978</v>
      </c>
    </row>
    <row r="39" spans="1:13" ht="14.1" customHeight="1" x14ac:dyDescent="0.25">
      <c r="A39" s="50" t="s">
        <v>164</v>
      </c>
      <c r="B39" s="51">
        <v>6547</v>
      </c>
      <c r="C39" s="51" t="s">
        <v>101</v>
      </c>
      <c r="D39" s="51" t="s">
        <v>108</v>
      </c>
      <c r="E39" s="51" t="s">
        <v>1326</v>
      </c>
      <c r="F39" s="51"/>
      <c r="G39" s="51"/>
      <c r="H39" s="51" t="s">
        <v>1349</v>
      </c>
      <c r="I39" s="51" t="s">
        <v>1325</v>
      </c>
      <c r="J39" s="51" t="s">
        <v>99</v>
      </c>
      <c r="K39" s="54">
        <v>44012</v>
      </c>
      <c r="L39" s="173">
        <v>0.84</v>
      </c>
      <c r="M39" s="173">
        <v>1.1770537781805708</v>
      </c>
    </row>
    <row r="40" spans="1:13" ht="14.1" customHeight="1" x14ac:dyDescent="0.25">
      <c r="A40" s="50" t="s">
        <v>165</v>
      </c>
      <c r="B40" s="51">
        <v>3110</v>
      </c>
      <c r="C40" s="51" t="s">
        <v>101</v>
      </c>
      <c r="D40" s="51" t="s">
        <v>1350</v>
      </c>
      <c r="E40" s="51" t="s">
        <v>158</v>
      </c>
      <c r="F40" s="51"/>
      <c r="G40" s="51"/>
      <c r="H40" s="51" t="s">
        <v>1351</v>
      </c>
      <c r="I40" s="51" t="s">
        <v>1325</v>
      </c>
      <c r="J40" s="51" t="s">
        <v>166</v>
      </c>
      <c r="K40" s="54">
        <v>44196</v>
      </c>
      <c r="L40" s="173">
        <v>0.92</v>
      </c>
      <c r="M40" s="173">
        <v>1.0646337101063743</v>
      </c>
    </row>
    <row r="41" spans="1:13" ht="14.1" customHeight="1" x14ac:dyDescent="0.25">
      <c r="A41" s="50" t="s">
        <v>167</v>
      </c>
      <c r="B41" s="51">
        <v>97</v>
      </c>
      <c r="C41" s="51" t="s">
        <v>97</v>
      </c>
      <c r="D41" s="51" t="s">
        <v>168</v>
      </c>
      <c r="E41" s="51" t="s">
        <v>158</v>
      </c>
      <c r="F41" s="51"/>
      <c r="G41" s="51"/>
      <c r="H41" s="51" t="s">
        <v>1352</v>
      </c>
      <c r="I41" s="51" t="s">
        <v>1325</v>
      </c>
      <c r="J41" s="51" t="s">
        <v>99</v>
      </c>
      <c r="K41" s="54">
        <v>44104</v>
      </c>
      <c r="L41" s="173">
        <v>0.88</v>
      </c>
      <c r="M41" s="173">
        <v>0.98175156578288347</v>
      </c>
    </row>
    <row r="42" spans="1:13" ht="14.1" customHeight="1" x14ac:dyDescent="0.25">
      <c r="A42" s="50" t="s">
        <v>169</v>
      </c>
      <c r="B42" s="51">
        <v>99</v>
      </c>
      <c r="C42" s="51" t="s">
        <v>101</v>
      </c>
      <c r="D42" s="51" t="s">
        <v>170</v>
      </c>
      <c r="E42" s="51" t="s">
        <v>121</v>
      </c>
      <c r="F42" s="51"/>
      <c r="G42" s="51"/>
      <c r="H42" s="51" t="s">
        <v>1353</v>
      </c>
      <c r="I42" s="51" t="s">
        <v>1325</v>
      </c>
      <c r="J42" s="51" t="s">
        <v>166</v>
      </c>
      <c r="K42" s="54">
        <v>44196</v>
      </c>
      <c r="L42" s="173">
        <v>0.94</v>
      </c>
      <c r="M42" s="173">
        <v>1.0575169885290998</v>
      </c>
    </row>
    <row r="43" spans="1:13" ht="14.1" customHeight="1" x14ac:dyDescent="0.25">
      <c r="A43" s="50" t="s">
        <v>171</v>
      </c>
      <c r="B43" s="51">
        <v>100</v>
      </c>
      <c r="C43" s="51" t="s">
        <v>107</v>
      </c>
      <c r="D43" s="51" t="s">
        <v>172</v>
      </c>
      <c r="E43" s="51" t="s">
        <v>116</v>
      </c>
      <c r="F43" s="51"/>
      <c r="G43" s="51"/>
      <c r="H43" s="51" t="s">
        <v>1322</v>
      </c>
      <c r="I43" s="51" t="s">
        <v>1325</v>
      </c>
      <c r="J43" s="51" t="s">
        <v>99</v>
      </c>
      <c r="K43" s="54">
        <v>44104</v>
      </c>
      <c r="L43" s="173">
        <v>0.92</v>
      </c>
      <c r="M43" s="173">
        <v>0.98032515417071664</v>
      </c>
    </row>
    <row r="44" spans="1:13" ht="14.1" customHeight="1" x14ac:dyDescent="0.25">
      <c r="A44" s="50" t="s">
        <v>173</v>
      </c>
      <c r="B44" s="51">
        <v>101</v>
      </c>
      <c r="C44" s="51" t="s">
        <v>97</v>
      </c>
      <c r="D44" s="51" t="s">
        <v>174</v>
      </c>
      <c r="E44" s="51" t="s">
        <v>135</v>
      </c>
      <c r="F44" s="51"/>
      <c r="G44" s="51"/>
      <c r="H44" s="51" t="s">
        <v>129</v>
      </c>
      <c r="I44" s="51" t="s">
        <v>1325</v>
      </c>
      <c r="J44" s="51" t="s">
        <v>99</v>
      </c>
      <c r="K44" s="54">
        <v>44104</v>
      </c>
      <c r="L44" s="173">
        <v>1.81</v>
      </c>
      <c r="M44" s="173">
        <v>0.68637883211678907</v>
      </c>
    </row>
    <row r="45" spans="1:13" ht="14.1" customHeight="1" x14ac:dyDescent="0.25">
      <c r="A45" s="50" t="s">
        <v>175</v>
      </c>
      <c r="B45" s="51">
        <v>11467</v>
      </c>
      <c r="C45" s="51" t="s">
        <v>101</v>
      </c>
      <c r="D45" s="51" t="s">
        <v>176</v>
      </c>
      <c r="E45" s="51" t="s">
        <v>1320</v>
      </c>
      <c r="F45" s="51"/>
      <c r="G45" s="51"/>
      <c r="H45" s="51" t="s">
        <v>1354</v>
      </c>
      <c r="I45" s="51" t="s">
        <v>1325</v>
      </c>
      <c r="J45" s="51" t="s">
        <v>166</v>
      </c>
      <c r="K45" s="54">
        <v>44196</v>
      </c>
      <c r="L45" s="173">
        <v>0.94</v>
      </c>
      <c r="M45" s="173">
        <v>1.1000849571734472</v>
      </c>
    </row>
    <row r="46" spans="1:13" ht="14.1" customHeight="1" x14ac:dyDescent="0.25">
      <c r="A46" s="50" t="s">
        <v>178</v>
      </c>
      <c r="B46" s="51">
        <v>103</v>
      </c>
      <c r="C46" s="51" t="s">
        <v>126</v>
      </c>
      <c r="D46" s="51" t="s">
        <v>124</v>
      </c>
      <c r="E46" s="51" t="s">
        <v>116</v>
      </c>
      <c r="F46" s="51"/>
      <c r="G46" s="51"/>
      <c r="H46" s="51" t="s">
        <v>1322</v>
      </c>
      <c r="I46" s="51" t="s">
        <v>1323</v>
      </c>
      <c r="J46" s="51" t="s">
        <v>99</v>
      </c>
      <c r="K46" s="54">
        <v>44104</v>
      </c>
      <c r="L46" s="173">
        <v>0.83</v>
      </c>
      <c r="M46" s="173">
        <v>1.6765125000000143</v>
      </c>
    </row>
    <row r="47" spans="1:13" ht="14.1" customHeight="1" x14ac:dyDescent="0.25">
      <c r="A47" s="50" t="s">
        <v>179</v>
      </c>
      <c r="B47" s="51">
        <v>105</v>
      </c>
      <c r="C47" s="51" t="s">
        <v>97</v>
      </c>
      <c r="D47" s="51" t="s">
        <v>180</v>
      </c>
      <c r="E47" s="51" t="s">
        <v>116</v>
      </c>
      <c r="F47" s="51"/>
      <c r="G47" s="51"/>
      <c r="H47" s="51" t="s">
        <v>129</v>
      </c>
      <c r="I47" s="51" t="s">
        <v>1325</v>
      </c>
      <c r="J47" s="51" t="s">
        <v>99</v>
      </c>
      <c r="K47" s="54">
        <v>44104</v>
      </c>
      <c r="L47" s="173">
        <v>0.96</v>
      </c>
      <c r="M47" s="173">
        <v>0.90241270880140978</v>
      </c>
    </row>
    <row r="48" spans="1:13" ht="14.1" customHeight="1" x14ac:dyDescent="0.25">
      <c r="A48" s="50" t="s">
        <v>181</v>
      </c>
      <c r="B48" s="51">
        <v>345</v>
      </c>
      <c r="C48" s="51" t="s">
        <v>101</v>
      </c>
      <c r="D48" s="51" t="s">
        <v>1355</v>
      </c>
      <c r="E48" s="51" t="s">
        <v>1320</v>
      </c>
      <c r="F48" s="51" t="s">
        <v>1321</v>
      </c>
      <c r="G48" s="51"/>
      <c r="H48" s="51" t="s">
        <v>129</v>
      </c>
      <c r="I48" s="51" t="s">
        <v>1325</v>
      </c>
      <c r="J48" s="51" t="s">
        <v>99</v>
      </c>
      <c r="K48" s="54">
        <v>44104</v>
      </c>
      <c r="L48" s="173">
        <v>0.96</v>
      </c>
      <c r="M48" s="174"/>
    </row>
    <row r="49" spans="1:13" ht="14.1" customHeight="1" x14ac:dyDescent="0.25">
      <c r="A49" s="50" t="s">
        <v>182</v>
      </c>
      <c r="B49" s="51">
        <v>3112</v>
      </c>
      <c r="C49" s="51" t="s">
        <v>101</v>
      </c>
      <c r="D49" s="51" t="s">
        <v>1356</v>
      </c>
      <c r="E49" s="51" t="s">
        <v>1320</v>
      </c>
      <c r="F49" s="51" t="s">
        <v>1321</v>
      </c>
      <c r="G49" s="51"/>
      <c r="H49" s="51" t="s">
        <v>1322</v>
      </c>
      <c r="I49" s="51" t="s">
        <v>1323</v>
      </c>
      <c r="J49" s="51" t="s">
        <v>99</v>
      </c>
      <c r="K49" s="54">
        <v>44104</v>
      </c>
      <c r="L49" s="173">
        <v>0.85</v>
      </c>
      <c r="M49" s="173">
        <v>0.98104666061124912</v>
      </c>
    </row>
    <row r="50" spans="1:13" ht="14.1" customHeight="1" x14ac:dyDescent="0.25">
      <c r="A50" s="50" t="s">
        <v>183</v>
      </c>
      <c r="B50" s="51">
        <v>127</v>
      </c>
      <c r="C50" s="51" t="s">
        <v>107</v>
      </c>
      <c r="D50" s="51" t="s">
        <v>184</v>
      </c>
      <c r="E50" s="51" t="s">
        <v>103</v>
      </c>
      <c r="F50" s="51"/>
      <c r="G50" s="51"/>
      <c r="H50" s="51" t="s">
        <v>1351</v>
      </c>
      <c r="I50" s="51" t="s">
        <v>1325</v>
      </c>
      <c r="J50" s="51" t="s">
        <v>166</v>
      </c>
      <c r="K50" s="54">
        <v>44196</v>
      </c>
      <c r="L50" s="173">
        <v>0.95</v>
      </c>
      <c r="M50" s="173">
        <v>1.1452663544423942</v>
      </c>
    </row>
    <row r="51" spans="1:13" ht="14.1" customHeight="1" x14ac:dyDescent="0.25">
      <c r="A51" s="50" t="s">
        <v>185</v>
      </c>
      <c r="B51" s="51">
        <v>6963</v>
      </c>
      <c r="C51" s="51" t="s">
        <v>126</v>
      </c>
      <c r="D51" s="51" t="s">
        <v>124</v>
      </c>
      <c r="E51" s="51" t="s">
        <v>116</v>
      </c>
      <c r="F51" s="51"/>
      <c r="G51" s="51"/>
      <c r="H51" s="51" t="s">
        <v>1357</v>
      </c>
      <c r="I51" s="51" t="s">
        <v>1325</v>
      </c>
      <c r="J51" s="51" t="s">
        <v>99</v>
      </c>
      <c r="K51" s="54">
        <v>44196</v>
      </c>
      <c r="L51" s="173">
        <v>0.87</v>
      </c>
      <c r="M51" s="173">
        <v>2.7111144329896919</v>
      </c>
    </row>
    <row r="52" spans="1:13" ht="14.1" customHeight="1" x14ac:dyDescent="0.25">
      <c r="A52" s="50" t="s">
        <v>186</v>
      </c>
      <c r="B52" s="51">
        <v>11718</v>
      </c>
      <c r="C52" s="51" t="s">
        <v>126</v>
      </c>
      <c r="D52" s="51" t="s">
        <v>108</v>
      </c>
      <c r="E52" s="51" t="s">
        <v>1326</v>
      </c>
      <c r="F52" s="51"/>
      <c r="G52" s="51"/>
      <c r="H52" s="51" t="s">
        <v>1357</v>
      </c>
      <c r="I52" s="51" t="s">
        <v>1325</v>
      </c>
      <c r="J52" s="51" t="s">
        <v>99</v>
      </c>
      <c r="K52" s="54">
        <v>44196</v>
      </c>
      <c r="L52" s="173">
        <v>0.94</v>
      </c>
      <c r="M52" s="173">
        <v>1.327556862745098</v>
      </c>
    </row>
    <row r="53" spans="1:13" ht="14.1" customHeight="1" x14ac:dyDescent="0.25">
      <c r="A53" s="50" t="s">
        <v>187</v>
      </c>
      <c r="B53" s="51">
        <v>25</v>
      </c>
      <c r="C53" s="51" t="s">
        <v>101</v>
      </c>
      <c r="D53" s="51" t="s">
        <v>188</v>
      </c>
      <c r="E53" s="51" t="s">
        <v>121</v>
      </c>
      <c r="F53" s="51"/>
      <c r="G53" s="51"/>
      <c r="H53" s="51" t="s">
        <v>1358</v>
      </c>
      <c r="I53" s="51" t="s">
        <v>1325</v>
      </c>
      <c r="J53" s="51" t="s">
        <v>99</v>
      </c>
      <c r="K53" s="54">
        <v>44104</v>
      </c>
      <c r="L53" s="173">
        <v>0.9</v>
      </c>
      <c r="M53" s="173">
        <v>0.96179776093395042</v>
      </c>
    </row>
    <row r="54" spans="1:13" ht="14.1" customHeight="1" x14ac:dyDescent="0.25">
      <c r="A54" s="50" t="s">
        <v>189</v>
      </c>
      <c r="B54" s="51">
        <v>122</v>
      </c>
      <c r="C54" s="51" t="s">
        <v>97</v>
      </c>
      <c r="D54" s="51" t="s">
        <v>190</v>
      </c>
      <c r="E54" s="51" t="s">
        <v>121</v>
      </c>
      <c r="F54" s="51" t="s">
        <v>1359</v>
      </c>
      <c r="G54" s="51"/>
      <c r="H54" s="51" t="s">
        <v>1360</v>
      </c>
      <c r="I54" s="51" t="s">
        <v>1325</v>
      </c>
      <c r="J54" s="51" t="s">
        <v>99</v>
      </c>
      <c r="K54" s="54">
        <v>44104</v>
      </c>
      <c r="L54" s="173">
        <v>1.01</v>
      </c>
      <c r="M54" s="173">
        <v>1.0825180058473967</v>
      </c>
    </row>
    <row r="55" spans="1:13" ht="14.1" customHeight="1" x14ac:dyDescent="0.25">
      <c r="A55" s="50" t="s">
        <v>191</v>
      </c>
      <c r="B55" s="51">
        <v>3113</v>
      </c>
      <c r="C55" s="51" t="s">
        <v>101</v>
      </c>
      <c r="D55" s="51" t="s">
        <v>1361</v>
      </c>
      <c r="E55" s="51" t="s">
        <v>1362</v>
      </c>
      <c r="F55" s="51"/>
      <c r="G55" s="51"/>
      <c r="H55" s="51" t="s">
        <v>1363</v>
      </c>
      <c r="I55" s="51" t="s">
        <v>1325</v>
      </c>
      <c r="J55" s="51" t="s">
        <v>99</v>
      </c>
      <c r="K55" s="54">
        <v>44104</v>
      </c>
      <c r="L55" s="173">
        <v>0.83</v>
      </c>
      <c r="M55" s="173">
        <v>1.2015892659547422</v>
      </c>
    </row>
    <row r="56" spans="1:13" ht="14.1" customHeight="1" x14ac:dyDescent="0.25">
      <c r="A56" s="50" t="s">
        <v>192</v>
      </c>
      <c r="B56" s="51">
        <v>42</v>
      </c>
      <c r="C56" s="51" t="s">
        <v>107</v>
      </c>
      <c r="D56" s="51" t="s">
        <v>193</v>
      </c>
      <c r="E56" s="51" t="s">
        <v>116</v>
      </c>
      <c r="F56" s="51"/>
      <c r="G56" s="51"/>
      <c r="H56" s="51" t="s">
        <v>1353</v>
      </c>
      <c r="I56" s="51" t="s">
        <v>1325</v>
      </c>
      <c r="J56" s="51" t="s">
        <v>166</v>
      </c>
      <c r="K56" s="54">
        <v>44196</v>
      </c>
      <c r="L56" s="173">
        <v>0.94</v>
      </c>
      <c r="M56" s="173">
        <v>1.0945410358565795</v>
      </c>
    </row>
    <row r="57" spans="1:13" ht="14.1" customHeight="1" x14ac:dyDescent="0.25">
      <c r="A57" s="50" t="s">
        <v>194</v>
      </c>
      <c r="B57" s="51">
        <v>8701</v>
      </c>
      <c r="C57" s="51" t="s">
        <v>101</v>
      </c>
      <c r="D57" s="51" t="s">
        <v>188</v>
      </c>
      <c r="E57" s="51" t="s">
        <v>121</v>
      </c>
      <c r="F57" s="51" t="s">
        <v>1321</v>
      </c>
      <c r="G57" s="51"/>
      <c r="H57" s="51" t="s">
        <v>1353</v>
      </c>
      <c r="I57" s="51" t="s">
        <v>1325</v>
      </c>
      <c r="J57" s="51" t="s">
        <v>166</v>
      </c>
      <c r="K57" s="54">
        <v>44196</v>
      </c>
      <c r="L57" s="173">
        <v>0.98</v>
      </c>
      <c r="M57" s="173">
        <v>1.145775011476647</v>
      </c>
    </row>
    <row r="58" spans="1:13" ht="14.1" customHeight="1" x14ac:dyDescent="0.25">
      <c r="A58" s="50" t="s">
        <v>195</v>
      </c>
      <c r="B58" s="51">
        <v>75</v>
      </c>
      <c r="C58" s="51" t="s">
        <v>101</v>
      </c>
      <c r="D58" s="51" t="s">
        <v>196</v>
      </c>
      <c r="E58" s="51" t="s">
        <v>1320</v>
      </c>
      <c r="F58" s="51"/>
      <c r="G58" s="51"/>
      <c r="H58" s="51" t="s">
        <v>1353</v>
      </c>
      <c r="I58" s="51" t="s">
        <v>1325</v>
      </c>
      <c r="J58" s="51" t="s">
        <v>166</v>
      </c>
      <c r="K58" s="54">
        <v>44196</v>
      </c>
      <c r="L58" s="173">
        <v>0.95</v>
      </c>
      <c r="M58" s="173">
        <v>1.0291227556909224</v>
      </c>
    </row>
    <row r="59" spans="1:13" ht="14.1" customHeight="1" x14ac:dyDescent="0.25">
      <c r="A59" s="50" t="s">
        <v>197</v>
      </c>
      <c r="B59" s="51">
        <v>41</v>
      </c>
      <c r="C59" s="51" t="s">
        <v>101</v>
      </c>
      <c r="D59" s="51" t="s">
        <v>198</v>
      </c>
      <c r="E59" s="51" t="s">
        <v>158</v>
      </c>
      <c r="F59" s="51"/>
      <c r="G59" s="51"/>
      <c r="H59" s="51" t="s">
        <v>1353</v>
      </c>
      <c r="I59" s="51" t="s">
        <v>1325</v>
      </c>
      <c r="J59" s="51" t="s">
        <v>166</v>
      </c>
      <c r="K59" s="54">
        <v>44196</v>
      </c>
      <c r="L59" s="174"/>
      <c r="M59" s="174"/>
    </row>
    <row r="60" spans="1:13" ht="14.1" customHeight="1" x14ac:dyDescent="0.25">
      <c r="A60" s="50" t="s">
        <v>199</v>
      </c>
      <c r="B60" s="51">
        <v>114</v>
      </c>
      <c r="C60" s="51" t="s">
        <v>101</v>
      </c>
      <c r="D60" s="51" t="s">
        <v>200</v>
      </c>
      <c r="E60" s="51" t="s">
        <v>1362</v>
      </c>
      <c r="F60" s="51"/>
      <c r="G60" s="51"/>
      <c r="H60" s="51" t="s">
        <v>1353</v>
      </c>
      <c r="I60" s="51" t="s">
        <v>1325</v>
      </c>
      <c r="J60" s="51" t="s">
        <v>166</v>
      </c>
      <c r="K60" s="54">
        <v>44196</v>
      </c>
      <c r="L60" s="173">
        <v>1.06</v>
      </c>
      <c r="M60" s="173">
        <v>1.1945423970995916</v>
      </c>
    </row>
    <row r="61" spans="1:13" ht="14.1" customHeight="1" x14ac:dyDescent="0.25">
      <c r="A61" s="50" t="s">
        <v>201</v>
      </c>
      <c r="B61" s="51">
        <v>126</v>
      </c>
      <c r="C61" s="51" t="s">
        <v>107</v>
      </c>
      <c r="D61" s="51" t="s">
        <v>202</v>
      </c>
      <c r="E61" s="51" t="s">
        <v>116</v>
      </c>
      <c r="F61" s="51" t="s">
        <v>1359</v>
      </c>
      <c r="G61" s="51"/>
      <c r="H61" s="51" t="s">
        <v>1353</v>
      </c>
      <c r="I61" s="51" t="s">
        <v>1325</v>
      </c>
      <c r="J61" s="51" t="s">
        <v>166</v>
      </c>
      <c r="K61" s="54">
        <v>44196</v>
      </c>
      <c r="L61" s="173">
        <v>1.08</v>
      </c>
      <c r="M61" s="173">
        <v>1.4682669749216055</v>
      </c>
    </row>
    <row r="62" spans="1:13" ht="14.1" customHeight="1" x14ac:dyDescent="0.25">
      <c r="A62" s="50" t="s">
        <v>203</v>
      </c>
      <c r="B62" s="51">
        <v>129</v>
      </c>
      <c r="C62" s="51" t="s">
        <v>101</v>
      </c>
      <c r="D62" s="51" t="s">
        <v>204</v>
      </c>
      <c r="E62" s="51" t="s">
        <v>158</v>
      </c>
      <c r="F62" s="51"/>
      <c r="G62" s="51"/>
      <c r="H62" s="51" t="s">
        <v>1364</v>
      </c>
      <c r="I62" s="51" t="s">
        <v>1325</v>
      </c>
      <c r="J62" s="51" t="s">
        <v>99</v>
      </c>
      <c r="K62" s="54">
        <v>44104</v>
      </c>
      <c r="L62" s="173">
        <v>1.06</v>
      </c>
      <c r="M62" s="173">
        <v>0.98308045008973732</v>
      </c>
    </row>
    <row r="63" spans="1:13" ht="14.1" customHeight="1" x14ac:dyDescent="0.25">
      <c r="A63" s="50" t="s">
        <v>205</v>
      </c>
      <c r="B63" s="51">
        <v>104</v>
      </c>
      <c r="C63" s="51" t="s">
        <v>123</v>
      </c>
      <c r="D63" s="51" t="s">
        <v>124</v>
      </c>
      <c r="E63" s="51" t="s">
        <v>116</v>
      </c>
      <c r="F63" s="51" t="s">
        <v>1328</v>
      </c>
      <c r="G63" s="51"/>
      <c r="H63" s="51" t="s">
        <v>1346</v>
      </c>
      <c r="I63" s="51" t="s">
        <v>1325</v>
      </c>
      <c r="J63" s="51" t="s">
        <v>99</v>
      </c>
      <c r="K63" s="54">
        <v>44104</v>
      </c>
      <c r="L63" s="173">
        <v>1.08</v>
      </c>
      <c r="M63" s="173">
        <v>1.7718920156438176</v>
      </c>
    </row>
    <row r="64" spans="1:13" ht="14.1" customHeight="1" x14ac:dyDescent="0.25">
      <c r="A64" s="50" t="s">
        <v>206</v>
      </c>
      <c r="B64" s="51">
        <v>3115</v>
      </c>
      <c r="C64" s="51" t="s">
        <v>123</v>
      </c>
      <c r="D64" s="51" t="s">
        <v>184</v>
      </c>
      <c r="E64" s="51" t="s">
        <v>103</v>
      </c>
      <c r="F64" s="51" t="s">
        <v>1328</v>
      </c>
      <c r="G64" s="51" t="s">
        <v>1332</v>
      </c>
      <c r="H64" s="51" t="s">
        <v>1339</v>
      </c>
      <c r="I64" s="51" t="s">
        <v>1325</v>
      </c>
      <c r="J64" s="51" t="s">
        <v>99</v>
      </c>
      <c r="K64" s="54">
        <v>44104</v>
      </c>
      <c r="L64" s="173">
        <v>1.1000000000000001</v>
      </c>
      <c r="M64" s="173">
        <v>1.5225597841673535</v>
      </c>
    </row>
    <row r="65" spans="1:13" ht="14.1" customHeight="1" x14ac:dyDescent="0.25">
      <c r="A65" s="50" t="s">
        <v>207</v>
      </c>
      <c r="B65" s="51">
        <v>138</v>
      </c>
      <c r="C65" s="51" t="s">
        <v>97</v>
      </c>
      <c r="D65" s="51" t="s">
        <v>208</v>
      </c>
      <c r="E65" s="51" t="s">
        <v>1320</v>
      </c>
      <c r="F65" s="51"/>
      <c r="G65" s="51"/>
      <c r="H65" s="51" t="s">
        <v>1322</v>
      </c>
      <c r="I65" s="51" t="s">
        <v>1323</v>
      </c>
      <c r="J65" s="51" t="s">
        <v>99</v>
      </c>
      <c r="K65" s="54">
        <v>44104</v>
      </c>
      <c r="L65" s="173">
        <v>0.9</v>
      </c>
      <c r="M65" s="173">
        <v>0.80585716990060452</v>
      </c>
    </row>
  </sheetData>
  <pageMargins left="0.7" right="0.7" top="0.75" bottom="0.75" header="0.3" footer="0.3"/>
  <pageSetup paperSize="17" scale="6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AI69"/>
  <sheetViews>
    <sheetView workbookViewId="0">
      <selection activeCell="I8" sqref="I8"/>
    </sheetView>
  </sheetViews>
  <sheetFormatPr defaultColWidth="8.5546875" defaultRowHeight="14.4" x14ac:dyDescent="0.3"/>
  <cols>
    <col min="1" max="1" width="48.5546875" style="49" bestFit="1" customWidth="1"/>
    <col min="2" max="2" width="9.44140625" style="47" customWidth="1"/>
    <col min="3" max="3" width="36.44140625" style="3" customWidth="1"/>
    <col min="4" max="4" width="39.44140625" style="2" customWidth="1"/>
    <col min="5" max="6" width="14.5546875" style="47" customWidth="1"/>
    <col min="7" max="7" width="14.5546875" customWidth="1"/>
    <col min="8" max="8" width="18.44140625" bestFit="1" customWidth="1"/>
    <col min="9" max="9" width="18.44140625" style="48" customWidth="1"/>
    <col min="10" max="10" width="20.5546875" customWidth="1"/>
    <col min="11" max="11" width="24.5546875" bestFit="1" customWidth="1"/>
    <col min="12" max="12" width="29.44140625" bestFit="1" customWidth="1"/>
    <col min="13" max="13" width="24.44140625" bestFit="1" customWidth="1"/>
    <col min="14" max="14" width="28.5546875" bestFit="1" customWidth="1"/>
    <col min="15" max="15" width="21.44140625" bestFit="1" customWidth="1"/>
    <col min="16" max="16" width="20.5546875" customWidth="1"/>
    <col min="17" max="17" width="24.5546875" bestFit="1" customWidth="1"/>
    <col min="18" max="18" width="32.44140625" bestFit="1" customWidth="1"/>
    <col min="19" max="19" width="36.5546875" bestFit="1" customWidth="1"/>
    <col min="20" max="20" width="20.5546875" customWidth="1"/>
    <col min="21" max="21" width="21.44140625" bestFit="1" customWidth="1"/>
    <col min="22" max="22" width="29.5546875" bestFit="1" customWidth="1"/>
    <col min="23" max="23" width="20.5546875" customWidth="1"/>
    <col min="24" max="24" width="24.5546875" bestFit="1" customWidth="1"/>
    <col min="25" max="25" width="29.44140625" bestFit="1" customWidth="1"/>
    <col min="26" max="26" width="24.44140625" bestFit="1" customWidth="1"/>
    <col min="27" max="27" width="28.5546875" bestFit="1" customWidth="1"/>
    <col min="28" max="28" width="21.44140625" bestFit="1" customWidth="1"/>
    <col min="29" max="29" width="20.5546875" customWidth="1"/>
    <col min="30" max="30" width="24.5546875" bestFit="1" customWidth="1"/>
    <col min="31" max="31" width="32.44140625" bestFit="1" customWidth="1"/>
    <col min="32" max="32" width="36.5546875" bestFit="1" customWidth="1"/>
    <col min="33" max="33" width="20.5546875" customWidth="1"/>
    <col min="34" max="34" width="21.44140625" bestFit="1" customWidth="1"/>
    <col min="35" max="35" width="29.5546875" bestFit="1" customWidth="1"/>
  </cols>
  <sheetData>
    <row r="1" spans="1:35" x14ac:dyDescent="0.3">
      <c r="A1" s="1" t="s">
        <v>85</v>
      </c>
      <c r="B1" s="4"/>
      <c r="D1" s="42"/>
    </row>
    <row r="2" spans="1:35" x14ac:dyDescent="0.3">
      <c r="A2" s="1" t="s">
        <v>209</v>
      </c>
      <c r="B2" s="4"/>
      <c r="D2" s="42"/>
    </row>
    <row r="3" spans="1:35" x14ac:dyDescent="0.3">
      <c r="A3" s="2"/>
      <c r="D3" s="4"/>
      <c r="E3" s="46" t="s">
        <v>210</v>
      </c>
      <c r="F3" s="46" t="s">
        <v>211</v>
      </c>
      <c r="G3" s="46" t="s">
        <v>212</v>
      </c>
      <c r="H3" s="46" t="s">
        <v>22</v>
      </c>
      <c r="I3" s="36" t="s">
        <v>213</v>
      </c>
      <c r="J3" s="46" t="s">
        <v>26</v>
      </c>
      <c r="K3" s="46" t="s">
        <v>214</v>
      </c>
      <c r="L3" s="46" t="s">
        <v>215</v>
      </c>
      <c r="M3" s="46" t="s">
        <v>216</v>
      </c>
      <c r="N3" s="46" t="s">
        <v>217</v>
      </c>
      <c r="O3" s="46" t="s">
        <v>218</v>
      </c>
      <c r="P3" s="46" t="s">
        <v>219</v>
      </c>
      <c r="Q3" s="46" t="s">
        <v>220</v>
      </c>
      <c r="R3" s="46" t="s">
        <v>221</v>
      </c>
      <c r="S3" s="46" t="s">
        <v>222</v>
      </c>
      <c r="T3" s="46" t="s">
        <v>223</v>
      </c>
      <c r="U3" s="46" t="s">
        <v>224</v>
      </c>
      <c r="V3" s="46" t="s">
        <v>225</v>
      </c>
      <c r="W3" s="46" t="s">
        <v>26</v>
      </c>
      <c r="X3" s="46" t="s">
        <v>214</v>
      </c>
      <c r="Y3" s="46" t="s">
        <v>215</v>
      </c>
      <c r="Z3" s="46" t="s">
        <v>216</v>
      </c>
      <c r="AA3" s="46" t="s">
        <v>217</v>
      </c>
      <c r="AB3" s="46" t="s">
        <v>218</v>
      </c>
      <c r="AC3" s="46" t="s">
        <v>219</v>
      </c>
      <c r="AD3" s="46" t="s">
        <v>220</v>
      </c>
      <c r="AE3" s="46" t="s">
        <v>221</v>
      </c>
      <c r="AF3" s="46" t="s">
        <v>222</v>
      </c>
      <c r="AG3" s="46" t="s">
        <v>223</v>
      </c>
      <c r="AH3" s="46" t="s">
        <v>224</v>
      </c>
      <c r="AI3" s="46" t="s">
        <v>225</v>
      </c>
    </row>
    <row r="4" spans="1:35" s="3" customFormat="1" ht="13.8" x14ac:dyDescent="0.25">
      <c r="A4" s="1" t="s">
        <v>226</v>
      </c>
      <c r="B4" s="18" t="s">
        <v>227</v>
      </c>
      <c r="C4" s="22" t="s">
        <v>12</v>
      </c>
      <c r="D4" s="1" t="s">
        <v>7</v>
      </c>
      <c r="E4" s="9" t="s">
        <v>1318</v>
      </c>
      <c r="F4" s="9" t="s">
        <v>1318</v>
      </c>
      <c r="G4" s="9" t="s">
        <v>1318</v>
      </c>
      <c r="H4" s="9" t="s">
        <v>1318</v>
      </c>
      <c r="I4" s="9" t="s">
        <v>1318</v>
      </c>
      <c r="J4" s="9" t="s">
        <v>1318</v>
      </c>
      <c r="K4" s="9" t="s">
        <v>1318</v>
      </c>
      <c r="L4" s="9" t="s">
        <v>1318</v>
      </c>
      <c r="M4" s="9" t="s">
        <v>1318</v>
      </c>
      <c r="N4" s="9" t="s">
        <v>1318</v>
      </c>
      <c r="O4" s="9" t="s">
        <v>1318</v>
      </c>
      <c r="P4" s="9" t="s">
        <v>1318</v>
      </c>
      <c r="Q4" s="9" t="s">
        <v>1318</v>
      </c>
      <c r="R4" s="9" t="s">
        <v>1318</v>
      </c>
      <c r="S4" s="9" t="s">
        <v>1318</v>
      </c>
      <c r="T4" s="9" t="s">
        <v>1318</v>
      </c>
      <c r="U4" s="9" t="s">
        <v>1318</v>
      </c>
      <c r="V4" s="9" t="s">
        <v>1318</v>
      </c>
      <c r="W4" s="9" t="s">
        <v>1319</v>
      </c>
      <c r="X4" s="9" t="s">
        <v>1319</v>
      </c>
      <c r="Y4" s="9" t="s">
        <v>1319</v>
      </c>
      <c r="Z4" s="9" t="s">
        <v>1319</v>
      </c>
      <c r="AA4" s="9" t="s">
        <v>1319</v>
      </c>
      <c r="AB4" s="9" t="s">
        <v>1319</v>
      </c>
      <c r="AC4" s="9" t="s">
        <v>1319</v>
      </c>
      <c r="AD4" s="9" t="s">
        <v>1319</v>
      </c>
      <c r="AE4" s="9" t="s">
        <v>1319</v>
      </c>
      <c r="AF4" s="9" t="s">
        <v>1319</v>
      </c>
      <c r="AG4" s="9" t="s">
        <v>1319</v>
      </c>
      <c r="AH4" s="9" t="s">
        <v>1319</v>
      </c>
      <c r="AI4" s="9" t="s">
        <v>1319</v>
      </c>
    </row>
    <row r="5" spans="1:35" s="3" customFormat="1" ht="13.8" x14ac:dyDescent="0.25">
      <c r="A5" s="50" t="s">
        <v>96</v>
      </c>
      <c r="B5" s="51">
        <v>1</v>
      </c>
      <c r="C5" s="51" t="s">
        <v>1322</v>
      </c>
      <c r="D5" s="51" t="s">
        <v>97</v>
      </c>
      <c r="E5" s="160">
        <v>136</v>
      </c>
      <c r="F5" s="160">
        <v>136</v>
      </c>
      <c r="G5" s="161">
        <v>136</v>
      </c>
      <c r="H5" s="191">
        <f>61.16/100</f>
        <v>0.61159999999999992</v>
      </c>
      <c r="I5" s="175">
        <v>708.33</v>
      </c>
      <c r="J5" s="10">
        <v>286061799</v>
      </c>
      <c r="K5" s="10">
        <v>43975854</v>
      </c>
      <c r="L5" s="10">
        <v>104083783</v>
      </c>
      <c r="M5" s="10">
        <v>27059955</v>
      </c>
      <c r="N5" s="10">
        <v>3445712</v>
      </c>
      <c r="O5" s="10">
        <v>1673126</v>
      </c>
      <c r="P5" s="10">
        <v>2855910</v>
      </c>
      <c r="Q5" s="10">
        <v>3255954</v>
      </c>
      <c r="R5" s="10">
        <v>75366216</v>
      </c>
      <c r="S5" s="10">
        <v>19568429</v>
      </c>
      <c r="T5" s="10">
        <v>0</v>
      </c>
      <c r="U5" s="10">
        <v>4458562</v>
      </c>
      <c r="V5" s="10">
        <v>318298</v>
      </c>
      <c r="W5" s="10">
        <v>293671672</v>
      </c>
      <c r="X5" s="10">
        <v>40364337</v>
      </c>
      <c r="Y5" s="10">
        <v>109737325</v>
      </c>
      <c r="Z5" s="10">
        <v>25754984</v>
      </c>
      <c r="AA5" s="10">
        <v>3455095</v>
      </c>
      <c r="AB5" s="10">
        <v>2328650</v>
      </c>
      <c r="AC5" s="10">
        <v>3140223</v>
      </c>
      <c r="AD5" s="10">
        <v>2630134</v>
      </c>
      <c r="AE5" s="10">
        <v>81031243</v>
      </c>
      <c r="AF5" s="10">
        <v>19374958</v>
      </c>
      <c r="AG5" s="10">
        <v>0</v>
      </c>
      <c r="AH5" s="10">
        <v>5582636</v>
      </c>
      <c r="AI5" s="10">
        <v>272087</v>
      </c>
    </row>
    <row r="6" spans="1:35" s="3" customFormat="1" ht="13.8" x14ac:dyDescent="0.25">
      <c r="A6" s="50" t="s">
        <v>100</v>
      </c>
      <c r="B6" s="51">
        <v>2</v>
      </c>
      <c r="C6" s="51" t="s">
        <v>1324</v>
      </c>
      <c r="D6" s="51" t="s">
        <v>101</v>
      </c>
      <c r="E6" s="2">
        <v>25</v>
      </c>
      <c r="F6" s="2">
        <v>21</v>
      </c>
      <c r="G6" s="3">
        <v>21</v>
      </c>
      <c r="H6" s="191">
        <f>47.96/100</f>
        <v>0.47960000000000003</v>
      </c>
      <c r="I6" s="175">
        <v>157.22999999999999</v>
      </c>
      <c r="J6" s="10">
        <v>87092535</v>
      </c>
      <c r="K6" s="10">
        <v>15712413</v>
      </c>
      <c r="L6" s="10">
        <v>24931861</v>
      </c>
      <c r="M6" s="10">
        <v>6983808</v>
      </c>
      <c r="N6" s="10">
        <v>11911519</v>
      </c>
      <c r="O6" s="10">
        <v>534753</v>
      </c>
      <c r="P6" s="10">
        <v>1005191</v>
      </c>
      <c r="Q6" s="10">
        <v>1702747</v>
      </c>
      <c r="R6" s="10">
        <v>19567245</v>
      </c>
      <c r="S6" s="10">
        <v>3422429</v>
      </c>
      <c r="T6" s="10">
        <v>0</v>
      </c>
      <c r="U6" s="10">
        <v>1181143</v>
      </c>
      <c r="V6" s="10">
        <v>139426</v>
      </c>
      <c r="W6" s="10">
        <v>93439661</v>
      </c>
      <c r="X6" s="10">
        <v>15856469</v>
      </c>
      <c r="Y6" s="10">
        <v>27497901</v>
      </c>
      <c r="Z6" s="10">
        <v>7814042</v>
      </c>
      <c r="AA6" s="10">
        <v>12691417</v>
      </c>
      <c r="AB6" s="10">
        <v>517156</v>
      </c>
      <c r="AC6" s="10">
        <v>909979</v>
      </c>
      <c r="AD6" s="10">
        <v>1452411</v>
      </c>
      <c r="AE6" s="10">
        <v>22459083</v>
      </c>
      <c r="AF6" s="10">
        <v>2716530</v>
      </c>
      <c r="AG6" s="10">
        <v>0</v>
      </c>
      <c r="AH6" s="10">
        <v>1302292</v>
      </c>
      <c r="AI6" s="10">
        <v>222381</v>
      </c>
    </row>
    <row r="7" spans="1:35" s="3" customFormat="1" ht="13.8" x14ac:dyDescent="0.25">
      <c r="A7" s="50" t="s">
        <v>104</v>
      </c>
      <c r="B7" s="51">
        <v>5</v>
      </c>
      <c r="C7" s="51" t="s">
        <v>1327</v>
      </c>
      <c r="D7" s="51" t="s">
        <v>101</v>
      </c>
      <c r="E7" s="2">
        <v>107</v>
      </c>
      <c r="F7" s="2">
        <v>107</v>
      </c>
      <c r="G7" s="3">
        <v>107</v>
      </c>
      <c r="H7" s="191">
        <f>49.93/100</f>
        <v>0.49930000000000002</v>
      </c>
      <c r="I7" s="175">
        <v>488.55</v>
      </c>
      <c r="J7" s="10">
        <v>296169774</v>
      </c>
      <c r="K7" s="10">
        <v>40115021</v>
      </c>
      <c r="L7" s="10">
        <v>100597997</v>
      </c>
      <c r="M7" s="10">
        <v>13512946</v>
      </c>
      <c r="N7" s="10">
        <v>48209935</v>
      </c>
      <c r="O7" s="10">
        <v>1250483</v>
      </c>
      <c r="P7" s="10">
        <v>1216796</v>
      </c>
      <c r="Q7" s="10">
        <v>12102061</v>
      </c>
      <c r="R7" s="10">
        <v>71375193</v>
      </c>
      <c r="S7" s="10">
        <v>2566599</v>
      </c>
      <c r="T7" s="10">
        <v>0</v>
      </c>
      <c r="U7" s="10">
        <v>4346226</v>
      </c>
      <c r="V7" s="10">
        <v>876517</v>
      </c>
      <c r="W7" s="10">
        <v>269116417</v>
      </c>
      <c r="X7" s="10">
        <v>34209246</v>
      </c>
      <c r="Y7" s="10">
        <v>97032301</v>
      </c>
      <c r="Z7" s="10">
        <v>13781330</v>
      </c>
      <c r="AA7" s="10">
        <v>38699935</v>
      </c>
      <c r="AB7" s="10">
        <v>1110247</v>
      </c>
      <c r="AC7" s="10">
        <v>854498</v>
      </c>
      <c r="AD7" s="10">
        <v>10113125</v>
      </c>
      <c r="AE7" s="10">
        <v>69043331</v>
      </c>
      <c r="AF7" s="10">
        <v>2447994</v>
      </c>
      <c r="AG7" s="10">
        <v>0</v>
      </c>
      <c r="AH7" s="10">
        <v>76733</v>
      </c>
      <c r="AI7" s="10">
        <v>1747677</v>
      </c>
    </row>
    <row r="8" spans="1:35" s="3" customFormat="1" ht="13.8" x14ac:dyDescent="0.25">
      <c r="A8" s="50" t="s">
        <v>106</v>
      </c>
      <c r="B8" s="51">
        <v>4</v>
      </c>
      <c r="C8" s="51" t="s">
        <v>1327</v>
      </c>
      <c r="D8" s="51" t="s">
        <v>107</v>
      </c>
      <c r="E8" s="2">
        <v>837</v>
      </c>
      <c r="F8" s="2">
        <v>837</v>
      </c>
      <c r="G8" s="3">
        <v>837</v>
      </c>
      <c r="H8" s="191">
        <f>78.51/100</f>
        <v>0.78510000000000002</v>
      </c>
      <c r="I8" s="175">
        <v>7028.92</v>
      </c>
      <c r="J8" s="10">
        <v>3247524526</v>
      </c>
      <c r="K8" s="10">
        <v>586544703</v>
      </c>
      <c r="L8" s="10">
        <v>881189009</v>
      </c>
      <c r="M8" s="10">
        <v>516490670</v>
      </c>
      <c r="N8" s="10">
        <v>265451353</v>
      </c>
      <c r="O8" s="10">
        <v>15418854</v>
      </c>
      <c r="P8" s="10">
        <v>14128758</v>
      </c>
      <c r="Q8" s="10">
        <v>95263131</v>
      </c>
      <c r="R8" s="10">
        <v>779342489</v>
      </c>
      <c r="S8" s="10">
        <v>64896599</v>
      </c>
      <c r="T8" s="10">
        <v>0</v>
      </c>
      <c r="U8" s="10">
        <v>17226110</v>
      </c>
      <c r="V8" s="10">
        <v>11572850</v>
      </c>
      <c r="W8" s="10">
        <v>3037600935</v>
      </c>
      <c r="X8" s="10">
        <v>526034161</v>
      </c>
      <c r="Y8" s="10">
        <v>836823507</v>
      </c>
      <c r="Z8" s="10">
        <v>454803768</v>
      </c>
      <c r="AA8" s="10">
        <v>244218040</v>
      </c>
      <c r="AB8" s="10">
        <v>15153684</v>
      </c>
      <c r="AC8" s="10">
        <v>14263932</v>
      </c>
      <c r="AD8" s="10">
        <v>96563774</v>
      </c>
      <c r="AE8" s="10">
        <v>764129598</v>
      </c>
      <c r="AF8" s="10">
        <v>66423037</v>
      </c>
      <c r="AG8" s="10">
        <v>0</v>
      </c>
      <c r="AH8" s="10">
        <v>7664631</v>
      </c>
      <c r="AI8" s="10">
        <v>11522803</v>
      </c>
    </row>
    <row r="9" spans="1:35" s="3" customFormat="1" ht="13.8" x14ac:dyDescent="0.25">
      <c r="A9" s="50" t="s">
        <v>109</v>
      </c>
      <c r="B9" s="51">
        <v>106</v>
      </c>
      <c r="C9" s="51" t="s">
        <v>1327</v>
      </c>
      <c r="D9" s="51" t="s">
        <v>101</v>
      </c>
      <c r="E9" s="2">
        <v>85</v>
      </c>
      <c r="F9" s="2">
        <v>85</v>
      </c>
      <c r="G9" s="3">
        <v>85</v>
      </c>
      <c r="H9" s="191">
        <f>58.06/100</f>
        <v>0.5806</v>
      </c>
      <c r="I9" s="175">
        <v>374.22</v>
      </c>
      <c r="J9" s="10">
        <v>201719093</v>
      </c>
      <c r="K9" s="10">
        <v>36757942</v>
      </c>
      <c r="L9" s="10">
        <v>56863859</v>
      </c>
      <c r="M9" s="10">
        <v>25940991</v>
      </c>
      <c r="N9" s="10">
        <v>12639110</v>
      </c>
      <c r="O9" s="10">
        <v>1105733</v>
      </c>
      <c r="P9" s="10">
        <v>1046014</v>
      </c>
      <c r="Q9" s="10">
        <v>5161909</v>
      </c>
      <c r="R9" s="10">
        <v>56283023</v>
      </c>
      <c r="S9" s="10">
        <v>3095029</v>
      </c>
      <c r="T9" s="10">
        <v>0</v>
      </c>
      <c r="U9" s="10">
        <v>1770476</v>
      </c>
      <c r="V9" s="10">
        <v>1055007</v>
      </c>
      <c r="W9" s="10">
        <v>175147338</v>
      </c>
      <c r="X9" s="10">
        <v>30316985</v>
      </c>
      <c r="Y9" s="10">
        <v>51402972</v>
      </c>
      <c r="Z9" s="10">
        <v>22997066</v>
      </c>
      <c r="AA9" s="10">
        <v>10206228</v>
      </c>
      <c r="AB9" s="10">
        <v>845181</v>
      </c>
      <c r="AC9" s="10">
        <v>1141705</v>
      </c>
      <c r="AD9" s="10">
        <v>5165657</v>
      </c>
      <c r="AE9" s="10">
        <v>48914429</v>
      </c>
      <c r="AF9" s="10">
        <v>2426039</v>
      </c>
      <c r="AG9" s="10">
        <v>0</v>
      </c>
      <c r="AH9" s="10">
        <v>853024</v>
      </c>
      <c r="AI9" s="10">
        <v>878052</v>
      </c>
    </row>
    <row r="10" spans="1:35" s="3" customFormat="1" ht="13.8" x14ac:dyDescent="0.25">
      <c r="A10" s="50" t="s">
        <v>111</v>
      </c>
      <c r="B10" s="51">
        <v>14495</v>
      </c>
      <c r="C10" s="51" t="s">
        <v>1327</v>
      </c>
      <c r="D10" s="51" t="s">
        <v>101</v>
      </c>
      <c r="E10" s="2">
        <v>68</v>
      </c>
      <c r="F10" s="2">
        <v>68</v>
      </c>
      <c r="G10" s="3">
        <v>68</v>
      </c>
      <c r="H10" s="191">
        <f>88.76/100</f>
        <v>0.88760000000000006</v>
      </c>
      <c r="I10" s="175">
        <v>482.41</v>
      </c>
      <c r="J10" s="10">
        <v>254595509</v>
      </c>
      <c r="K10" s="10">
        <v>45182120</v>
      </c>
      <c r="L10" s="10">
        <v>79827719</v>
      </c>
      <c r="M10" s="10">
        <v>27041758</v>
      </c>
      <c r="N10" s="10">
        <v>23115465</v>
      </c>
      <c r="O10" s="10">
        <v>1521301</v>
      </c>
      <c r="P10" s="10">
        <v>1339014</v>
      </c>
      <c r="Q10" s="10">
        <v>6633350</v>
      </c>
      <c r="R10" s="10">
        <v>63617001</v>
      </c>
      <c r="S10" s="10">
        <v>2995470</v>
      </c>
      <c r="T10" s="10">
        <v>0</v>
      </c>
      <c r="U10" s="10">
        <v>1796597</v>
      </c>
      <c r="V10" s="10">
        <v>1525714</v>
      </c>
      <c r="W10" s="10">
        <v>223742162</v>
      </c>
      <c r="X10" s="10">
        <v>36064611</v>
      </c>
      <c r="Y10" s="10">
        <v>74014506</v>
      </c>
      <c r="Z10" s="10">
        <v>21291166</v>
      </c>
      <c r="AA10" s="10">
        <v>19258769</v>
      </c>
      <c r="AB10" s="10">
        <v>1385532</v>
      </c>
      <c r="AC10" s="10">
        <v>1070694</v>
      </c>
      <c r="AD10" s="10">
        <v>5611278</v>
      </c>
      <c r="AE10" s="10">
        <v>60346175</v>
      </c>
      <c r="AF10" s="10">
        <v>2485082</v>
      </c>
      <c r="AG10" s="10">
        <v>0</v>
      </c>
      <c r="AH10" s="10">
        <v>627969</v>
      </c>
      <c r="AI10" s="10">
        <v>1586380</v>
      </c>
    </row>
    <row r="11" spans="1:35" s="3" customFormat="1" ht="13.8" x14ac:dyDescent="0.25">
      <c r="A11" s="50" t="s">
        <v>112</v>
      </c>
      <c r="B11" s="51">
        <v>6309</v>
      </c>
      <c r="C11" s="51" t="s">
        <v>1331</v>
      </c>
      <c r="D11" s="51" t="s">
        <v>101</v>
      </c>
      <c r="E11" s="2">
        <v>318</v>
      </c>
      <c r="F11" s="2">
        <v>292</v>
      </c>
      <c r="G11" s="3">
        <v>198</v>
      </c>
      <c r="H11" s="191">
        <f>84.88/100</f>
        <v>0.8488</v>
      </c>
      <c r="I11" s="175">
        <v>2460.9499999999998</v>
      </c>
      <c r="J11" s="10">
        <v>1185504605</v>
      </c>
      <c r="K11" s="10">
        <v>86377856</v>
      </c>
      <c r="L11" s="10">
        <v>530377443</v>
      </c>
      <c r="M11" s="10">
        <v>203722436</v>
      </c>
      <c r="N11" s="10">
        <v>27732104</v>
      </c>
      <c r="O11" s="10">
        <v>5751145</v>
      </c>
      <c r="P11" s="10">
        <v>17294132</v>
      </c>
      <c r="Q11" s="10">
        <v>27393832</v>
      </c>
      <c r="R11" s="10">
        <v>179894663</v>
      </c>
      <c r="S11" s="10">
        <v>79739492</v>
      </c>
      <c r="T11" s="10">
        <v>0</v>
      </c>
      <c r="U11" s="10">
        <v>25158488</v>
      </c>
      <c r="V11" s="10">
        <v>2063014</v>
      </c>
      <c r="W11" s="10">
        <v>1133013988</v>
      </c>
      <c r="X11" s="10">
        <v>68419647</v>
      </c>
      <c r="Y11" s="10">
        <v>515261233</v>
      </c>
      <c r="Z11" s="10">
        <v>181159905</v>
      </c>
      <c r="AA11" s="10">
        <v>28918536</v>
      </c>
      <c r="AB11" s="10">
        <v>6470564</v>
      </c>
      <c r="AC11" s="10">
        <v>16702589</v>
      </c>
      <c r="AD11" s="10">
        <v>26724346</v>
      </c>
      <c r="AE11" s="10">
        <v>182512287</v>
      </c>
      <c r="AF11" s="10">
        <v>79123179</v>
      </c>
      <c r="AG11" s="10">
        <v>0</v>
      </c>
      <c r="AH11" s="10">
        <v>25618538</v>
      </c>
      <c r="AI11" s="10">
        <v>2103164</v>
      </c>
    </row>
    <row r="12" spans="1:35" s="3" customFormat="1" ht="13.8" x14ac:dyDescent="0.25">
      <c r="A12" s="50" t="s">
        <v>114</v>
      </c>
      <c r="B12" s="51">
        <v>98</v>
      </c>
      <c r="C12" s="51" t="s">
        <v>1322</v>
      </c>
      <c r="D12" s="51" t="s">
        <v>97</v>
      </c>
      <c r="E12" s="2">
        <v>102</v>
      </c>
      <c r="F12" s="2">
        <v>102</v>
      </c>
      <c r="G12" s="3">
        <v>102</v>
      </c>
      <c r="H12" s="191">
        <f>63.79/100</f>
        <v>0.63790000000000002</v>
      </c>
      <c r="I12" s="175">
        <v>630.02</v>
      </c>
      <c r="J12" s="10">
        <v>310886816</v>
      </c>
      <c r="K12" s="10">
        <v>54036875</v>
      </c>
      <c r="L12" s="10">
        <v>106588216</v>
      </c>
      <c r="M12" s="10">
        <v>24584858</v>
      </c>
      <c r="N12" s="10">
        <v>6415161</v>
      </c>
      <c r="O12" s="10">
        <v>2397973</v>
      </c>
      <c r="P12" s="10">
        <v>3202883</v>
      </c>
      <c r="Q12" s="10">
        <v>995995</v>
      </c>
      <c r="R12" s="10">
        <v>89299597</v>
      </c>
      <c r="S12" s="10">
        <v>8631717</v>
      </c>
      <c r="T12" s="10">
        <v>0</v>
      </c>
      <c r="U12" s="10">
        <v>14329310</v>
      </c>
      <c r="V12" s="10">
        <v>404231</v>
      </c>
      <c r="W12" s="10">
        <v>303215488</v>
      </c>
      <c r="X12" s="10">
        <v>49237892</v>
      </c>
      <c r="Y12" s="10">
        <v>103828144</v>
      </c>
      <c r="Z12" s="10">
        <v>22426011</v>
      </c>
      <c r="AA12" s="10">
        <v>5451931</v>
      </c>
      <c r="AB12" s="10">
        <v>2260887</v>
      </c>
      <c r="AC12" s="10">
        <v>3306496</v>
      </c>
      <c r="AD12" s="10">
        <v>1103629</v>
      </c>
      <c r="AE12" s="10">
        <v>91814407</v>
      </c>
      <c r="AF12" s="10">
        <v>8565484</v>
      </c>
      <c r="AG12" s="10">
        <v>0</v>
      </c>
      <c r="AH12" s="10">
        <v>14631029</v>
      </c>
      <c r="AI12" s="10">
        <v>589578</v>
      </c>
    </row>
    <row r="13" spans="1:35" s="3" customFormat="1" ht="13.8" x14ac:dyDescent="0.25">
      <c r="A13" s="50" t="s">
        <v>117</v>
      </c>
      <c r="B13" s="51">
        <v>53</v>
      </c>
      <c r="C13" s="51" t="s">
        <v>1322</v>
      </c>
      <c r="D13" s="51" t="s">
        <v>97</v>
      </c>
      <c r="E13" s="2">
        <v>58</v>
      </c>
      <c r="F13" s="2">
        <v>58</v>
      </c>
      <c r="G13" s="3">
        <v>58</v>
      </c>
      <c r="H13" s="191">
        <f>81.48/100</f>
        <v>0.81480000000000008</v>
      </c>
      <c r="I13" s="175">
        <v>854.96</v>
      </c>
      <c r="J13" s="10">
        <v>297191683</v>
      </c>
      <c r="K13" s="10">
        <v>40507166</v>
      </c>
      <c r="L13" s="10">
        <v>106395429</v>
      </c>
      <c r="M13" s="10">
        <v>16492369</v>
      </c>
      <c r="N13" s="10">
        <v>5693179</v>
      </c>
      <c r="O13" s="10">
        <v>1889407</v>
      </c>
      <c r="P13" s="10">
        <v>1527413</v>
      </c>
      <c r="Q13" s="10">
        <v>1322319</v>
      </c>
      <c r="R13" s="10">
        <v>101718332</v>
      </c>
      <c r="S13" s="10">
        <v>6555545</v>
      </c>
      <c r="T13" s="10">
        <v>0</v>
      </c>
      <c r="U13" s="10">
        <v>14475504</v>
      </c>
      <c r="V13" s="10">
        <v>615020</v>
      </c>
      <c r="W13" s="10">
        <v>270487231</v>
      </c>
      <c r="X13" s="10">
        <v>34754948</v>
      </c>
      <c r="Y13" s="10">
        <v>96134962</v>
      </c>
      <c r="Z13" s="10">
        <v>14535248</v>
      </c>
      <c r="AA13" s="10">
        <v>4676011</v>
      </c>
      <c r="AB13" s="10">
        <v>1682276</v>
      </c>
      <c r="AC13" s="10">
        <v>1863166</v>
      </c>
      <c r="AD13" s="10">
        <v>946813</v>
      </c>
      <c r="AE13" s="10">
        <v>94257009</v>
      </c>
      <c r="AF13" s="10">
        <v>5992380</v>
      </c>
      <c r="AG13" s="10">
        <v>0</v>
      </c>
      <c r="AH13" s="10">
        <v>15019946</v>
      </c>
      <c r="AI13" s="10">
        <v>624472</v>
      </c>
    </row>
    <row r="14" spans="1:35" s="3" customFormat="1" ht="13.8" x14ac:dyDescent="0.25">
      <c r="A14" s="50" t="s">
        <v>119</v>
      </c>
      <c r="B14" s="51">
        <v>79</v>
      </c>
      <c r="C14" s="51" t="s">
        <v>1322</v>
      </c>
      <c r="D14" s="51" t="s">
        <v>101</v>
      </c>
      <c r="E14" s="2">
        <v>187</v>
      </c>
      <c r="F14" s="2">
        <v>187</v>
      </c>
      <c r="G14" s="3">
        <v>187</v>
      </c>
      <c r="H14" s="191">
        <f>82.14/100</f>
        <v>0.82140000000000002</v>
      </c>
      <c r="I14" s="175">
        <v>1363.04</v>
      </c>
      <c r="J14" s="10">
        <v>810047217</v>
      </c>
      <c r="K14" s="10">
        <v>103002035</v>
      </c>
      <c r="L14" s="10">
        <v>357956841</v>
      </c>
      <c r="M14" s="10">
        <v>68180943</v>
      </c>
      <c r="N14" s="10">
        <v>18887213</v>
      </c>
      <c r="O14" s="10">
        <v>5882559</v>
      </c>
      <c r="P14" s="10">
        <v>5972459</v>
      </c>
      <c r="Q14" s="10">
        <v>11984939</v>
      </c>
      <c r="R14" s="10">
        <v>200372947</v>
      </c>
      <c r="S14" s="10">
        <v>7194309</v>
      </c>
      <c r="T14" s="10">
        <v>0</v>
      </c>
      <c r="U14" s="10">
        <v>29867744</v>
      </c>
      <c r="V14" s="10">
        <v>745228</v>
      </c>
      <c r="W14" s="10">
        <v>748289224</v>
      </c>
      <c r="X14" s="10">
        <v>87067888</v>
      </c>
      <c r="Y14" s="10">
        <v>337628834</v>
      </c>
      <c r="Z14" s="10">
        <v>62462243</v>
      </c>
      <c r="AA14" s="10">
        <v>13817726</v>
      </c>
      <c r="AB14" s="10">
        <v>5250640</v>
      </c>
      <c r="AC14" s="10">
        <v>6770525</v>
      </c>
      <c r="AD14" s="10">
        <v>11610141</v>
      </c>
      <c r="AE14" s="10">
        <v>216994585</v>
      </c>
      <c r="AF14" s="10">
        <v>5420643</v>
      </c>
      <c r="AG14" s="10">
        <v>0</v>
      </c>
      <c r="AH14" s="10">
        <v>0</v>
      </c>
      <c r="AI14" s="10">
        <v>1265999</v>
      </c>
    </row>
    <row r="15" spans="1:35" s="3" customFormat="1" ht="13.8" x14ac:dyDescent="0.25">
      <c r="A15" s="50" t="s">
        <v>122</v>
      </c>
      <c r="B15" s="51">
        <v>8702</v>
      </c>
      <c r="C15" s="51" t="s">
        <v>1322</v>
      </c>
      <c r="D15" s="51" t="s">
        <v>123</v>
      </c>
      <c r="E15" s="2">
        <v>807</v>
      </c>
      <c r="F15" s="2">
        <v>807</v>
      </c>
      <c r="G15" s="3">
        <v>799</v>
      </c>
      <c r="H15" s="191">
        <f>83.81/100</f>
        <v>0.83810000000000007</v>
      </c>
      <c r="I15" s="175">
        <v>8065.16</v>
      </c>
      <c r="J15" s="10">
        <v>3829641370</v>
      </c>
      <c r="K15" s="10">
        <v>568284822</v>
      </c>
      <c r="L15" s="10">
        <v>1199383432</v>
      </c>
      <c r="M15" s="10">
        <v>301657975</v>
      </c>
      <c r="N15" s="10">
        <v>214627463</v>
      </c>
      <c r="O15" s="10">
        <v>13159503</v>
      </c>
      <c r="P15" s="10">
        <v>17954381</v>
      </c>
      <c r="Q15" s="10">
        <v>27883480</v>
      </c>
      <c r="R15" s="10">
        <v>1193805491</v>
      </c>
      <c r="S15" s="10">
        <v>104863659</v>
      </c>
      <c r="T15" s="10">
        <v>26612709</v>
      </c>
      <c r="U15" s="10">
        <v>138311066</v>
      </c>
      <c r="V15" s="10">
        <v>23097389</v>
      </c>
      <c r="W15" s="10">
        <v>3445231276</v>
      </c>
      <c r="X15" s="10">
        <v>441127257</v>
      </c>
      <c r="Y15" s="10">
        <v>1054765029</v>
      </c>
      <c r="Z15" s="10">
        <v>276381757</v>
      </c>
      <c r="AA15" s="10">
        <v>193524047</v>
      </c>
      <c r="AB15" s="10">
        <v>10286934</v>
      </c>
      <c r="AC15" s="10">
        <v>37410403</v>
      </c>
      <c r="AD15" s="10">
        <v>16547402</v>
      </c>
      <c r="AE15" s="10">
        <v>1214756864</v>
      </c>
      <c r="AF15" s="10">
        <v>32655299</v>
      </c>
      <c r="AG15" s="10">
        <v>5522165</v>
      </c>
      <c r="AH15" s="10">
        <v>155449759</v>
      </c>
      <c r="AI15" s="10">
        <v>6804360</v>
      </c>
    </row>
    <row r="16" spans="1:35" s="3" customFormat="1" ht="13.8" x14ac:dyDescent="0.25">
      <c r="A16" s="50" t="s">
        <v>125</v>
      </c>
      <c r="B16" s="51">
        <v>46</v>
      </c>
      <c r="C16" s="51" t="s">
        <v>1333</v>
      </c>
      <c r="D16" s="51" t="s">
        <v>126</v>
      </c>
      <c r="E16" s="2">
        <v>485</v>
      </c>
      <c r="F16" s="2">
        <v>485</v>
      </c>
      <c r="G16" s="3">
        <v>485</v>
      </c>
      <c r="H16" s="191">
        <f>73.37/100</f>
        <v>0.73370000000000002</v>
      </c>
      <c r="I16" s="175">
        <v>9234.42</v>
      </c>
      <c r="J16" s="10">
        <v>3166453224</v>
      </c>
      <c r="K16" s="10">
        <v>0</v>
      </c>
      <c r="L16" s="10">
        <v>29967226</v>
      </c>
      <c r="M16" s="10">
        <v>582633563</v>
      </c>
      <c r="N16" s="10">
        <v>356519919</v>
      </c>
      <c r="O16" s="10">
        <v>0</v>
      </c>
      <c r="P16" s="10">
        <v>5487302</v>
      </c>
      <c r="Q16" s="10">
        <v>338235179</v>
      </c>
      <c r="R16" s="10">
        <v>921209883</v>
      </c>
      <c r="S16" s="10">
        <v>925671304</v>
      </c>
      <c r="T16" s="10">
        <v>0</v>
      </c>
      <c r="U16" s="10">
        <v>137386</v>
      </c>
      <c r="V16" s="10">
        <v>6591462</v>
      </c>
      <c r="W16" s="10">
        <v>2841946496</v>
      </c>
      <c r="X16" s="10">
        <v>0</v>
      </c>
      <c r="Y16" s="10">
        <v>35746580</v>
      </c>
      <c r="Z16" s="10">
        <v>455413867</v>
      </c>
      <c r="AA16" s="10">
        <v>311966280</v>
      </c>
      <c r="AB16" s="10">
        <v>0</v>
      </c>
      <c r="AC16" s="10">
        <v>3960930</v>
      </c>
      <c r="AD16" s="10">
        <v>307425208</v>
      </c>
      <c r="AE16" s="10">
        <v>854488257</v>
      </c>
      <c r="AF16" s="10">
        <v>861083776</v>
      </c>
      <c r="AG16" s="10">
        <v>0</v>
      </c>
      <c r="AH16" s="10">
        <v>394983</v>
      </c>
      <c r="AI16" s="10">
        <v>11466615</v>
      </c>
    </row>
    <row r="17" spans="1:35" s="3" customFormat="1" ht="13.8" x14ac:dyDescent="0.25">
      <c r="A17" s="50" t="s">
        <v>127</v>
      </c>
      <c r="B17" s="51">
        <v>3107</v>
      </c>
      <c r="C17" s="51" t="s">
        <v>1334</v>
      </c>
      <c r="D17" s="51" t="s">
        <v>123</v>
      </c>
      <c r="E17" s="2">
        <v>461</v>
      </c>
      <c r="F17" s="2">
        <v>461</v>
      </c>
      <c r="G17" s="3">
        <v>461</v>
      </c>
      <c r="H17" s="191">
        <f>91.3/100</f>
        <v>0.91299999999999992</v>
      </c>
      <c r="I17" s="175">
        <v>8901</v>
      </c>
      <c r="J17" s="10">
        <v>3908112511</v>
      </c>
      <c r="K17" s="10">
        <v>552025029</v>
      </c>
      <c r="L17" s="10">
        <v>559710879</v>
      </c>
      <c r="M17" s="10">
        <v>1114845397</v>
      </c>
      <c r="N17" s="10">
        <v>485266998</v>
      </c>
      <c r="O17" s="10">
        <v>20039849</v>
      </c>
      <c r="P17" s="10">
        <v>41175610</v>
      </c>
      <c r="Q17" s="10">
        <v>20803004</v>
      </c>
      <c r="R17" s="10">
        <v>430726271</v>
      </c>
      <c r="S17" s="10">
        <v>273334174</v>
      </c>
      <c r="T17" s="10">
        <v>0</v>
      </c>
      <c r="U17" s="10">
        <v>169644173</v>
      </c>
      <c r="V17" s="10">
        <v>240541127</v>
      </c>
      <c r="W17" s="10">
        <v>3679073538</v>
      </c>
      <c r="X17" s="10">
        <v>481051215</v>
      </c>
      <c r="Y17" s="10">
        <v>581751372</v>
      </c>
      <c r="Z17" s="10">
        <v>1011009818</v>
      </c>
      <c r="AA17" s="10">
        <v>415956229</v>
      </c>
      <c r="AB17" s="10">
        <v>19216178</v>
      </c>
      <c r="AC17" s="10">
        <v>40203557</v>
      </c>
      <c r="AD17" s="10">
        <v>24024566</v>
      </c>
      <c r="AE17" s="10">
        <v>421932682</v>
      </c>
      <c r="AF17" s="10">
        <v>274065954</v>
      </c>
      <c r="AG17" s="10">
        <v>0</v>
      </c>
      <c r="AH17" s="10">
        <v>187718047</v>
      </c>
      <c r="AI17" s="10">
        <v>222143920</v>
      </c>
    </row>
    <row r="18" spans="1:35" s="3" customFormat="1" ht="13.8" x14ac:dyDescent="0.25">
      <c r="A18" s="50" t="s">
        <v>128</v>
      </c>
      <c r="B18" s="51">
        <v>59</v>
      </c>
      <c r="C18" s="51" t="s">
        <v>129</v>
      </c>
      <c r="D18" s="51" t="s">
        <v>97</v>
      </c>
      <c r="E18" s="2">
        <v>171</v>
      </c>
      <c r="F18" s="2">
        <v>171</v>
      </c>
      <c r="G18" s="3">
        <v>171</v>
      </c>
      <c r="H18" s="191">
        <f>70.93/100</f>
        <v>0.70930000000000004</v>
      </c>
      <c r="I18" s="175">
        <v>1265.8399999999999</v>
      </c>
      <c r="J18" s="10">
        <v>1017975687</v>
      </c>
      <c r="K18" s="10">
        <v>119207975</v>
      </c>
      <c r="L18" s="10">
        <v>345167425</v>
      </c>
      <c r="M18" s="10">
        <v>40356169</v>
      </c>
      <c r="N18" s="10">
        <v>104610486</v>
      </c>
      <c r="O18" s="10">
        <v>4505619</v>
      </c>
      <c r="P18" s="10">
        <v>11537190</v>
      </c>
      <c r="Q18" s="10">
        <v>36100972</v>
      </c>
      <c r="R18" s="10">
        <v>319600757</v>
      </c>
      <c r="S18" s="10">
        <v>30955054</v>
      </c>
      <c r="T18" s="10">
        <v>0</v>
      </c>
      <c r="U18" s="10">
        <v>4697106</v>
      </c>
      <c r="V18" s="10">
        <v>1236934</v>
      </c>
      <c r="W18" s="10">
        <v>996070554</v>
      </c>
      <c r="X18" s="10">
        <v>101334435</v>
      </c>
      <c r="Y18" s="10">
        <v>328408707</v>
      </c>
      <c r="Z18" s="10">
        <v>39391767</v>
      </c>
      <c r="AA18" s="10">
        <v>100596725</v>
      </c>
      <c r="AB18" s="10">
        <v>5544508</v>
      </c>
      <c r="AC18" s="10">
        <v>8506222</v>
      </c>
      <c r="AD18" s="10">
        <v>40161795</v>
      </c>
      <c r="AE18" s="10">
        <v>290069377</v>
      </c>
      <c r="AF18" s="10">
        <v>75077842</v>
      </c>
      <c r="AG18" s="10">
        <v>0</v>
      </c>
      <c r="AH18" s="10">
        <v>5027241</v>
      </c>
      <c r="AI18" s="10">
        <v>1951935</v>
      </c>
    </row>
    <row r="19" spans="1:35" s="3" customFormat="1" ht="13.8" x14ac:dyDescent="0.25">
      <c r="A19" s="50" t="s">
        <v>130</v>
      </c>
      <c r="B19" s="51">
        <v>22</v>
      </c>
      <c r="C19" s="51" t="s">
        <v>129</v>
      </c>
      <c r="D19" s="51" t="s">
        <v>123</v>
      </c>
      <c r="E19" s="2">
        <v>909</v>
      </c>
      <c r="F19" s="2">
        <v>909</v>
      </c>
      <c r="G19" s="3">
        <v>909</v>
      </c>
      <c r="H19" s="191">
        <f>91.93/100</f>
        <v>0.91930000000000012</v>
      </c>
      <c r="I19" s="175">
        <v>9827</v>
      </c>
      <c r="J19" s="10">
        <v>8709347631</v>
      </c>
      <c r="K19" s="10">
        <v>861098883</v>
      </c>
      <c r="L19" s="10">
        <v>2695305839</v>
      </c>
      <c r="M19" s="10">
        <v>251283520</v>
      </c>
      <c r="N19" s="10">
        <v>760104400</v>
      </c>
      <c r="O19" s="10">
        <v>27311158</v>
      </c>
      <c r="P19" s="10">
        <v>108573246</v>
      </c>
      <c r="Q19" s="10">
        <v>342484896</v>
      </c>
      <c r="R19" s="10">
        <v>3192542232</v>
      </c>
      <c r="S19" s="10">
        <v>430836815</v>
      </c>
      <c r="T19" s="10">
        <v>0</v>
      </c>
      <c r="U19" s="10">
        <v>32748972</v>
      </c>
      <c r="V19" s="10">
        <v>7057670</v>
      </c>
      <c r="W19" s="10">
        <v>8230834386</v>
      </c>
      <c r="X19" s="10">
        <v>705838706</v>
      </c>
      <c r="Y19" s="10">
        <v>2620467955</v>
      </c>
      <c r="Z19" s="10">
        <v>222005061</v>
      </c>
      <c r="AA19" s="10">
        <v>672932638</v>
      </c>
      <c r="AB19" s="10">
        <v>28964034</v>
      </c>
      <c r="AC19" s="10">
        <v>108037384</v>
      </c>
      <c r="AD19" s="10">
        <v>362803695</v>
      </c>
      <c r="AE19" s="10">
        <v>2608364187</v>
      </c>
      <c r="AF19" s="10">
        <v>868480284</v>
      </c>
      <c r="AG19" s="10">
        <v>0</v>
      </c>
      <c r="AH19" s="10">
        <v>24246654</v>
      </c>
      <c r="AI19" s="10">
        <v>8693788</v>
      </c>
    </row>
    <row r="20" spans="1:35" s="3" customFormat="1" ht="13.8" x14ac:dyDescent="0.25">
      <c r="A20" s="50" t="s">
        <v>131</v>
      </c>
      <c r="B20" s="51">
        <v>3108</v>
      </c>
      <c r="C20" s="51" t="s">
        <v>131</v>
      </c>
      <c r="D20" s="51" t="s">
        <v>107</v>
      </c>
      <c r="E20" s="2">
        <v>391</v>
      </c>
      <c r="F20" s="2">
        <v>272</v>
      </c>
      <c r="G20" s="3">
        <v>272</v>
      </c>
      <c r="H20" s="191">
        <f>60.3/100</f>
        <v>0.60299999999999998</v>
      </c>
      <c r="I20" s="175">
        <v>3792.97</v>
      </c>
      <c r="J20" s="10">
        <v>914534640</v>
      </c>
      <c r="K20" s="10">
        <v>94227556</v>
      </c>
      <c r="L20" s="10">
        <v>110672522</v>
      </c>
      <c r="M20" s="10">
        <v>224696624</v>
      </c>
      <c r="N20" s="10">
        <v>185715314</v>
      </c>
      <c r="O20" s="10">
        <v>4502631</v>
      </c>
      <c r="P20" s="10">
        <v>12086065</v>
      </c>
      <c r="Q20" s="10">
        <v>3127327</v>
      </c>
      <c r="R20" s="10">
        <v>174084343</v>
      </c>
      <c r="S20" s="10">
        <v>26297997</v>
      </c>
      <c r="T20" s="10">
        <v>0</v>
      </c>
      <c r="U20" s="10">
        <v>48526197</v>
      </c>
      <c r="V20" s="10">
        <v>30598064</v>
      </c>
      <c r="W20" s="10">
        <v>866149647</v>
      </c>
      <c r="X20" s="10">
        <v>83953407</v>
      </c>
      <c r="Y20" s="10">
        <v>115224758</v>
      </c>
      <c r="Z20" s="10">
        <v>205726120</v>
      </c>
      <c r="AA20" s="10">
        <v>151008208</v>
      </c>
      <c r="AB20" s="10">
        <v>3896595</v>
      </c>
      <c r="AC20" s="10">
        <v>10586216</v>
      </c>
      <c r="AD20" s="10">
        <v>9876112</v>
      </c>
      <c r="AE20" s="10">
        <v>170569641</v>
      </c>
      <c r="AF20" s="10">
        <v>29987660</v>
      </c>
      <c r="AG20" s="10">
        <v>0</v>
      </c>
      <c r="AH20" s="10">
        <v>54494964</v>
      </c>
      <c r="AI20" s="10">
        <v>30825966</v>
      </c>
    </row>
    <row r="21" spans="1:35" s="3" customFormat="1" ht="13.8" x14ac:dyDescent="0.25">
      <c r="A21" s="50" t="s">
        <v>133</v>
      </c>
      <c r="B21" s="51">
        <v>39</v>
      </c>
      <c r="C21" s="51" t="s">
        <v>1336</v>
      </c>
      <c r="D21" s="51" t="s">
        <v>101</v>
      </c>
      <c r="E21" s="2">
        <v>269</v>
      </c>
      <c r="F21" s="2">
        <v>269</v>
      </c>
      <c r="G21" s="3">
        <v>269</v>
      </c>
      <c r="H21" s="191">
        <f>80.2/100</f>
        <v>0.80200000000000005</v>
      </c>
      <c r="I21" s="175">
        <v>1945.32</v>
      </c>
      <c r="J21" s="10">
        <v>1536253958</v>
      </c>
      <c r="K21" s="10">
        <v>188066183</v>
      </c>
      <c r="L21" s="10">
        <v>739053652</v>
      </c>
      <c r="M21" s="10">
        <v>137966490</v>
      </c>
      <c r="N21" s="10">
        <v>61449861</v>
      </c>
      <c r="O21" s="10">
        <v>7313466</v>
      </c>
      <c r="P21" s="10">
        <v>9236169</v>
      </c>
      <c r="Q21" s="10">
        <v>31469872</v>
      </c>
      <c r="R21" s="10">
        <v>241763071</v>
      </c>
      <c r="S21" s="10">
        <v>60194799</v>
      </c>
      <c r="T21" s="10">
        <v>15653</v>
      </c>
      <c r="U21" s="10">
        <v>50771776</v>
      </c>
      <c r="V21" s="10">
        <v>8952966</v>
      </c>
      <c r="W21" s="10">
        <v>1405103953</v>
      </c>
      <c r="X21" s="10">
        <v>153916473</v>
      </c>
      <c r="Y21" s="10">
        <v>682874418</v>
      </c>
      <c r="Z21" s="10">
        <v>116843891</v>
      </c>
      <c r="AA21" s="10">
        <v>54051049</v>
      </c>
      <c r="AB21" s="10">
        <v>6387197</v>
      </c>
      <c r="AC21" s="10">
        <v>16190663</v>
      </c>
      <c r="AD21" s="10">
        <v>35642697</v>
      </c>
      <c r="AE21" s="10">
        <v>252203079</v>
      </c>
      <c r="AF21" s="10">
        <v>25603402</v>
      </c>
      <c r="AG21" s="10">
        <v>1561840</v>
      </c>
      <c r="AH21" s="10">
        <v>53810325</v>
      </c>
      <c r="AI21" s="10">
        <v>6018919</v>
      </c>
    </row>
    <row r="22" spans="1:35" s="3" customFormat="1" ht="13.8" x14ac:dyDescent="0.25">
      <c r="A22" s="50" t="s">
        <v>136</v>
      </c>
      <c r="B22" s="51">
        <v>50</v>
      </c>
      <c r="C22" s="51" t="s">
        <v>129</v>
      </c>
      <c r="D22" s="51" t="s">
        <v>101</v>
      </c>
      <c r="E22" s="2">
        <v>151</v>
      </c>
      <c r="F22" s="2">
        <v>151</v>
      </c>
      <c r="G22" s="3">
        <v>151</v>
      </c>
      <c r="H22" s="191">
        <f>58.37/100</f>
        <v>0.5837</v>
      </c>
      <c r="I22" s="175">
        <v>972.58</v>
      </c>
      <c r="J22" s="10">
        <v>658739123</v>
      </c>
      <c r="K22" s="10">
        <v>88964779</v>
      </c>
      <c r="L22" s="10">
        <v>242856943</v>
      </c>
      <c r="M22" s="10">
        <v>18280255</v>
      </c>
      <c r="N22" s="10">
        <v>61781442</v>
      </c>
      <c r="O22" s="10">
        <v>3270137</v>
      </c>
      <c r="P22" s="10">
        <v>2819195</v>
      </c>
      <c r="Q22" s="10">
        <v>57289774</v>
      </c>
      <c r="R22" s="10">
        <v>134068351</v>
      </c>
      <c r="S22" s="10">
        <v>37846787</v>
      </c>
      <c r="T22" s="10">
        <v>0</v>
      </c>
      <c r="U22" s="10">
        <v>11126230</v>
      </c>
      <c r="V22" s="10">
        <v>435230</v>
      </c>
      <c r="W22" s="10">
        <v>610010847</v>
      </c>
      <c r="X22" s="10">
        <v>74223679</v>
      </c>
      <c r="Y22" s="10">
        <v>226220952</v>
      </c>
      <c r="Z22" s="10">
        <v>15709876</v>
      </c>
      <c r="AA22" s="10">
        <v>59538722</v>
      </c>
      <c r="AB22" s="10">
        <v>2830333</v>
      </c>
      <c r="AC22" s="10">
        <v>3035395</v>
      </c>
      <c r="AD22" s="10">
        <v>51401841</v>
      </c>
      <c r="AE22" s="10">
        <v>130754396</v>
      </c>
      <c r="AF22" s="10">
        <v>30778299</v>
      </c>
      <c r="AG22" s="10">
        <v>0</v>
      </c>
      <c r="AH22" s="10">
        <v>13327723</v>
      </c>
      <c r="AI22" s="10">
        <v>2189631</v>
      </c>
    </row>
    <row r="23" spans="1:35" s="3" customFormat="1" ht="13.8" x14ac:dyDescent="0.25">
      <c r="A23" s="50" t="s">
        <v>138</v>
      </c>
      <c r="B23" s="51">
        <v>51</v>
      </c>
      <c r="C23" s="51" t="s">
        <v>1337</v>
      </c>
      <c r="D23" s="51" t="s">
        <v>126</v>
      </c>
      <c r="E23" s="2">
        <v>30</v>
      </c>
      <c r="F23" s="2">
        <v>30</v>
      </c>
      <c r="G23" s="3">
        <v>30</v>
      </c>
      <c r="H23" s="191">
        <f>87.75/100</f>
        <v>0.87749999999999995</v>
      </c>
      <c r="I23" s="175">
        <v>5249.32</v>
      </c>
      <c r="J23" s="10">
        <v>4990148762</v>
      </c>
      <c r="K23" s="10">
        <v>556048551</v>
      </c>
      <c r="L23" s="10">
        <v>1740506368</v>
      </c>
      <c r="M23" s="10">
        <v>298123878</v>
      </c>
      <c r="N23" s="10">
        <v>46560430</v>
      </c>
      <c r="O23" s="10">
        <v>2079080</v>
      </c>
      <c r="P23" s="10">
        <v>11453840</v>
      </c>
      <c r="Q23" s="10">
        <v>26750449</v>
      </c>
      <c r="R23" s="10">
        <v>2028966022</v>
      </c>
      <c r="S23" s="10">
        <v>215575399</v>
      </c>
      <c r="T23" s="10">
        <v>0</v>
      </c>
      <c r="U23" s="10">
        <v>31319863</v>
      </c>
      <c r="V23" s="10">
        <v>32764882</v>
      </c>
      <c r="W23" s="10">
        <v>4269474629</v>
      </c>
      <c r="X23" s="10">
        <v>426855129</v>
      </c>
      <c r="Y23" s="10">
        <v>1565996983</v>
      </c>
      <c r="Z23" s="10">
        <v>141770085</v>
      </c>
      <c r="AA23" s="10">
        <v>135985487</v>
      </c>
      <c r="AB23" s="10">
        <v>653473</v>
      </c>
      <c r="AC23" s="10">
        <v>8849169</v>
      </c>
      <c r="AD23" s="10">
        <v>20909288</v>
      </c>
      <c r="AE23" s="10">
        <v>1762000811</v>
      </c>
      <c r="AF23" s="10">
        <v>164632757</v>
      </c>
      <c r="AG23" s="10">
        <v>0</v>
      </c>
      <c r="AH23" s="10">
        <v>21178461</v>
      </c>
      <c r="AI23" s="10">
        <v>20642986</v>
      </c>
    </row>
    <row r="24" spans="1:35" s="3" customFormat="1" ht="13.8" x14ac:dyDescent="0.25">
      <c r="A24" s="50" t="s">
        <v>139</v>
      </c>
      <c r="B24" s="51">
        <v>57</v>
      </c>
      <c r="C24" s="51" t="s">
        <v>1338</v>
      </c>
      <c r="D24" s="51" t="s">
        <v>97</v>
      </c>
      <c r="E24" s="2">
        <v>199</v>
      </c>
      <c r="F24" s="2">
        <v>199</v>
      </c>
      <c r="G24" s="3">
        <v>199</v>
      </c>
      <c r="H24" s="191">
        <f>50.98/100</f>
        <v>0.50979999999999992</v>
      </c>
      <c r="I24" s="175">
        <v>1512.9</v>
      </c>
      <c r="J24" s="10">
        <v>841142448</v>
      </c>
      <c r="K24" s="10">
        <v>101455658</v>
      </c>
      <c r="L24" s="10">
        <v>240498974</v>
      </c>
      <c r="M24" s="10">
        <v>14479916</v>
      </c>
      <c r="N24" s="10">
        <v>38210028</v>
      </c>
      <c r="O24" s="10">
        <v>4774963</v>
      </c>
      <c r="P24" s="10">
        <v>13601591</v>
      </c>
      <c r="Q24" s="10">
        <v>15051161</v>
      </c>
      <c r="R24" s="10">
        <v>308143708</v>
      </c>
      <c r="S24" s="10">
        <v>86438723</v>
      </c>
      <c r="T24" s="10">
        <v>0</v>
      </c>
      <c r="U24" s="10">
        <v>17757088</v>
      </c>
      <c r="V24" s="10">
        <v>730638</v>
      </c>
      <c r="W24" s="10">
        <v>773353469</v>
      </c>
      <c r="X24" s="10">
        <v>84313791</v>
      </c>
      <c r="Y24" s="10">
        <v>235136008</v>
      </c>
      <c r="Z24" s="10">
        <v>17693768</v>
      </c>
      <c r="AA24" s="10">
        <v>33358603</v>
      </c>
      <c r="AB24" s="10">
        <v>4007813</v>
      </c>
      <c r="AC24" s="10">
        <v>9448855</v>
      </c>
      <c r="AD24" s="10">
        <v>13486365</v>
      </c>
      <c r="AE24" s="10">
        <v>277668322</v>
      </c>
      <c r="AF24" s="10">
        <v>75519326</v>
      </c>
      <c r="AG24" s="10">
        <v>0</v>
      </c>
      <c r="AH24" s="10">
        <v>21738439</v>
      </c>
      <c r="AI24" s="10">
        <v>982179</v>
      </c>
    </row>
    <row r="25" spans="1:35" s="3" customFormat="1" ht="13.8" x14ac:dyDescent="0.25">
      <c r="A25" s="50" t="s">
        <v>141</v>
      </c>
      <c r="B25" s="51">
        <v>8</v>
      </c>
      <c r="C25" s="51" t="s">
        <v>1331</v>
      </c>
      <c r="D25" s="51" t="s">
        <v>101</v>
      </c>
      <c r="E25" s="2">
        <v>29</v>
      </c>
      <c r="F25" s="2">
        <v>29</v>
      </c>
      <c r="G25" s="3">
        <v>28</v>
      </c>
      <c r="H25" s="191">
        <f>35.71/100</f>
        <v>0.35710000000000003</v>
      </c>
      <c r="I25" s="175">
        <v>349.7</v>
      </c>
      <c r="J25" s="10">
        <v>141389595</v>
      </c>
      <c r="K25" s="10">
        <v>10857356</v>
      </c>
      <c r="L25" s="10">
        <v>61724863</v>
      </c>
      <c r="M25" s="10">
        <v>15704667</v>
      </c>
      <c r="N25" s="10">
        <v>3071794</v>
      </c>
      <c r="O25" s="10">
        <v>980240</v>
      </c>
      <c r="P25" s="10">
        <v>2315263</v>
      </c>
      <c r="Q25" s="10">
        <v>4358664</v>
      </c>
      <c r="R25" s="10">
        <v>24988479</v>
      </c>
      <c r="S25" s="10">
        <v>13142089</v>
      </c>
      <c r="T25" s="10">
        <v>0</v>
      </c>
      <c r="U25" s="10">
        <v>4028990</v>
      </c>
      <c r="V25" s="10">
        <v>217190</v>
      </c>
      <c r="W25" s="10">
        <v>125091656</v>
      </c>
      <c r="X25" s="10">
        <v>8002268</v>
      </c>
      <c r="Y25" s="10">
        <v>55913313</v>
      </c>
      <c r="Z25" s="10">
        <v>13694994</v>
      </c>
      <c r="AA25" s="10">
        <v>2535011</v>
      </c>
      <c r="AB25" s="10">
        <v>870118</v>
      </c>
      <c r="AC25" s="10">
        <v>2221160</v>
      </c>
      <c r="AD25" s="10">
        <v>3415728</v>
      </c>
      <c r="AE25" s="10">
        <v>22465874</v>
      </c>
      <c r="AF25" s="10">
        <v>11528169</v>
      </c>
      <c r="AG25" s="10">
        <v>0</v>
      </c>
      <c r="AH25" s="10">
        <v>4251533</v>
      </c>
      <c r="AI25" s="10">
        <v>193488</v>
      </c>
    </row>
    <row r="26" spans="1:35" s="3" customFormat="1" ht="13.8" x14ac:dyDescent="0.25">
      <c r="A26" s="50" t="s">
        <v>143</v>
      </c>
      <c r="B26" s="51">
        <v>40</v>
      </c>
      <c r="C26" s="51" t="s">
        <v>1336</v>
      </c>
      <c r="D26" s="51" t="s">
        <v>101</v>
      </c>
      <c r="E26" s="2">
        <v>81</v>
      </c>
      <c r="F26" s="2">
        <v>81</v>
      </c>
      <c r="G26" s="3">
        <v>81</v>
      </c>
      <c r="H26" s="191">
        <f>72.2/100</f>
        <v>0.72199999999999998</v>
      </c>
      <c r="I26" s="175">
        <v>643.66999999999996</v>
      </c>
      <c r="J26" s="10">
        <v>481999114</v>
      </c>
      <c r="K26" s="10">
        <v>51018331</v>
      </c>
      <c r="L26" s="10">
        <v>226895794</v>
      </c>
      <c r="M26" s="10">
        <v>31408742</v>
      </c>
      <c r="N26" s="10">
        <v>29253661</v>
      </c>
      <c r="O26" s="10">
        <v>3350911</v>
      </c>
      <c r="P26" s="10">
        <v>3311005</v>
      </c>
      <c r="Q26" s="10">
        <v>13653209</v>
      </c>
      <c r="R26" s="10">
        <v>83612517</v>
      </c>
      <c r="S26" s="10">
        <v>22442929</v>
      </c>
      <c r="T26" s="10">
        <v>675</v>
      </c>
      <c r="U26" s="10">
        <v>14548658</v>
      </c>
      <c r="V26" s="10">
        <v>2502682</v>
      </c>
      <c r="W26" s="10">
        <v>439627618</v>
      </c>
      <c r="X26" s="10">
        <v>39202341</v>
      </c>
      <c r="Y26" s="10">
        <v>209561821</v>
      </c>
      <c r="Z26" s="10">
        <v>23503471</v>
      </c>
      <c r="AA26" s="10">
        <v>26086762</v>
      </c>
      <c r="AB26" s="10">
        <v>2858008</v>
      </c>
      <c r="AC26" s="10">
        <v>4388562</v>
      </c>
      <c r="AD26" s="10">
        <v>15485816</v>
      </c>
      <c r="AE26" s="10">
        <v>90880518</v>
      </c>
      <c r="AF26" s="10">
        <v>8075895</v>
      </c>
      <c r="AG26" s="10">
        <v>294584</v>
      </c>
      <c r="AH26" s="10">
        <v>17433017</v>
      </c>
      <c r="AI26" s="10">
        <v>1856823</v>
      </c>
    </row>
    <row r="27" spans="1:35" s="3" customFormat="1" ht="13.8" x14ac:dyDescent="0.25">
      <c r="A27" s="50" t="s">
        <v>145</v>
      </c>
      <c r="B27" s="51">
        <v>68</v>
      </c>
      <c r="C27" s="51" t="s">
        <v>1339</v>
      </c>
      <c r="D27" s="51" t="s">
        <v>101</v>
      </c>
      <c r="E27" s="2">
        <v>129</v>
      </c>
      <c r="F27" s="2">
        <v>129</v>
      </c>
      <c r="G27" s="3">
        <v>129</v>
      </c>
      <c r="H27" s="191">
        <f>60.1/100</f>
        <v>0.60099999999999998</v>
      </c>
      <c r="I27" s="175">
        <v>971.53</v>
      </c>
      <c r="J27" s="10">
        <v>444911395</v>
      </c>
      <c r="K27" s="10">
        <v>95317041</v>
      </c>
      <c r="L27" s="10">
        <v>105500003</v>
      </c>
      <c r="M27" s="10">
        <v>72964319</v>
      </c>
      <c r="N27" s="10">
        <v>33312920</v>
      </c>
      <c r="O27" s="10">
        <v>4150010</v>
      </c>
      <c r="P27" s="10">
        <v>2947689</v>
      </c>
      <c r="Q27" s="10">
        <v>8880090</v>
      </c>
      <c r="R27" s="10">
        <v>99180653</v>
      </c>
      <c r="S27" s="10">
        <v>13147716</v>
      </c>
      <c r="T27" s="10">
        <v>0</v>
      </c>
      <c r="U27" s="10">
        <v>7636315</v>
      </c>
      <c r="V27" s="10">
        <v>1874639</v>
      </c>
      <c r="W27" s="10">
        <v>397663012</v>
      </c>
      <c r="X27" s="10">
        <v>80177170</v>
      </c>
      <c r="Y27" s="10">
        <v>93504055</v>
      </c>
      <c r="Z27" s="10">
        <v>62550977</v>
      </c>
      <c r="AA27" s="10">
        <v>27539068</v>
      </c>
      <c r="AB27" s="10">
        <v>3400759</v>
      </c>
      <c r="AC27" s="10">
        <v>4453763</v>
      </c>
      <c r="AD27" s="10">
        <v>8122115</v>
      </c>
      <c r="AE27" s="10">
        <v>93899369</v>
      </c>
      <c r="AF27" s="10">
        <v>13763975</v>
      </c>
      <c r="AG27" s="10">
        <v>0</v>
      </c>
      <c r="AH27" s="10">
        <v>8651855</v>
      </c>
      <c r="AI27" s="10">
        <v>1599906</v>
      </c>
    </row>
    <row r="28" spans="1:35" s="3" customFormat="1" ht="13.8" x14ac:dyDescent="0.25">
      <c r="A28" s="50" t="s">
        <v>147</v>
      </c>
      <c r="B28" s="51">
        <v>14496</v>
      </c>
      <c r="C28" s="51" t="s">
        <v>1339</v>
      </c>
      <c r="D28" s="51" t="s">
        <v>101</v>
      </c>
      <c r="E28" s="2">
        <v>173</v>
      </c>
      <c r="F28" s="2">
        <v>173</v>
      </c>
      <c r="G28" s="3">
        <v>116</v>
      </c>
      <c r="H28" s="191">
        <f>92.2/100</f>
        <v>0.92200000000000004</v>
      </c>
      <c r="I28" s="175">
        <v>835.39</v>
      </c>
      <c r="J28" s="10">
        <v>698863550</v>
      </c>
      <c r="K28" s="10">
        <v>158400954</v>
      </c>
      <c r="L28" s="10">
        <v>199016331</v>
      </c>
      <c r="M28" s="10">
        <v>42756940</v>
      </c>
      <c r="N28" s="10">
        <v>98606939</v>
      </c>
      <c r="O28" s="10">
        <v>4406277</v>
      </c>
      <c r="P28" s="10">
        <v>1475316</v>
      </c>
      <c r="Q28" s="10">
        <v>15004772</v>
      </c>
      <c r="R28" s="10">
        <v>152996192</v>
      </c>
      <c r="S28" s="10">
        <v>8756242</v>
      </c>
      <c r="T28" s="10">
        <v>0</v>
      </c>
      <c r="U28" s="10">
        <v>12942404</v>
      </c>
      <c r="V28" s="10">
        <v>4501183</v>
      </c>
      <c r="W28" s="10">
        <v>685843664</v>
      </c>
      <c r="X28" s="10">
        <v>139584262</v>
      </c>
      <c r="Y28" s="10">
        <v>202890930</v>
      </c>
      <c r="Z28" s="10">
        <v>42803075</v>
      </c>
      <c r="AA28" s="10">
        <v>94520010</v>
      </c>
      <c r="AB28" s="10">
        <v>3784949</v>
      </c>
      <c r="AC28" s="10">
        <v>1760187</v>
      </c>
      <c r="AD28" s="10">
        <v>15759746</v>
      </c>
      <c r="AE28" s="10">
        <v>155703757</v>
      </c>
      <c r="AF28" s="10">
        <v>9054048</v>
      </c>
      <c r="AG28" s="10">
        <v>0</v>
      </c>
      <c r="AH28" s="10">
        <v>15927266</v>
      </c>
      <c r="AI28" s="10">
        <v>4055434</v>
      </c>
    </row>
    <row r="29" spans="1:35" s="3" customFormat="1" ht="13.8" x14ac:dyDescent="0.25">
      <c r="A29" s="50" t="s">
        <v>148</v>
      </c>
      <c r="B29" s="51">
        <v>73</v>
      </c>
      <c r="C29" s="51" t="s">
        <v>1324</v>
      </c>
      <c r="D29" s="51" t="s">
        <v>101</v>
      </c>
      <c r="E29" s="2">
        <v>147</v>
      </c>
      <c r="F29" s="2">
        <v>147</v>
      </c>
      <c r="G29" s="3">
        <v>147</v>
      </c>
      <c r="H29" s="191">
        <f>41.81/100</f>
        <v>0.41810000000000003</v>
      </c>
      <c r="I29" s="175">
        <v>749.74</v>
      </c>
      <c r="J29" s="10">
        <v>334795625</v>
      </c>
      <c r="K29" s="10">
        <v>63241393</v>
      </c>
      <c r="L29" s="10">
        <v>86656584</v>
      </c>
      <c r="M29" s="10">
        <v>25898096</v>
      </c>
      <c r="N29" s="10">
        <v>37554410</v>
      </c>
      <c r="O29" s="10">
        <v>1487592</v>
      </c>
      <c r="P29" s="10">
        <v>4322487</v>
      </c>
      <c r="Q29" s="10">
        <v>6450167</v>
      </c>
      <c r="R29" s="10">
        <v>93462458</v>
      </c>
      <c r="S29" s="10">
        <v>10513546</v>
      </c>
      <c r="T29" s="10">
        <v>0</v>
      </c>
      <c r="U29" s="10">
        <v>4596962</v>
      </c>
      <c r="V29" s="10">
        <v>611930</v>
      </c>
      <c r="W29" s="10">
        <v>302904703</v>
      </c>
      <c r="X29" s="10">
        <v>56845434</v>
      </c>
      <c r="Y29" s="10">
        <v>82374221</v>
      </c>
      <c r="Z29" s="10">
        <v>25615980</v>
      </c>
      <c r="AA29" s="10">
        <v>30947542</v>
      </c>
      <c r="AB29" s="10">
        <v>1408076</v>
      </c>
      <c r="AC29" s="10">
        <v>5244938</v>
      </c>
      <c r="AD29" s="10">
        <v>5939986</v>
      </c>
      <c r="AE29" s="10">
        <v>84430806</v>
      </c>
      <c r="AF29" s="10">
        <v>4996578</v>
      </c>
      <c r="AG29" s="10">
        <v>0</v>
      </c>
      <c r="AH29" s="10">
        <v>4470155</v>
      </c>
      <c r="AI29" s="10">
        <v>630987</v>
      </c>
    </row>
    <row r="30" spans="1:35" s="3" customFormat="1" ht="13.8" x14ac:dyDescent="0.25">
      <c r="A30" s="50" t="s">
        <v>150</v>
      </c>
      <c r="B30" s="51">
        <v>77</v>
      </c>
      <c r="C30" s="51" t="s">
        <v>1342</v>
      </c>
      <c r="D30" s="51" t="s">
        <v>101</v>
      </c>
      <c r="E30" s="2">
        <v>219</v>
      </c>
      <c r="F30" s="2">
        <v>219</v>
      </c>
      <c r="G30" s="3">
        <v>213</v>
      </c>
      <c r="H30" s="191">
        <f>49.1/100</f>
        <v>0.49099999999999999</v>
      </c>
      <c r="I30" s="175">
        <v>1190</v>
      </c>
      <c r="J30" s="10">
        <v>530568230</v>
      </c>
      <c r="K30" s="10">
        <v>108951908</v>
      </c>
      <c r="L30" s="10">
        <v>140404643</v>
      </c>
      <c r="M30" s="10">
        <v>93355639</v>
      </c>
      <c r="N30" s="10">
        <v>68482979</v>
      </c>
      <c r="O30" s="10">
        <v>5162144</v>
      </c>
      <c r="P30" s="10">
        <v>3358132</v>
      </c>
      <c r="Q30" s="10">
        <v>15376139</v>
      </c>
      <c r="R30" s="10">
        <v>82399448</v>
      </c>
      <c r="S30" s="10">
        <v>11978786</v>
      </c>
      <c r="T30" s="10">
        <v>0</v>
      </c>
      <c r="U30" s="10">
        <v>517435</v>
      </c>
      <c r="V30" s="10">
        <v>580977</v>
      </c>
      <c r="W30" s="10">
        <v>404233575</v>
      </c>
      <c r="X30" s="10">
        <v>80532718</v>
      </c>
      <c r="Y30" s="10">
        <v>108074665</v>
      </c>
      <c r="Z30" s="10">
        <v>71706615</v>
      </c>
      <c r="AA30" s="10">
        <v>48020861</v>
      </c>
      <c r="AB30" s="10">
        <v>5138034</v>
      </c>
      <c r="AC30" s="10">
        <v>5244040</v>
      </c>
      <c r="AD30" s="10">
        <v>13269716</v>
      </c>
      <c r="AE30" s="10">
        <v>60515536</v>
      </c>
      <c r="AF30" s="10">
        <v>10139425</v>
      </c>
      <c r="AG30" s="10">
        <v>0</v>
      </c>
      <c r="AH30" s="10">
        <v>698872</v>
      </c>
      <c r="AI30" s="10">
        <v>893093</v>
      </c>
    </row>
    <row r="31" spans="1:35" s="3" customFormat="1" ht="13.8" x14ac:dyDescent="0.25">
      <c r="A31" s="50" t="s">
        <v>152</v>
      </c>
      <c r="B31" s="51">
        <v>6546</v>
      </c>
      <c r="C31" s="51" t="s">
        <v>1322</v>
      </c>
      <c r="D31" s="51" t="s">
        <v>107</v>
      </c>
      <c r="E31" s="2">
        <v>345</v>
      </c>
      <c r="F31" s="2">
        <v>345</v>
      </c>
      <c r="G31" s="3">
        <v>345</v>
      </c>
      <c r="H31" s="191">
        <f>94.06/100</f>
        <v>0.94059999999999999</v>
      </c>
      <c r="I31" s="175">
        <v>3841.97</v>
      </c>
      <c r="J31" s="10">
        <v>2270962538</v>
      </c>
      <c r="K31" s="10">
        <v>397594686</v>
      </c>
      <c r="L31" s="10">
        <v>812559684</v>
      </c>
      <c r="M31" s="10">
        <v>115954844</v>
      </c>
      <c r="N31" s="10">
        <v>70231206</v>
      </c>
      <c r="O31" s="10">
        <v>11641465</v>
      </c>
      <c r="P31" s="10">
        <v>17115218</v>
      </c>
      <c r="Q31" s="10">
        <v>37894155</v>
      </c>
      <c r="R31" s="10">
        <v>646391662</v>
      </c>
      <c r="S31" s="10">
        <v>110122370</v>
      </c>
      <c r="T31" s="10">
        <v>0</v>
      </c>
      <c r="U31" s="10">
        <v>48429054</v>
      </c>
      <c r="V31" s="10">
        <v>3028194</v>
      </c>
      <c r="W31" s="10">
        <v>2386551962</v>
      </c>
      <c r="X31" s="10">
        <v>384505145</v>
      </c>
      <c r="Y31" s="10">
        <v>858311712</v>
      </c>
      <c r="Z31" s="10">
        <v>121882349</v>
      </c>
      <c r="AA31" s="10">
        <v>65544736</v>
      </c>
      <c r="AB31" s="10">
        <v>12286496</v>
      </c>
      <c r="AC31" s="10">
        <v>10852206</v>
      </c>
      <c r="AD31" s="10">
        <v>43790379</v>
      </c>
      <c r="AE31" s="10">
        <v>686494018</v>
      </c>
      <c r="AF31" s="10">
        <v>141162039</v>
      </c>
      <c r="AG31" s="10">
        <v>0</v>
      </c>
      <c r="AH31" s="10">
        <v>57340394</v>
      </c>
      <c r="AI31" s="10">
        <v>4382488</v>
      </c>
    </row>
    <row r="32" spans="1:35" s="3" customFormat="1" ht="13.8" x14ac:dyDescent="0.25">
      <c r="A32" s="50" t="s">
        <v>153</v>
      </c>
      <c r="B32" s="51">
        <v>83</v>
      </c>
      <c r="C32" s="51" t="s">
        <v>1344</v>
      </c>
      <c r="D32" s="51" t="s">
        <v>101</v>
      </c>
      <c r="E32" s="2">
        <v>227</v>
      </c>
      <c r="F32" s="2">
        <v>227</v>
      </c>
      <c r="G32" s="3">
        <v>227</v>
      </c>
      <c r="H32" s="191">
        <f>55.68/100</f>
        <v>0.55679999999999996</v>
      </c>
      <c r="I32" s="175">
        <v>1436.34</v>
      </c>
      <c r="J32" s="10">
        <v>672637242</v>
      </c>
      <c r="K32" s="10">
        <v>101421541</v>
      </c>
      <c r="L32" s="10">
        <v>158033516</v>
      </c>
      <c r="M32" s="10">
        <v>125620167</v>
      </c>
      <c r="N32" s="10">
        <v>78848689</v>
      </c>
      <c r="O32" s="10">
        <v>4215324</v>
      </c>
      <c r="P32" s="10">
        <v>6680495</v>
      </c>
      <c r="Q32" s="10">
        <v>26368046</v>
      </c>
      <c r="R32" s="10">
        <v>115422880</v>
      </c>
      <c r="S32" s="10">
        <v>23370100</v>
      </c>
      <c r="T32" s="10">
        <v>0</v>
      </c>
      <c r="U32" s="10">
        <v>21942974</v>
      </c>
      <c r="V32" s="10">
        <v>10713510</v>
      </c>
      <c r="W32" s="10">
        <v>668377159</v>
      </c>
      <c r="X32" s="10">
        <v>88821929</v>
      </c>
      <c r="Y32" s="10">
        <v>154908753</v>
      </c>
      <c r="Z32" s="10">
        <v>113590006</v>
      </c>
      <c r="AA32" s="10">
        <v>72850259</v>
      </c>
      <c r="AB32" s="10">
        <v>4326663</v>
      </c>
      <c r="AC32" s="10">
        <v>2515275</v>
      </c>
      <c r="AD32" s="10">
        <v>64744964</v>
      </c>
      <c r="AE32" s="10">
        <v>114639752</v>
      </c>
      <c r="AF32" s="10">
        <v>14620491</v>
      </c>
      <c r="AG32" s="10">
        <v>0</v>
      </c>
      <c r="AH32" s="10">
        <v>25914168</v>
      </c>
      <c r="AI32" s="10">
        <v>11444899</v>
      </c>
    </row>
    <row r="33" spans="1:35" s="3" customFormat="1" ht="13.8" x14ac:dyDescent="0.25">
      <c r="A33" s="50" t="s">
        <v>155</v>
      </c>
      <c r="B33" s="51">
        <v>85</v>
      </c>
      <c r="C33" s="51" t="s">
        <v>1346</v>
      </c>
      <c r="D33" s="51" t="s">
        <v>101</v>
      </c>
      <c r="E33" s="2">
        <v>428</v>
      </c>
      <c r="F33" s="2">
        <v>428</v>
      </c>
      <c r="G33" s="3">
        <v>352</v>
      </c>
      <c r="H33" s="191">
        <f>69.6/100</f>
        <v>0.69599999999999995</v>
      </c>
      <c r="I33" s="175">
        <v>2374.6799999999998</v>
      </c>
      <c r="J33" s="10">
        <v>1317115332</v>
      </c>
      <c r="K33" s="10">
        <v>247481890</v>
      </c>
      <c r="L33" s="10">
        <v>352438714</v>
      </c>
      <c r="M33" s="10">
        <v>202861755</v>
      </c>
      <c r="N33" s="10">
        <v>71750506</v>
      </c>
      <c r="O33" s="10">
        <v>5435721</v>
      </c>
      <c r="P33" s="10">
        <v>9674854</v>
      </c>
      <c r="Q33" s="10">
        <v>10787602</v>
      </c>
      <c r="R33" s="10">
        <v>303208994</v>
      </c>
      <c r="S33" s="10">
        <v>69800808</v>
      </c>
      <c r="T33" s="10">
        <v>0</v>
      </c>
      <c r="U33" s="10">
        <v>34890908</v>
      </c>
      <c r="V33" s="10">
        <v>8783580</v>
      </c>
      <c r="W33" s="10">
        <v>1329041971</v>
      </c>
      <c r="X33" s="10">
        <v>231922145</v>
      </c>
      <c r="Y33" s="10">
        <v>368960156</v>
      </c>
      <c r="Z33" s="10">
        <v>206049112</v>
      </c>
      <c r="AA33" s="10">
        <v>55427308</v>
      </c>
      <c r="AB33" s="10">
        <v>6964895</v>
      </c>
      <c r="AC33" s="10">
        <v>9908826</v>
      </c>
      <c r="AD33" s="10">
        <v>11248103</v>
      </c>
      <c r="AE33" s="10">
        <v>345450973</v>
      </c>
      <c r="AF33" s="10">
        <v>44232632</v>
      </c>
      <c r="AG33" s="10">
        <v>0</v>
      </c>
      <c r="AH33" s="10">
        <v>38518816</v>
      </c>
      <c r="AI33" s="10">
        <v>10359005</v>
      </c>
    </row>
    <row r="34" spans="1:35" s="3" customFormat="1" ht="13.8" x14ac:dyDescent="0.25">
      <c r="A34" s="50" t="s">
        <v>156</v>
      </c>
      <c r="B34" s="51">
        <v>133</v>
      </c>
      <c r="C34" s="51" t="s">
        <v>1339</v>
      </c>
      <c r="D34" s="51" t="s">
        <v>101</v>
      </c>
      <c r="E34" s="2">
        <v>79</v>
      </c>
      <c r="F34" s="2">
        <v>67</v>
      </c>
      <c r="G34" s="3">
        <v>67</v>
      </c>
      <c r="H34" s="191">
        <f>76.46/100</f>
        <v>0.76459999999999995</v>
      </c>
      <c r="I34" s="175">
        <v>404.9</v>
      </c>
      <c r="J34" s="10">
        <v>346715337</v>
      </c>
      <c r="K34" s="10">
        <v>65107278</v>
      </c>
      <c r="L34" s="10">
        <v>94943439</v>
      </c>
      <c r="M34" s="10">
        <v>20111537</v>
      </c>
      <c r="N34" s="10">
        <v>49297280</v>
      </c>
      <c r="O34" s="10">
        <v>3028274</v>
      </c>
      <c r="P34" s="10">
        <v>5034298</v>
      </c>
      <c r="Q34" s="10">
        <v>4834688</v>
      </c>
      <c r="R34" s="10">
        <v>91287379</v>
      </c>
      <c r="S34" s="10">
        <v>4039025</v>
      </c>
      <c r="T34" s="10">
        <v>0</v>
      </c>
      <c r="U34" s="10">
        <v>5823498</v>
      </c>
      <c r="V34" s="10">
        <v>3208641</v>
      </c>
      <c r="W34" s="10">
        <v>317009551</v>
      </c>
      <c r="X34" s="10">
        <v>51137360</v>
      </c>
      <c r="Y34" s="10">
        <v>90430242</v>
      </c>
      <c r="Z34" s="10">
        <v>17504336</v>
      </c>
      <c r="AA34" s="10">
        <v>42299604</v>
      </c>
      <c r="AB34" s="10">
        <v>3103845</v>
      </c>
      <c r="AC34" s="10">
        <v>4605540</v>
      </c>
      <c r="AD34" s="10">
        <v>5397329</v>
      </c>
      <c r="AE34" s="10">
        <v>88795362</v>
      </c>
      <c r="AF34" s="10">
        <v>2908708</v>
      </c>
      <c r="AG34" s="10">
        <v>0</v>
      </c>
      <c r="AH34" s="10">
        <v>7905110</v>
      </c>
      <c r="AI34" s="10">
        <v>2922115</v>
      </c>
    </row>
    <row r="35" spans="1:35" s="3" customFormat="1" ht="13.8" x14ac:dyDescent="0.25">
      <c r="A35" s="50" t="s">
        <v>159</v>
      </c>
      <c r="B35" s="51">
        <v>88</v>
      </c>
      <c r="C35" s="51" t="s">
        <v>129</v>
      </c>
      <c r="D35" s="51" t="s">
        <v>97</v>
      </c>
      <c r="E35" s="2">
        <v>31</v>
      </c>
      <c r="F35" s="2">
        <v>31</v>
      </c>
      <c r="G35" s="3">
        <v>31</v>
      </c>
      <c r="H35" s="191">
        <f>37.45/100</f>
        <v>0.37450000000000006</v>
      </c>
      <c r="I35" s="175">
        <v>401.38</v>
      </c>
      <c r="J35" s="10">
        <v>227419739</v>
      </c>
      <c r="K35" s="10">
        <v>6571096</v>
      </c>
      <c r="L35" s="10">
        <v>96999985</v>
      </c>
      <c r="M35" s="10">
        <v>21478283</v>
      </c>
      <c r="N35" s="10">
        <v>19538041</v>
      </c>
      <c r="O35" s="10">
        <v>1381076</v>
      </c>
      <c r="P35" s="10">
        <v>937467</v>
      </c>
      <c r="Q35" s="10">
        <v>4893058</v>
      </c>
      <c r="R35" s="10">
        <v>54559875</v>
      </c>
      <c r="S35" s="10">
        <v>13033450</v>
      </c>
      <c r="T35" s="10">
        <v>0</v>
      </c>
      <c r="U35" s="10">
        <v>6454885</v>
      </c>
      <c r="V35" s="10">
        <v>1572523</v>
      </c>
      <c r="W35" s="10">
        <v>214719638</v>
      </c>
      <c r="X35" s="10">
        <v>633280</v>
      </c>
      <c r="Y35" s="10">
        <v>90581604</v>
      </c>
      <c r="Z35" s="10">
        <v>589056</v>
      </c>
      <c r="AA35" s="10">
        <v>33915133</v>
      </c>
      <c r="AB35" s="10">
        <v>724426</v>
      </c>
      <c r="AC35" s="10">
        <v>5101514</v>
      </c>
      <c r="AD35" s="10">
        <v>1619991</v>
      </c>
      <c r="AE35" s="10">
        <v>28808221</v>
      </c>
      <c r="AF35" s="10">
        <v>51579881</v>
      </c>
      <c r="AG35" s="10">
        <v>0</v>
      </c>
      <c r="AH35" s="10">
        <v>0</v>
      </c>
      <c r="AI35" s="10">
        <v>1166532</v>
      </c>
    </row>
    <row r="36" spans="1:35" s="3" customFormat="1" ht="13.8" x14ac:dyDescent="0.25">
      <c r="A36" s="50" t="s">
        <v>161</v>
      </c>
      <c r="B36" s="51">
        <v>89</v>
      </c>
      <c r="C36" s="51" t="s">
        <v>129</v>
      </c>
      <c r="D36" s="51" t="s">
        <v>126</v>
      </c>
      <c r="E36" s="2">
        <v>41</v>
      </c>
      <c r="F36" s="2">
        <v>41</v>
      </c>
      <c r="G36" s="3">
        <v>41</v>
      </c>
      <c r="H36" s="191">
        <f>30.81/100</f>
        <v>0.30809999999999998</v>
      </c>
      <c r="I36" s="175">
        <v>869.43</v>
      </c>
      <c r="J36" s="10">
        <v>582952085</v>
      </c>
      <c r="K36" s="10">
        <v>65709242</v>
      </c>
      <c r="L36" s="10">
        <v>166691788</v>
      </c>
      <c r="M36" s="10">
        <v>37370117</v>
      </c>
      <c r="N36" s="10">
        <v>19958754</v>
      </c>
      <c r="O36" s="10">
        <v>0</v>
      </c>
      <c r="P36" s="10">
        <v>15298169</v>
      </c>
      <c r="Q36" s="10">
        <v>11903368</v>
      </c>
      <c r="R36" s="10">
        <v>180413709</v>
      </c>
      <c r="S36" s="10">
        <v>78883624</v>
      </c>
      <c r="T36" s="10">
        <v>0</v>
      </c>
      <c r="U36" s="10">
        <v>5761579</v>
      </c>
      <c r="V36" s="10">
        <v>961735</v>
      </c>
      <c r="W36" s="10">
        <v>552617887</v>
      </c>
      <c r="X36" s="10">
        <v>54090578</v>
      </c>
      <c r="Y36" s="10">
        <v>155603261</v>
      </c>
      <c r="Z36" s="10">
        <v>22278733</v>
      </c>
      <c r="AA36" s="10">
        <v>35609185</v>
      </c>
      <c r="AB36" s="10">
        <v>2033780</v>
      </c>
      <c r="AC36" s="10">
        <v>14151370</v>
      </c>
      <c r="AD36" s="10">
        <v>7669886</v>
      </c>
      <c r="AE36" s="10">
        <v>178251360</v>
      </c>
      <c r="AF36" s="10">
        <v>74990683</v>
      </c>
      <c r="AG36" s="10">
        <v>0</v>
      </c>
      <c r="AH36" s="10">
        <v>6826366</v>
      </c>
      <c r="AI36" s="10">
        <v>1112685</v>
      </c>
    </row>
    <row r="37" spans="1:35" s="3" customFormat="1" ht="13.8" x14ac:dyDescent="0.25">
      <c r="A37" s="50" t="s">
        <v>162</v>
      </c>
      <c r="B37" s="51">
        <v>91</v>
      </c>
      <c r="C37" s="51" t="s">
        <v>129</v>
      </c>
      <c r="D37" s="51" t="s">
        <v>123</v>
      </c>
      <c r="E37" s="2">
        <v>1064</v>
      </c>
      <c r="F37" s="2">
        <v>1064</v>
      </c>
      <c r="G37" s="3">
        <v>1064</v>
      </c>
      <c r="H37" s="191">
        <f>89.2/100</f>
        <v>0.89200000000000002</v>
      </c>
      <c r="I37" s="175">
        <v>13062.38</v>
      </c>
      <c r="J37" s="10">
        <v>11820692825</v>
      </c>
      <c r="K37" s="10">
        <v>1163852803</v>
      </c>
      <c r="L37" s="10">
        <v>3777192880</v>
      </c>
      <c r="M37" s="10">
        <v>373252880</v>
      </c>
      <c r="N37" s="10">
        <v>1336138684</v>
      </c>
      <c r="O37" s="10">
        <v>50526420</v>
      </c>
      <c r="P37" s="10">
        <v>153668824</v>
      </c>
      <c r="Q37" s="10">
        <v>563809670</v>
      </c>
      <c r="R37" s="10">
        <v>3776922196</v>
      </c>
      <c r="S37" s="10">
        <v>560138245</v>
      </c>
      <c r="T37" s="10">
        <v>0</v>
      </c>
      <c r="U37" s="10">
        <v>53450276</v>
      </c>
      <c r="V37" s="10">
        <v>11739947</v>
      </c>
      <c r="W37" s="10">
        <v>11124258010</v>
      </c>
      <c r="X37" s="10">
        <v>976408393</v>
      </c>
      <c r="Y37" s="10">
        <v>3635380703</v>
      </c>
      <c r="Z37" s="10">
        <v>323241026</v>
      </c>
      <c r="AA37" s="10">
        <v>1193059083</v>
      </c>
      <c r="AB37" s="10">
        <v>60388972</v>
      </c>
      <c r="AC37" s="10">
        <v>120172950</v>
      </c>
      <c r="AD37" s="10">
        <v>561261486</v>
      </c>
      <c r="AE37" s="10">
        <v>3076347104</v>
      </c>
      <c r="AF37" s="10">
        <v>1100424302</v>
      </c>
      <c r="AG37" s="10">
        <v>0</v>
      </c>
      <c r="AH37" s="10">
        <v>58327976</v>
      </c>
      <c r="AI37" s="10">
        <v>19246015</v>
      </c>
    </row>
    <row r="38" spans="1:35" s="3" customFormat="1" ht="13.8" x14ac:dyDescent="0.25">
      <c r="A38" s="50" t="s">
        <v>163</v>
      </c>
      <c r="B38" s="51">
        <v>3111</v>
      </c>
      <c r="C38" s="51" t="s">
        <v>1346</v>
      </c>
      <c r="D38" s="51" t="s">
        <v>101</v>
      </c>
      <c r="E38" s="2">
        <v>232</v>
      </c>
      <c r="F38" s="2">
        <v>230</v>
      </c>
      <c r="G38" s="3">
        <v>172</v>
      </c>
      <c r="H38" s="191">
        <f>82.18/100</f>
        <v>0.82180000000000009</v>
      </c>
      <c r="I38" s="175">
        <v>1128.24</v>
      </c>
      <c r="J38" s="10">
        <v>497143900</v>
      </c>
      <c r="K38" s="10">
        <v>83754347</v>
      </c>
      <c r="L38" s="10">
        <v>165187285</v>
      </c>
      <c r="M38" s="10">
        <v>17341608</v>
      </c>
      <c r="N38" s="10">
        <v>58318191</v>
      </c>
      <c r="O38" s="10">
        <v>2155974</v>
      </c>
      <c r="P38" s="10">
        <v>3861426</v>
      </c>
      <c r="Q38" s="10">
        <v>2686371</v>
      </c>
      <c r="R38" s="10">
        <v>142906650</v>
      </c>
      <c r="S38" s="10">
        <v>13145995</v>
      </c>
      <c r="T38" s="10">
        <v>0</v>
      </c>
      <c r="U38" s="10">
        <v>7062628</v>
      </c>
      <c r="V38" s="10">
        <v>723425</v>
      </c>
      <c r="W38" s="10">
        <v>506875281</v>
      </c>
      <c r="X38" s="10">
        <v>77523992</v>
      </c>
      <c r="Y38" s="10">
        <v>167429352</v>
      </c>
      <c r="Z38" s="10">
        <v>73726557</v>
      </c>
      <c r="AA38" s="10">
        <v>8635956</v>
      </c>
      <c r="AB38" s="10">
        <v>3062701</v>
      </c>
      <c r="AC38" s="10">
        <v>3697529</v>
      </c>
      <c r="AD38" s="10">
        <v>1483540</v>
      </c>
      <c r="AE38" s="10">
        <v>157328013</v>
      </c>
      <c r="AF38" s="10">
        <v>13093125</v>
      </c>
      <c r="AG38" s="10">
        <v>0</v>
      </c>
      <c r="AH38" s="10">
        <v>0</v>
      </c>
      <c r="AI38" s="10">
        <v>894516</v>
      </c>
    </row>
    <row r="39" spans="1:35" s="3" customFormat="1" ht="13.8" x14ac:dyDescent="0.25">
      <c r="A39" s="50" t="s">
        <v>164</v>
      </c>
      <c r="B39" s="51">
        <v>6547</v>
      </c>
      <c r="C39" s="51" t="s">
        <v>1349</v>
      </c>
      <c r="D39" s="51" t="s">
        <v>101</v>
      </c>
      <c r="E39" s="2">
        <v>321</v>
      </c>
      <c r="F39" s="2">
        <v>291</v>
      </c>
      <c r="G39" s="3">
        <v>291</v>
      </c>
      <c r="H39" s="191">
        <f>38.66/100</f>
        <v>0.38659999999999994</v>
      </c>
      <c r="I39" s="175">
        <v>1036</v>
      </c>
      <c r="J39" s="10">
        <v>647791832</v>
      </c>
      <c r="K39" s="10">
        <v>169007637</v>
      </c>
      <c r="L39" s="10">
        <v>169875066</v>
      </c>
      <c r="M39" s="10">
        <v>124671290</v>
      </c>
      <c r="N39" s="10">
        <v>35348766</v>
      </c>
      <c r="O39" s="10">
        <v>2307479</v>
      </c>
      <c r="P39" s="10">
        <v>3510827</v>
      </c>
      <c r="Q39" s="10">
        <v>11479931</v>
      </c>
      <c r="R39" s="10">
        <v>103654398</v>
      </c>
      <c r="S39" s="10">
        <v>25235573</v>
      </c>
      <c r="T39" s="10">
        <v>0</v>
      </c>
      <c r="U39" s="10">
        <v>369578</v>
      </c>
      <c r="V39" s="10">
        <v>2331287</v>
      </c>
      <c r="W39" s="10">
        <v>670968158</v>
      </c>
      <c r="X39" s="10">
        <v>162097163</v>
      </c>
      <c r="Y39" s="10">
        <v>173359663</v>
      </c>
      <c r="Z39" s="10">
        <v>136365333</v>
      </c>
      <c r="AA39" s="10">
        <v>30379241</v>
      </c>
      <c r="AB39" s="10">
        <v>3553143</v>
      </c>
      <c r="AC39" s="10">
        <v>6836590</v>
      </c>
      <c r="AD39" s="10">
        <v>12715361</v>
      </c>
      <c r="AE39" s="10">
        <v>116352960</v>
      </c>
      <c r="AF39" s="10">
        <v>26545091</v>
      </c>
      <c r="AG39" s="10">
        <v>92382</v>
      </c>
      <c r="AH39" s="10">
        <v>299694</v>
      </c>
      <c r="AI39" s="10">
        <v>2371537</v>
      </c>
    </row>
    <row r="40" spans="1:35" s="3" customFormat="1" ht="13.8" x14ac:dyDescent="0.25">
      <c r="A40" s="50" t="s">
        <v>165</v>
      </c>
      <c r="B40" s="51">
        <v>3110</v>
      </c>
      <c r="C40" s="51" t="s">
        <v>1351</v>
      </c>
      <c r="D40" s="51" t="s">
        <v>101</v>
      </c>
      <c r="E40" s="2">
        <v>275</v>
      </c>
      <c r="F40" s="2">
        <v>275</v>
      </c>
      <c r="G40" s="3">
        <v>275</v>
      </c>
      <c r="H40" s="191">
        <f>58.32/100</f>
        <v>0.58320000000000005</v>
      </c>
      <c r="I40" s="175">
        <v>1033.3</v>
      </c>
      <c r="J40" s="10">
        <v>1198528732</v>
      </c>
      <c r="K40" s="10">
        <v>188518432</v>
      </c>
      <c r="L40" s="10">
        <v>346663898</v>
      </c>
      <c r="M40" s="10">
        <v>129744061</v>
      </c>
      <c r="N40" s="10">
        <v>138966062</v>
      </c>
      <c r="O40" s="10">
        <v>3922357</v>
      </c>
      <c r="P40" s="10">
        <v>14676346</v>
      </c>
      <c r="Q40" s="10">
        <v>2742715</v>
      </c>
      <c r="R40" s="10">
        <v>280264074</v>
      </c>
      <c r="S40" s="10">
        <v>46952725</v>
      </c>
      <c r="T40" s="10">
        <v>0</v>
      </c>
      <c r="U40" s="10">
        <v>41406054</v>
      </c>
      <c r="V40" s="10">
        <v>4672008</v>
      </c>
      <c r="W40" s="10">
        <v>1024367834</v>
      </c>
      <c r="X40" s="10">
        <v>151754361</v>
      </c>
      <c r="Y40" s="10">
        <v>307049078</v>
      </c>
      <c r="Z40" s="10">
        <v>113462270</v>
      </c>
      <c r="AA40" s="10">
        <v>101637926</v>
      </c>
      <c r="AB40" s="10">
        <v>5364449</v>
      </c>
      <c r="AC40" s="10">
        <v>10324396</v>
      </c>
      <c r="AD40" s="10">
        <v>2750993</v>
      </c>
      <c r="AE40" s="10">
        <v>254981732</v>
      </c>
      <c r="AF40" s="10">
        <v>43342233</v>
      </c>
      <c r="AG40" s="10">
        <v>0</v>
      </c>
      <c r="AH40" s="10">
        <v>28513123</v>
      </c>
      <c r="AI40" s="10">
        <v>5187273</v>
      </c>
    </row>
    <row r="41" spans="1:35" s="3" customFormat="1" ht="13.8" x14ac:dyDescent="0.25">
      <c r="A41" s="50" t="s">
        <v>167</v>
      </c>
      <c r="B41" s="51">
        <v>97</v>
      </c>
      <c r="C41" s="51" t="s">
        <v>1352</v>
      </c>
      <c r="D41" s="51" t="s">
        <v>97</v>
      </c>
      <c r="E41" s="2">
        <v>157</v>
      </c>
      <c r="F41" s="2">
        <v>157</v>
      </c>
      <c r="G41" s="3">
        <v>157</v>
      </c>
      <c r="H41" s="191">
        <f>65.97/100</f>
        <v>0.65969999999999995</v>
      </c>
      <c r="I41" s="175">
        <v>1259.1199999999999</v>
      </c>
      <c r="J41" s="10">
        <v>628090469</v>
      </c>
      <c r="K41" s="10">
        <v>86110547</v>
      </c>
      <c r="L41" s="10">
        <v>187832048</v>
      </c>
      <c r="M41" s="10">
        <v>18360439</v>
      </c>
      <c r="N41" s="10">
        <v>60085179</v>
      </c>
      <c r="O41" s="10">
        <v>3699028</v>
      </c>
      <c r="P41" s="10">
        <v>5545145</v>
      </c>
      <c r="Q41" s="10">
        <v>3753363</v>
      </c>
      <c r="R41" s="10">
        <v>128792876</v>
      </c>
      <c r="S41" s="10">
        <v>115553638</v>
      </c>
      <c r="T41" s="10">
        <v>0</v>
      </c>
      <c r="U41" s="10">
        <v>13211911</v>
      </c>
      <c r="V41" s="10">
        <v>5146295</v>
      </c>
      <c r="W41" s="10">
        <v>593630288</v>
      </c>
      <c r="X41" s="10">
        <v>73202921</v>
      </c>
      <c r="Y41" s="10">
        <v>182293419</v>
      </c>
      <c r="Z41" s="10">
        <v>14705807</v>
      </c>
      <c r="AA41" s="10">
        <v>52926268</v>
      </c>
      <c r="AB41" s="10">
        <v>3744243</v>
      </c>
      <c r="AC41" s="10">
        <v>6779680</v>
      </c>
      <c r="AD41" s="10">
        <v>3148669</v>
      </c>
      <c r="AE41" s="10">
        <v>140882444</v>
      </c>
      <c r="AF41" s="10">
        <v>95815267</v>
      </c>
      <c r="AG41" s="10">
        <v>0</v>
      </c>
      <c r="AH41" s="10">
        <v>14921815</v>
      </c>
      <c r="AI41" s="10">
        <v>5209755</v>
      </c>
    </row>
    <row r="42" spans="1:35" s="3" customFormat="1" ht="13.8" x14ac:dyDescent="0.25">
      <c r="A42" s="50" t="s">
        <v>169</v>
      </c>
      <c r="B42" s="51">
        <v>99</v>
      </c>
      <c r="C42" s="51" t="s">
        <v>1353</v>
      </c>
      <c r="D42" s="51" t="s">
        <v>101</v>
      </c>
      <c r="E42" s="2">
        <v>144</v>
      </c>
      <c r="F42" s="2">
        <v>149</v>
      </c>
      <c r="G42" s="3">
        <v>123</v>
      </c>
      <c r="H42" s="191">
        <f>83.7/100</f>
        <v>0.83700000000000008</v>
      </c>
      <c r="I42" s="175">
        <v>772.02</v>
      </c>
      <c r="J42" s="10">
        <v>316674329</v>
      </c>
      <c r="K42" s="10">
        <v>40128889</v>
      </c>
      <c r="L42" s="10">
        <v>111881165</v>
      </c>
      <c r="M42" s="10">
        <v>31122634</v>
      </c>
      <c r="N42" s="10">
        <v>42054662</v>
      </c>
      <c r="O42" s="10">
        <v>4482036</v>
      </c>
      <c r="P42" s="10">
        <v>4532360</v>
      </c>
      <c r="Q42" s="10">
        <v>5184376</v>
      </c>
      <c r="R42" s="10">
        <v>66286715</v>
      </c>
      <c r="S42" s="10">
        <v>4260471</v>
      </c>
      <c r="T42" s="10">
        <v>0</v>
      </c>
      <c r="U42" s="10">
        <v>5892778</v>
      </c>
      <c r="V42" s="10">
        <v>848243</v>
      </c>
      <c r="W42" s="10">
        <v>292558676</v>
      </c>
      <c r="X42" s="10">
        <v>30079429</v>
      </c>
      <c r="Y42" s="10">
        <v>97146745</v>
      </c>
      <c r="Z42" s="10">
        <v>24390547</v>
      </c>
      <c r="AA42" s="10">
        <v>45112823</v>
      </c>
      <c r="AB42" s="10">
        <v>4544518</v>
      </c>
      <c r="AC42" s="10">
        <v>693538</v>
      </c>
      <c r="AD42" s="10">
        <v>3812531</v>
      </c>
      <c r="AE42" s="10">
        <v>71846632</v>
      </c>
      <c r="AF42" s="10">
        <v>4614644</v>
      </c>
      <c r="AG42" s="10">
        <v>0</v>
      </c>
      <c r="AH42" s="10">
        <v>9018464</v>
      </c>
      <c r="AI42" s="10">
        <v>1298805</v>
      </c>
    </row>
    <row r="43" spans="1:35" s="3" customFormat="1" ht="13.8" x14ac:dyDescent="0.25">
      <c r="A43" s="50" t="s">
        <v>171</v>
      </c>
      <c r="B43" s="51">
        <v>100</v>
      </c>
      <c r="C43" s="51" t="s">
        <v>1322</v>
      </c>
      <c r="D43" s="51" t="s">
        <v>107</v>
      </c>
      <c r="E43" s="2">
        <v>252</v>
      </c>
      <c r="F43" s="2">
        <v>236</v>
      </c>
      <c r="G43" s="3">
        <v>236</v>
      </c>
      <c r="H43" s="191">
        <f>69.73/100</f>
        <v>0.69730000000000003</v>
      </c>
      <c r="I43" s="175">
        <v>1453.98</v>
      </c>
      <c r="J43" s="10">
        <v>627397987</v>
      </c>
      <c r="K43" s="10">
        <v>94433438</v>
      </c>
      <c r="L43" s="10">
        <v>181095971</v>
      </c>
      <c r="M43" s="10">
        <v>42814580</v>
      </c>
      <c r="N43" s="10">
        <v>25419727</v>
      </c>
      <c r="O43" s="10">
        <v>1774475</v>
      </c>
      <c r="P43" s="10">
        <v>5506004</v>
      </c>
      <c r="Q43" s="10">
        <v>1643095</v>
      </c>
      <c r="R43" s="10">
        <v>238140216</v>
      </c>
      <c r="S43" s="10">
        <v>19069583</v>
      </c>
      <c r="T43" s="10">
        <v>0</v>
      </c>
      <c r="U43" s="10">
        <v>14919388</v>
      </c>
      <c r="V43" s="10">
        <v>2581510</v>
      </c>
      <c r="W43" s="10">
        <v>588563783</v>
      </c>
      <c r="X43" s="10">
        <v>79981695</v>
      </c>
      <c r="Y43" s="10">
        <v>175616044</v>
      </c>
      <c r="Z43" s="10">
        <v>27569975</v>
      </c>
      <c r="AA43" s="10">
        <v>34698734</v>
      </c>
      <c r="AB43" s="10">
        <v>2011453</v>
      </c>
      <c r="AC43" s="10">
        <v>3710725</v>
      </c>
      <c r="AD43" s="10">
        <v>2129138</v>
      </c>
      <c r="AE43" s="10">
        <v>197391329</v>
      </c>
      <c r="AF43" s="10">
        <v>38206795</v>
      </c>
      <c r="AG43" s="10">
        <v>1190171</v>
      </c>
      <c r="AH43" s="10">
        <v>20863590</v>
      </c>
      <c r="AI43" s="10">
        <v>5194134</v>
      </c>
    </row>
    <row r="44" spans="1:35" s="3" customFormat="1" ht="13.8" x14ac:dyDescent="0.25">
      <c r="A44" s="50" t="s">
        <v>173</v>
      </c>
      <c r="B44" s="51">
        <v>101</v>
      </c>
      <c r="C44" s="51" t="s">
        <v>129</v>
      </c>
      <c r="D44" s="51" t="s">
        <v>97</v>
      </c>
      <c r="E44" s="2">
        <v>18</v>
      </c>
      <c r="F44" s="2">
        <v>18</v>
      </c>
      <c r="G44" s="3">
        <v>18</v>
      </c>
      <c r="H44" s="191">
        <f>30.9/100</f>
        <v>0.309</v>
      </c>
      <c r="I44" s="175">
        <v>244.58</v>
      </c>
      <c r="J44" s="10">
        <v>119264015</v>
      </c>
      <c r="K44" s="10">
        <v>1778069</v>
      </c>
      <c r="L44" s="10">
        <v>37228658</v>
      </c>
      <c r="M44" s="10">
        <v>603227</v>
      </c>
      <c r="N44" s="10">
        <v>22548175</v>
      </c>
      <c r="O44" s="10">
        <v>311039</v>
      </c>
      <c r="P44" s="10">
        <v>3290933</v>
      </c>
      <c r="Q44" s="10">
        <v>2259336</v>
      </c>
      <c r="R44" s="10">
        <v>29678549</v>
      </c>
      <c r="S44" s="10">
        <v>18203579</v>
      </c>
      <c r="T44" s="10">
        <v>0</v>
      </c>
      <c r="U44" s="10">
        <v>2365739</v>
      </c>
      <c r="V44" s="10">
        <v>996711</v>
      </c>
      <c r="W44" s="10">
        <v>118965349</v>
      </c>
      <c r="X44" s="10">
        <v>1565427</v>
      </c>
      <c r="Y44" s="10">
        <v>35868249</v>
      </c>
      <c r="Z44" s="10">
        <v>647388</v>
      </c>
      <c r="AA44" s="10">
        <v>19606508</v>
      </c>
      <c r="AB44" s="10">
        <v>250213</v>
      </c>
      <c r="AC44" s="10">
        <v>2517703</v>
      </c>
      <c r="AD44" s="10">
        <v>3552522</v>
      </c>
      <c r="AE44" s="10">
        <v>30593370</v>
      </c>
      <c r="AF44" s="10">
        <v>22175140</v>
      </c>
      <c r="AG44" s="10">
        <v>0</v>
      </c>
      <c r="AH44" s="10">
        <v>1150947</v>
      </c>
      <c r="AI44" s="10">
        <v>1037882</v>
      </c>
    </row>
    <row r="45" spans="1:35" s="3" customFormat="1" ht="13.8" x14ac:dyDescent="0.25">
      <c r="A45" s="50" t="s">
        <v>175</v>
      </c>
      <c r="B45" s="51">
        <v>11467</v>
      </c>
      <c r="C45" s="51" t="s">
        <v>1354</v>
      </c>
      <c r="D45" s="51" t="s">
        <v>101</v>
      </c>
      <c r="E45" s="2">
        <v>77</v>
      </c>
      <c r="F45" s="2">
        <v>46</v>
      </c>
      <c r="G45" s="3">
        <v>38</v>
      </c>
      <c r="H45" s="191">
        <f>84.28/100</f>
        <v>0.84279999999999999</v>
      </c>
      <c r="I45" s="175">
        <v>323.69</v>
      </c>
      <c r="J45" s="10">
        <v>190230232</v>
      </c>
      <c r="K45" s="10">
        <v>32524097</v>
      </c>
      <c r="L45" s="10">
        <v>54842135</v>
      </c>
      <c r="M45" s="10">
        <v>7540251</v>
      </c>
      <c r="N45" s="10">
        <v>19244244</v>
      </c>
      <c r="O45" s="10">
        <v>2546153</v>
      </c>
      <c r="P45" s="10">
        <v>3267656</v>
      </c>
      <c r="Q45" s="10">
        <v>8688263</v>
      </c>
      <c r="R45" s="10">
        <v>54857604</v>
      </c>
      <c r="S45" s="10">
        <v>1796724</v>
      </c>
      <c r="T45" s="10">
        <v>0</v>
      </c>
      <c r="U45" s="10">
        <v>4474416</v>
      </c>
      <c r="V45" s="10">
        <v>448689</v>
      </c>
      <c r="W45" s="10">
        <v>168600021</v>
      </c>
      <c r="X45" s="10">
        <v>26099236</v>
      </c>
      <c r="Y45" s="10">
        <v>52052502</v>
      </c>
      <c r="Z45" s="10">
        <v>6017548</v>
      </c>
      <c r="AA45" s="10">
        <v>16082605</v>
      </c>
      <c r="AB45" s="10">
        <v>2304357</v>
      </c>
      <c r="AC45" s="10">
        <v>1976860</v>
      </c>
      <c r="AD45" s="10">
        <v>7161542</v>
      </c>
      <c r="AE45" s="10">
        <v>49088160</v>
      </c>
      <c r="AF45" s="10">
        <v>2145422</v>
      </c>
      <c r="AG45" s="10">
        <v>0</v>
      </c>
      <c r="AH45" s="10">
        <v>4751440</v>
      </c>
      <c r="AI45" s="10">
        <v>920349</v>
      </c>
    </row>
    <row r="46" spans="1:35" s="3" customFormat="1" ht="13.8" x14ac:dyDescent="0.25">
      <c r="A46" s="50" t="s">
        <v>178</v>
      </c>
      <c r="B46" s="51">
        <v>103</v>
      </c>
      <c r="C46" s="51" t="s">
        <v>1322</v>
      </c>
      <c r="D46" s="51" t="s">
        <v>126</v>
      </c>
      <c r="E46" s="2">
        <v>118</v>
      </c>
      <c r="F46" s="2">
        <v>118</v>
      </c>
      <c r="G46" s="3">
        <v>75</v>
      </c>
      <c r="H46" s="191">
        <f>35.83/100</f>
        <v>0.35830000000000001</v>
      </c>
      <c r="I46" s="175">
        <v>818.95</v>
      </c>
      <c r="J46" s="10">
        <v>391168370</v>
      </c>
      <c r="K46" s="10">
        <v>42200224</v>
      </c>
      <c r="L46" s="10">
        <v>155379369</v>
      </c>
      <c r="M46" s="10">
        <v>4882380</v>
      </c>
      <c r="N46" s="10">
        <v>3115959</v>
      </c>
      <c r="O46" s="10">
        <v>12169900</v>
      </c>
      <c r="P46" s="10">
        <v>654893</v>
      </c>
      <c r="Q46" s="10">
        <v>1055140</v>
      </c>
      <c r="R46" s="10">
        <v>154032402</v>
      </c>
      <c r="S46" s="10">
        <v>11001582</v>
      </c>
      <c r="T46" s="10">
        <v>0</v>
      </c>
      <c r="U46" s="10">
        <v>6650283</v>
      </c>
      <c r="V46" s="10">
        <v>26238</v>
      </c>
      <c r="W46" s="10">
        <v>380930337</v>
      </c>
      <c r="X46" s="10">
        <v>38836740</v>
      </c>
      <c r="Y46" s="10">
        <v>152689828</v>
      </c>
      <c r="Z46" s="10">
        <v>4374117</v>
      </c>
      <c r="AA46" s="10">
        <v>3384311</v>
      </c>
      <c r="AB46" s="10">
        <v>12014278</v>
      </c>
      <c r="AC46" s="10">
        <v>603473</v>
      </c>
      <c r="AD46" s="10">
        <v>746121</v>
      </c>
      <c r="AE46" s="10">
        <v>151007330</v>
      </c>
      <c r="AF46" s="10">
        <v>1025762</v>
      </c>
      <c r="AG46" s="10">
        <v>2615862</v>
      </c>
      <c r="AH46" s="10">
        <v>13565671</v>
      </c>
      <c r="AI46" s="10">
        <v>66844</v>
      </c>
    </row>
    <row r="47" spans="1:35" s="3" customFormat="1" ht="13.8" x14ac:dyDescent="0.25">
      <c r="A47" s="50" t="s">
        <v>179</v>
      </c>
      <c r="B47" s="51">
        <v>105</v>
      </c>
      <c r="C47" s="51" t="s">
        <v>129</v>
      </c>
      <c r="D47" s="51" t="s">
        <v>97</v>
      </c>
      <c r="E47" s="2">
        <v>330</v>
      </c>
      <c r="F47" s="2">
        <v>330</v>
      </c>
      <c r="G47" s="3">
        <v>330</v>
      </c>
      <c r="H47" s="191">
        <f>72.84/100</f>
        <v>0.72840000000000005</v>
      </c>
      <c r="I47" s="175">
        <v>2318.33</v>
      </c>
      <c r="J47" s="10">
        <v>1847600493</v>
      </c>
      <c r="K47" s="10">
        <v>167135629</v>
      </c>
      <c r="L47" s="10">
        <v>562067616</v>
      </c>
      <c r="M47" s="10">
        <v>36279957</v>
      </c>
      <c r="N47" s="10">
        <v>94139092</v>
      </c>
      <c r="O47" s="10">
        <v>8390211</v>
      </c>
      <c r="P47" s="10">
        <v>13937310</v>
      </c>
      <c r="Q47" s="10">
        <v>54343724</v>
      </c>
      <c r="R47" s="10">
        <v>827218243</v>
      </c>
      <c r="S47" s="10">
        <v>76371608</v>
      </c>
      <c r="T47" s="10">
        <v>0</v>
      </c>
      <c r="U47" s="10">
        <v>6204196</v>
      </c>
      <c r="V47" s="10">
        <v>1512907</v>
      </c>
      <c r="W47" s="10">
        <v>1685963325</v>
      </c>
      <c r="X47" s="10">
        <v>137300594</v>
      </c>
      <c r="Y47" s="10">
        <v>512233063</v>
      </c>
      <c r="Z47" s="10">
        <v>32506745</v>
      </c>
      <c r="AA47" s="10">
        <v>74619170</v>
      </c>
      <c r="AB47" s="10">
        <v>8168212</v>
      </c>
      <c r="AC47" s="10">
        <v>10217326</v>
      </c>
      <c r="AD47" s="10">
        <v>50715888</v>
      </c>
      <c r="AE47" s="10">
        <v>680444480</v>
      </c>
      <c r="AF47" s="10">
        <v>171082154</v>
      </c>
      <c r="AG47" s="10">
        <v>0</v>
      </c>
      <c r="AH47" s="10">
        <v>6609629</v>
      </c>
      <c r="AI47" s="10">
        <v>2066064</v>
      </c>
    </row>
    <row r="48" spans="1:35" s="3" customFormat="1" ht="13.8" x14ac:dyDescent="0.25">
      <c r="A48" s="50" t="s">
        <v>181</v>
      </c>
      <c r="B48" s="51">
        <v>345</v>
      </c>
      <c r="C48" s="51" t="s">
        <v>129</v>
      </c>
      <c r="D48" s="51" t="s">
        <v>101</v>
      </c>
      <c r="E48" s="2">
        <v>397</v>
      </c>
      <c r="F48" s="2">
        <v>397</v>
      </c>
      <c r="G48" s="3">
        <v>397</v>
      </c>
      <c r="H48" s="191">
        <f>74.28/100</f>
        <v>0.74280000000000002</v>
      </c>
      <c r="I48" s="175">
        <v>2257.94</v>
      </c>
      <c r="J48" s="10">
        <v>1674548634</v>
      </c>
      <c r="K48" s="10">
        <v>244360934</v>
      </c>
      <c r="L48" s="10">
        <v>499277324</v>
      </c>
      <c r="M48" s="10">
        <v>92315063</v>
      </c>
      <c r="N48" s="10">
        <v>281851060</v>
      </c>
      <c r="O48" s="10">
        <v>5504111</v>
      </c>
      <c r="P48" s="10">
        <v>15415378</v>
      </c>
      <c r="Q48" s="10">
        <v>59664882</v>
      </c>
      <c r="R48" s="10">
        <v>409806826</v>
      </c>
      <c r="S48" s="10">
        <v>37332810</v>
      </c>
      <c r="T48" s="10">
        <v>0</v>
      </c>
      <c r="U48" s="10">
        <v>23384540</v>
      </c>
      <c r="V48" s="10">
        <v>5635706</v>
      </c>
      <c r="W48" s="10">
        <v>1578998304</v>
      </c>
      <c r="X48" s="10">
        <v>210383894</v>
      </c>
      <c r="Y48" s="10">
        <v>487079671</v>
      </c>
      <c r="Z48" s="10">
        <v>87335761</v>
      </c>
      <c r="AA48" s="10">
        <v>252241062</v>
      </c>
      <c r="AB48" s="10">
        <v>4680543</v>
      </c>
      <c r="AC48" s="10">
        <v>15346311</v>
      </c>
      <c r="AD48" s="10">
        <v>62450480</v>
      </c>
      <c r="AE48" s="10">
        <v>353203462</v>
      </c>
      <c r="AF48" s="10">
        <v>73939356</v>
      </c>
      <c r="AG48" s="10">
        <v>0</v>
      </c>
      <c r="AH48" s="10">
        <v>26233213</v>
      </c>
      <c r="AI48" s="10">
        <v>6104551</v>
      </c>
    </row>
    <row r="49" spans="1:35" s="3" customFormat="1" ht="13.8" x14ac:dyDescent="0.25">
      <c r="A49" s="50" t="s">
        <v>182</v>
      </c>
      <c r="B49" s="51">
        <v>3112</v>
      </c>
      <c r="C49" s="51" t="s">
        <v>1322</v>
      </c>
      <c r="D49" s="51" t="s">
        <v>101</v>
      </c>
      <c r="E49" s="2">
        <v>377</v>
      </c>
      <c r="F49" s="2">
        <v>377</v>
      </c>
      <c r="G49" s="3">
        <v>377</v>
      </c>
      <c r="H49" s="191">
        <f>69.07/100</f>
        <v>0.69069999999999998</v>
      </c>
      <c r="I49" s="175">
        <v>1754.22</v>
      </c>
      <c r="J49" s="10">
        <v>999990795</v>
      </c>
      <c r="K49" s="10">
        <v>173092655</v>
      </c>
      <c r="L49" s="10">
        <v>341190991</v>
      </c>
      <c r="M49" s="10">
        <v>64676885</v>
      </c>
      <c r="N49" s="10">
        <v>75909160</v>
      </c>
      <c r="O49" s="10">
        <v>4143759</v>
      </c>
      <c r="P49" s="10">
        <v>6050419</v>
      </c>
      <c r="Q49" s="10">
        <v>9595483</v>
      </c>
      <c r="R49" s="10">
        <v>261517114</v>
      </c>
      <c r="S49" s="10">
        <v>40093701</v>
      </c>
      <c r="T49" s="10">
        <v>0</v>
      </c>
      <c r="U49" s="10">
        <v>21291981</v>
      </c>
      <c r="V49" s="10">
        <v>2428647</v>
      </c>
      <c r="W49" s="10">
        <v>946815808</v>
      </c>
      <c r="X49" s="10">
        <v>148146381</v>
      </c>
      <c r="Y49" s="10">
        <v>322929581</v>
      </c>
      <c r="Z49" s="10">
        <v>65978661</v>
      </c>
      <c r="AA49" s="10">
        <v>65902073</v>
      </c>
      <c r="AB49" s="10">
        <v>4285881</v>
      </c>
      <c r="AC49" s="10">
        <v>5910457</v>
      </c>
      <c r="AD49" s="10">
        <v>9646898</v>
      </c>
      <c r="AE49" s="10">
        <v>256319317</v>
      </c>
      <c r="AF49" s="10">
        <v>39612506</v>
      </c>
      <c r="AG49" s="10">
        <v>0</v>
      </c>
      <c r="AH49" s="10">
        <v>25399072</v>
      </c>
      <c r="AI49" s="10">
        <v>2684981</v>
      </c>
    </row>
    <row r="50" spans="1:35" s="3" customFormat="1" ht="13.8" x14ac:dyDescent="0.25">
      <c r="A50" s="50" t="s">
        <v>183</v>
      </c>
      <c r="B50" s="51">
        <v>127</v>
      </c>
      <c r="C50" s="51" t="s">
        <v>1351</v>
      </c>
      <c r="D50" s="51" t="s">
        <v>107</v>
      </c>
      <c r="E50" s="2">
        <v>333</v>
      </c>
      <c r="F50" s="2">
        <v>333</v>
      </c>
      <c r="G50" s="3">
        <v>333</v>
      </c>
      <c r="H50" s="191">
        <f>54.89/100</f>
        <v>0.54890000000000005</v>
      </c>
      <c r="I50" s="175">
        <v>1295.3</v>
      </c>
      <c r="J50" s="10">
        <v>2086114511</v>
      </c>
      <c r="K50" s="10">
        <v>587562150</v>
      </c>
      <c r="L50" s="10">
        <v>493071029</v>
      </c>
      <c r="M50" s="10">
        <v>147975225</v>
      </c>
      <c r="N50" s="10">
        <v>202628456</v>
      </c>
      <c r="O50" s="10">
        <v>8437935</v>
      </c>
      <c r="P50" s="10">
        <v>12528727</v>
      </c>
      <c r="Q50" s="10">
        <v>39072363</v>
      </c>
      <c r="R50" s="10">
        <v>467008324</v>
      </c>
      <c r="S50" s="10">
        <v>82139248</v>
      </c>
      <c r="T50" s="10">
        <v>0</v>
      </c>
      <c r="U50" s="10">
        <v>42423146</v>
      </c>
      <c r="V50" s="10">
        <v>3267908</v>
      </c>
      <c r="W50" s="10">
        <v>2037077308</v>
      </c>
      <c r="X50" s="10">
        <v>551537867</v>
      </c>
      <c r="Y50" s="10">
        <v>519834354</v>
      </c>
      <c r="Z50" s="10">
        <v>128037891</v>
      </c>
      <c r="AA50" s="10">
        <v>171300708</v>
      </c>
      <c r="AB50" s="10">
        <v>8431868</v>
      </c>
      <c r="AC50" s="10">
        <v>12316449</v>
      </c>
      <c r="AD50" s="10">
        <v>29534655</v>
      </c>
      <c r="AE50" s="10">
        <v>487355406</v>
      </c>
      <c r="AF50" s="10">
        <v>102139898</v>
      </c>
      <c r="AG50" s="10">
        <v>0</v>
      </c>
      <c r="AH50" s="10">
        <v>22870753</v>
      </c>
      <c r="AI50" s="10">
        <v>3717459</v>
      </c>
    </row>
    <row r="51" spans="1:35" s="3" customFormat="1" ht="13.8" x14ac:dyDescent="0.25">
      <c r="A51" s="50" t="s">
        <v>185</v>
      </c>
      <c r="B51" s="51">
        <v>6963</v>
      </c>
      <c r="C51" s="51" t="s">
        <v>1357</v>
      </c>
      <c r="D51" s="51" t="s">
        <v>126</v>
      </c>
      <c r="E51" s="2">
        <v>9</v>
      </c>
      <c r="F51" s="2">
        <v>9</v>
      </c>
      <c r="G51" s="3">
        <v>9</v>
      </c>
      <c r="H51" s="191">
        <f>25.6/100</f>
        <v>0.25600000000000001</v>
      </c>
      <c r="I51" s="175">
        <v>146.84</v>
      </c>
      <c r="J51" s="10">
        <v>31118579</v>
      </c>
      <c r="K51" s="10">
        <v>0</v>
      </c>
      <c r="L51" s="10">
        <v>20669</v>
      </c>
      <c r="M51" s="10">
        <v>4457617</v>
      </c>
      <c r="N51" s="10">
        <v>3173518</v>
      </c>
      <c r="O51" s="10">
        <v>0</v>
      </c>
      <c r="P51" s="10">
        <v>12111304</v>
      </c>
      <c r="Q51" s="10">
        <v>1014217</v>
      </c>
      <c r="R51" s="10">
        <v>9985050</v>
      </c>
      <c r="S51" s="10">
        <v>0</v>
      </c>
      <c r="T51" s="10">
        <v>356204</v>
      </c>
      <c r="U51" s="10">
        <v>0</v>
      </c>
      <c r="V51" s="10">
        <v>0</v>
      </c>
      <c r="W51" s="10">
        <v>32518836</v>
      </c>
      <c r="X51" s="10">
        <v>0</v>
      </c>
      <c r="Y51" s="10">
        <v>0</v>
      </c>
      <c r="Z51" s="10">
        <v>7984385</v>
      </c>
      <c r="AA51" s="10">
        <v>5409361</v>
      </c>
      <c r="AB51" s="10">
        <v>0</v>
      </c>
      <c r="AC51" s="10">
        <v>8285413</v>
      </c>
      <c r="AD51" s="10">
        <v>0</v>
      </c>
      <c r="AE51" s="10">
        <v>10536176</v>
      </c>
      <c r="AF51" s="10">
        <v>0</v>
      </c>
      <c r="AG51" s="10">
        <v>303501</v>
      </c>
      <c r="AH51" s="10">
        <v>0</v>
      </c>
      <c r="AI51" s="10">
        <v>0</v>
      </c>
    </row>
    <row r="52" spans="1:35" s="3" customFormat="1" ht="13.8" x14ac:dyDescent="0.25">
      <c r="A52" s="50" t="s">
        <v>186</v>
      </c>
      <c r="B52" s="51">
        <v>11718</v>
      </c>
      <c r="C52" s="51" t="s">
        <v>1357</v>
      </c>
      <c r="D52" s="51" t="s">
        <v>126</v>
      </c>
      <c r="E52" s="2">
        <v>20</v>
      </c>
      <c r="F52" s="2">
        <v>20</v>
      </c>
      <c r="G52" s="3">
        <v>20</v>
      </c>
      <c r="H52" s="191">
        <f>0.73/100</f>
        <v>7.3000000000000001E-3</v>
      </c>
      <c r="I52" s="175">
        <v>135.21</v>
      </c>
      <c r="J52" s="10">
        <v>26447528</v>
      </c>
      <c r="K52" s="10">
        <v>6775</v>
      </c>
      <c r="L52" s="10">
        <v>0</v>
      </c>
      <c r="M52" s="10">
        <v>11204637</v>
      </c>
      <c r="N52" s="10">
        <v>2581353</v>
      </c>
      <c r="O52" s="10">
        <v>0</v>
      </c>
      <c r="P52" s="10">
        <v>518832</v>
      </c>
      <c r="Q52" s="10">
        <v>1720902</v>
      </c>
      <c r="R52" s="10">
        <v>9942544</v>
      </c>
      <c r="S52" s="10">
        <v>0</v>
      </c>
      <c r="T52" s="10">
        <v>472485</v>
      </c>
      <c r="U52" s="10">
        <v>0</v>
      </c>
      <c r="V52" s="10">
        <v>0</v>
      </c>
      <c r="W52" s="10">
        <v>32847721</v>
      </c>
      <c r="X52" s="10">
        <v>0</v>
      </c>
      <c r="Y52" s="10">
        <v>0</v>
      </c>
      <c r="Z52" s="10">
        <v>11633312</v>
      </c>
      <c r="AA52" s="10">
        <v>6255531</v>
      </c>
      <c r="AB52" s="10">
        <v>0</v>
      </c>
      <c r="AC52" s="10">
        <v>1140523</v>
      </c>
      <c r="AD52" s="10">
        <v>0</v>
      </c>
      <c r="AE52" s="10">
        <v>13160974</v>
      </c>
      <c r="AF52" s="10">
        <v>130240</v>
      </c>
      <c r="AG52" s="10">
        <v>527141</v>
      </c>
      <c r="AH52" s="10">
        <v>0</v>
      </c>
      <c r="AI52" s="10">
        <v>0</v>
      </c>
    </row>
    <row r="53" spans="1:35" s="3" customFormat="1" ht="13.8" x14ac:dyDescent="0.25">
      <c r="A53" s="50" t="s">
        <v>187</v>
      </c>
      <c r="B53" s="51">
        <v>25</v>
      </c>
      <c r="C53" s="51" t="s">
        <v>1358</v>
      </c>
      <c r="D53" s="51" t="s">
        <v>101</v>
      </c>
      <c r="E53" s="2">
        <v>216</v>
      </c>
      <c r="F53" s="2">
        <v>216</v>
      </c>
      <c r="G53" s="3">
        <v>216</v>
      </c>
      <c r="H53" s="191">
        <f>74.89/100</f>
        <v>0.74890000000000001</v>
      </c>
      <c r="I53" s="175">
        <v>1595.71</v>
      </c>
      <c r="J53" s="10">
        <v>1024228479</v>
      </c>
      <c r="K53" s="10">
        <v>197797778</v>
      </c>
      <c r="L53" s="10">
        <v>270042609</v>
      </c>
      <c r="M53" s="10">
        <v>238949689</v>
      </c>
      <c r="N53" s="10">
        <v>57836767</v>
      </c>
      <c r="O53" s="10">
        <v>5139277</v>
      </c>
      <c r="P53" s="10">
        <v>3192089</v>
      </c>
      <c r="Q53" s="10">
        <v>14244580</v>
      </c>
      <c r="R53" s="10">
        <v>157753933</v>
      </c>
      <c r="S53" s="10">
        <v>42448200</v>
      </c>
      <c r="T53" s="10">
        <v>0</v>
      </c>
      <c r="U53" s="10">
        <v>32435818</v>
      </c>
      <c r="V53" s="10">
        <v>4387739</v>
      </c>
      <c r="W53" s="10">
        <v>903607731</v>
      </c>
      <c r="X53" s="10">
        <v>162026669</v>
      </c>
      <c r="Y53" s="10">
        <v>245432420</v>
      </c>
      <c r="Z53" s="10">
        <v>214064976</v>
      </c>
      <c r="AA53" s="10">
        <v>47162352</v>
      </c>
      <c r="AB53" s="10">
        <v>6191491</v>
      </c>
      <c r="AC53" s="10">
        <v>3065966</v>
      </c>
      <c r="AD53" s="10">
        <v>13419678</v>
      </c>
      <c r="AE53" s="10">
        <v>154270720</v>
      </c>
      <c r="AF53" s="10">
        <v>35781374</v>
      </c>
      <c r="AG53" s="10">
        <v>0</v>
      </c>
      <c r="AH53" s="10">
        <v>17633502</v>
      </c>
      <c r="AI53" s="10">
        <v>4558583</v>
      </c>
    </row>
    <row r="54" spans="1:35" s="3" customFormat="1" ht="13.8" x14ac:dyDescent="0.25">
      <c r="A54" s="50" t="s">
        <v>189</v>
      </c>
      <c r="B54" s="51">
        <v>122</v>
      </c>
      <c r="C54" s="51" t="s">
        <v>1360</v>
      </c>
      <c r="D54" s="51" t="s">
        <v>97</v>
      </c>
      <c r="E54" s="2">
        <v>441</v>
      </c>
      <c r="F54" s="2">
        <v>441</v>
      </c>
      <c r="G54" s="3">
        <v>441</v>
      </c>
      <c r="H54" s="191">
        <f>82.43/100</f>
        <v>0.82430000000000003</v>
      </c>
      <c r="I54" s="175">
        <v>3803</v>
      </c>
      <c r="J54" s="10">
        <v>1510597622</v>
      </c>
      <c r="K54" s="10">
        <v>196283524</v>
      </c>
      <c r="L54" s="10">
        <v>549051084</v>
      </c>
      <c r="M54" s="10">
        <v>47701316</v>
      </c>
      <c r="N54" s="10">
        <v>143028946</v>
      </c>
      <c r="O54" s="10">
        <v>12304264</v>
      </c>
      <c r="P54" s="10">
        <v>2938840</v>
      </c>
      <c r="Q54" s="10">
        <v>16206265</v>
      </c>
      <c r="R54" s="10">
        <v>459716122</v>
      </c>
      <c r="S54" s="10">
        <v>40063101</v>
      </c>
      <c r="T54" s="10">
        <v>20539461</v>
      </c>
      <c r="U54" s="10">
        <v>18299840</v>
      </c>
      <c r="V54" s="10">
        <v>4464859</v>
      </c>
      <c r="W54" s="10">
        <v>1443730163</v>
      </c>
      <c r="X54" s="10">
        <v>165495377</v>
      </c>
      <c r="Y54" s="10">
        <v>529269847</v>
      </c>
      <c r="Z54" s="10">
        <v>44203604</v>
      </c>
      <c r="AA54" s="10">
        <v>135741742</v>
      </c>
      <c r="AB54" s="10">
        <v>11522836</v>
      </c>
      <c r="AC54" s="10">
        <v>776011</v>
      </c>
      <c r="AD54" s="10">
        <v>14192297</v>
      </c>
      <c r="AE54" s="10">
        <v>460474964</v>
      </c>
      <c r="AF54" s="10">
        <v>36192269</v>
      </c>
      <c r="AG54" s="10">
        <v>20936735</v>
      </c>
      <c r="AH54" s="10">
        <v>19524757</v>
      </c>
      <c r="AI54" s="10">
        <v>5399724</v>
      </c>
    </row>
    <row r="55" spans="1:35" s="3" customFormat="1" ht="13.8" x14ac:dyDescent="0.25">
      <c r="A55" s="50" t="s">
        <v>191</v>
      </c>
      <c r="B55" s="51">
        <v>3113</v>
      </c>
      <c r="C55" s="51" t="s">
        <v>1363</v>
      </c>
      <c r="D55" s="51" t="s">
        <v>101</v>
      </c>
      <c r="E55" s="2">
        <v>852</v>
      </c>
      <c r="F55" s="2">
        <v>717</v>
      </c>
      <c r="G55" s="3">
        <v>522</v>
      </c>
      <c r="H55" s="191">
        <f>87.03/100</f>
        <v>0.87029999999999996</v>
      </c>
      <c r="I55" s="175">
        <v>4440.51</v>
      </c>
      <c r="J55" s="10">
        <v>2600712611</v>
      </c>
      <c r="K55" s="10">
        <v>447901289</v>
      </c>
      <c r="L55" s="10">
        <v>908957081</v>
      </c>
      <c r="M55" s="10">
        <v>473628314</v>
      </c>
      <c r="N55" s="10">
        <v>76967445</v>
      </c>
      <c r="O55" s="10">
        <v>18009442</v>
      </c>
      <c r="P55" s="10">
        <v>7277784</v>
      </c>
      <c r="Q55" s="10">
        <v>31833193</v>
      </c>
      <c r="R55" s="10">
        <v>540898177</v>
      </c>
      <c r="S55" s="10">
        <v>49590309</v>
      </c>
      <c r="T55" s="10">
        <v>0</v>
      </c>
      <c r="U55" s="10">
        <v>32081708</v>
      </c>
      <c r="V55" s="10">
        <v>13567869</v>
      </c>
      <c r="W55" s="10">
        <v>2413937303</v>
      </c>
      <c r="X55" s="10">
        <v>365839908</v>
      </c>
      <c r="Y55" s="10">
        <v>877160337</v>
      </c>
      <c r="Z55" s="10">
        <v>450075109</v>
      </c>
      <c r="AA55" s="10">
        <v>70984641</v>
      </c>
      <c r="AB55" s="10">
        <v>19342568</v>
      </c>
      <c r="AC55" s="10">
        <v>7774460</v>
      </c>
      <c r="AD55" s="10">
        <v>26159225</v>
      </c>
      <c r="AE55" s="10">
        <v>498196686</v>
      </c>
      <c r="AF55" s="10">
        <v>53834112</v>
      </c>
      <c r="AG55" s="10">
        <v>0</v>
      </c>
      <c r="AH55" s="10">
        <v>33231184</v>
      </c>
      <c r="AI55" s="10">
        <v>11339073</v>
      </c>
    </row>
    <row r="56" spans="1:35" s="3" customFormat="1" ht="13.8" x14ac:dyDescent="0.25">
      <c r="A56" s="50" t="s">
        <v>192</v>
      </c>
      <c r="B56" s="51">
        <v>42</v>
      </c>
      <c r="C56" s="51" t="s">
        <v>1353</v>
      </c>
      <c r="D56" s="51" t="s">
        <v>107</v>
      </c>
      <c r="E56" s="2">
        <v>159</v>
      </c>
      <c r="F56" s="2">
        <v>122</v>
      </c>
      <c r="G56" s="3">
        <v>91</v>
      </c>
      <c r="H56" s="191">
        <f>72.88/100</f>
        <v>0.7288</v>
      </c>
      <c r="I56" s="175">
        <v>587.66999999999996</v>
      </c>
      <c r="J56" s="10">
        <v>169404130</v>
      </c>
      <c r="K56" s="10">
        <v>30137384</v>
      </c>
      <c r="L56" s="10">
        <v>31862169</v>
      </c>
      <c r="M56" s="10">
        <v>35582363</v>
      </c>
      <c r="N56" s="10">
        <v>27758236</v>
      </c>
      <c r="O56" s="10">
        <v>1560084</v>
      </c>
      <c r="P56" s="10">
        <v>1148305</v>
      </c>
      <c r="Q56" s="10">
        <v>1580094</v>
      </c>
      <c r="R56" s="10">
        <v>31026041</v>
      </c>
      <c r="S56" s="10">
        <v>3370933</v>
      </c>
      <c r="T56" s="10">
        <v>0</v>
      </c>
      <c r="U56" s="10">
        <v>4796389</v>
      </c>
      <c r="V56" s="10">
        <v>582132</v>
      </c>
      <c r="W56" s="10">
        <v>167723327</v>
      </c>
      <c r="X56" s="10">
        <v>26425484</v>
      </c>
      <c r="Y56" s="10">
        <v>36016999</v>
      </c>
      <c r="Z56" s="10">
        <v>31571277</v>
      </c>
      <c r="AA56" s="10">
        <v>29546711</v>
      </c>
      <c r="AB56" s="10">
        <v>1559350</v>
      </c>
      <c r="AC56" s="10">
        <v>535689</v>
      </c>
      <c r="AD56" s="10">
        <v>1948318</v>
      </c>
      <c r="AE56" s="10">
        <v>30155658</v>
      </c>
      <c r="AF56" s="10">
        <v>3711204</v>
      </c>
      <c r="AG56" s="10">
        <v>0</v>
      </c>
      <c r="AH56" s="10">
        <v>5394022</v>
      </c>
      <c r="AI56" s="10">
        <v>858615</v>
      </c>
    </row>
    <row r="57" spans="1:35" s="3" customFormat="1" ht="13.8" x14ac:dyDescent="0.25">
      <c r="A57" s="50" t="s">
        <v>194</v>
      </c>
      <c r="B57" s="51">
        <v>8701</v>
      </c>
      <c r="C57" s="51" t="s">
        <v>1353</v>
      </c>
      <c r="D57" s="51" t="s">
        <v>101</v>
      </c>
      <c r="E57" s="2">
        <v>237</v>
      </c>
      <c r="F57" s="2">
        <v>237</v>
      </c>
      <c r="G57" s="3">
        <v>192</v>
      </c>
      <c r="H57" s="191">
        <f>85.54/100</f>
        <v>0.85540000000000005</v>
      </c>
      <c r="I57" s="175">
        <v>1117.51</v>
      </c>
      <c r="J57" s="10">
        <v>607984016</v>
      </c>
      <c r="K57" s="10">
        <v>100832525</v>
      </c>
      <c r="L57" s="10">
        <v>198614854</v>
      </c>
      <c r="M57" s="10">
        <v>30889893</v>
      </c>
      <c r="N57" s="10">
        <v>80209011</v>
      </c>
      <c r="O57" s="10">
        <v>10189799</v>
      </c>
      <c r="P57" s="10">
        <v>1709076</v>
      </c>
      <c r="Q57" s="10">
        <v>12817039</v>
      </c>
      <c r="R57" s="10">
        <v>143977990</v>
      </c>
      <c r="S57" s="10">
        <v>13474525</v>
      </c>
      <c r="T57" s="10">
        <v>0</v>
      </c>
      <c r="U57" s="10">
        <v>13800710</v>
      </c>
      <c r="V57" s="10">
        <v>1468594</v>
      </c>
      <c r="W57" s="10">
        <v>616488251</v>
      </c>
      <c r="X57" s="10">
        <v>92973443</v>
      </c>
      <c r="Y57" s="10">
        <v>208950102</v>
      </c>
      <c r="Z57" s="10">
        <v>35542988</v>
      </c>
      <c r="AA57" s="10">
        <v>79837580</v>
      </c>
      <c r="AB57" s="10">
        <v>9566520</v>
      </c>
      <c r="AC57" s="10">
        <v>1650758</v>
      </c>
      <c r="AD57" s="10">
        <v>10627254</v>
      </c>
      <c r="AE57" s="10">
        <v>144779106</v>
      </c>
      <c r="AF57" s="10">
        <v>13795559</v>
      </c>
      <c r="AG57" s="10">
        <v>0</v>
      </c>
      <c r="AH57" s="10">
        <v>16685219</v>
      </c>
      <c r="AI57" s="10">
        <v>2079722</v>
      </c>
    </row>
    <row r="58" spans="1:35" s="3" customFormat="1" ht="13.8" x14ac:dyDescent="0.25">
      <c r="A58" s="50" t="s">
        <v>195</v>
      </c>
      <c r="B58" s="51">
        <v>75</v>
      </c>
      <c r="C58" s="51" t="s">
        <v>1353</v>
      </c>
      <c r="D58" s="51" t="s">
        <v>101</v>
      </c>
      <c r="E58" s="2">
        <v>348</v>
      </c>
      <c r="F58" s="2">
        <v>262</v>
      </c>
      <c r="G58" s="3">
        <v>182</v>
      </c>
      <c r="H58" s="191">
        <f>92.16/100</f>
        <v>0.92159999999999997</v>
      </c>
      <c r="I58" s="175">
        <v>1179.3599999999999</v>
      </c>
      <c r="J58" s="10">
        <v>517555597</v>
      </c>
      <c r="K58" s="10">
        <v>78189708</v>
      </c>
      <c r="L58" s="10">
        <v>153676875</v>
      </c>
      <c r="M58" s="10">
        <v>67697043</v>
      </c>
      <c r="N58" s="10">
        <v>67373307</v>
      </c>
      <c r="O58" s="10">
        <v>3696152</v>
      </c>
      <c r="P58" s="10">
        <v>3522075</v>
      </c>
      <c r="Q58" s="10">
        <v>5443446</v>
      </c>
      <c r="R58" s="10">
        <v>118956994</v>
      </c>
      <c r="S58" s="10">
        <v>6042884</v>
      </c>
      <c r="T58" s="10">
        <v>0</v>
      </c>
      <c r="U58" s="10">
        <v>10915809</v>
      </c>
      <c r="V58" s="10">
        <v>2041304</v>
      </c>
      <c r="W58" s="10">
        <v>542289673</v>
      </c>
      <c r="X58" s="10">
        <v>72351458</v>
      </c>
      <c r="Y58" s="10">
        <v>155665347</v>
      </c>
      <c r="Z58" s="10">
        <v>64509714</v>
      </c>
      <c r="AA58" s="10">
        <v>76699887</v>
      </c>
      <c r="AB58" s="10">
        <v>4339597</v>
      </c>
      <c r="AC58" s="10">
        <v>3168869</v>
      </c>
      <c r="AD58" s="10">
        <v>5456812</v>
      </c>
      <c r="AE58" s="10">
        <v>135675997</v>
      </c>
      <c r="AF58" s="10">
        <v>7186418</v>
      </c>
      <c r="AG58" s="10">
        <v>0</v>
      </c>
      <c r="AH58" s="10">
        <v>14874089</v>
      </c>
      <c r="AI58" s="10">
        <v>2361485</v>
      </c>
    </row>
    <row r="59" spans="1:35" s="3" customFormat="1" ht="13.8" x14ac:dyDescent="0.25">
      <c r="A59" s="50" t="s">
        <v>197</v>
      </c>
      <c r="B59" s="51">
        <v>41</v>
      </c>
      <c r="C59" s="51" t="s">
        <v>1353</v>
      </c>
      <c r="D59" s="51" t="s">
        <v>101</v>
      </c>
      <c r="E59" s="2">
        <v>231</v>
      </c>
      <c r="F59" s="2">
        <v>0</v>
      </c>
      <c r="G59" s="3">
        <v>0</v>
      </c>
      <c r="H59" s="191">
        <v>0</v>
      </c>
      <c r="I59" s="175">
        <v>89.21</v>
      </c>
      <c r="J59" s="10">
        <v>62402483</v>
      </c>
      <c r="K59" s="10">
        <v>8984978</v>
      </c>
      <c r="L59" s="10">
        <v>25279148</v>
      </c>
      <c r="M59" s="10">
        <v>582979</v>
      </c>
      <c r="N59" s="10">
        <v>5094127</v>
      </c>
      <c r="O59" s="10">
        <v>232059</v>
      </c>
      <c r="P59" s="10">
        <v>84970</v>
      </c>
      <c r="Q59" s="10">
        <v>292999</v>
      </c>
      <c r="R59" s="10">
        <v>18846117</v>
      </c>
      <c r="S59" s="10">
        <v>201025</v>
      </c>
      <c r="T59" s="10">
        <v>0</v>
      </c>
      <c r="U59" s="10">
        <v>2801404</v>
      </c>
      <c r="V59" s="10">
        <v>2677</v>
      </c>
      <c r="W59" s="10">
        <v>60844249</v>
      </c>
      <c r="X59" s="10">
        <v>7889118</v>
      </c>
      <c r="Y59" s="10">
        <v>26370263</v>
      </c>
      <c r="Z59" s="10">
        <v>1086133</v>
      </c>
      <c r="AA59" s="10">
        <v>4613543</v>
      </c>
      <c r="AB59" s="10">
        <v>249018</v>
      </c>
      <c r="AC59" s="10">
        <v>46583</v>
      </c>
      <c r="AD59" s="10">
        <v>522565</v>
      </c>
      <c r="AE59" s="10">
        <v>16894234</v>
      </c>
      <c r="AF59" s="10">
        <v>234495</v>
      </c>
      <c r="AG59" s="10">
        <v>0</v>
      </c>
      <c r="AH59" s="10">
        <v>2889534</v>
      </c>
      <c r="AI59" s="10">
        <v>48763</v>
      </c>
    </row>
    <row r="60" spans="1:35" s="3" customFormat="1" ht="13.8" x14ac:dyDescent="0.25">
      <c r="A60" s="50" t="s">
        <v>199</v>
      </c>
      <c r="B60" s="51">
        <v>114</v>
      </c>
      <c r="C60" s="51" t="s">
        <v>1353</v>
      </c>
      <c r="D60" s="51" t="s">
        <v>101</v>
      </c>
      <c r="E60" s="2">
        <v>211</v>
      </c>
      <c r="F60" s="2">
        <v>206</v>
      </c>
      <c r="G60" s="3">
        <v>187</v>
      </c>
      <c r="H60" s="191">
        <f>70.75/100</f>
        <v>0.70750000000000002</v>
      </c>
      <c r="I60" s="175">
        <v>1081.99</v>
      </c>
      <c r="J60" s="10">
        <v>794426239</v>
      </c>
      <c r="K60" s="10">
        <v>165195197</v>
      </c>
      <c r="L60" s="10">
        <v>268078009</v>
      </c>
      <c r="M60" s="10">
        <v>49760761</v>
      </c>
      <c r="N60" s="10">
        <v>91034508</v>
      </c>
      <c r="O60" s="10">
        <v>4645765</v>
      </c>
      <c r="P60" s="10">
        <v>1394654</v>
      </c>
      <c r="Q60" s="10">
        <v>6487486</v>
      </c>
      <c r="R60" s="10">
        <v>184705655</v>
      </c>
      <c r="S60" s="10">
        <v>7183938</v>
      </c>
      <c r="T60" s="10">
        <v>0</v>
      </c>
      <c r="U60" s="10">
        <v>14382924</v>
      </c>
      <c r="V60" s="10">
        <v>1557342</v>
      </c>
      <c r="W60" s="10">
        <v>786024187</v>
      </c>
      <c r="X60" s="10">
        <v>128336770</v>
      </c>
      <c r="Y60" s="10">
        <v>293152213</v>
      </c>
      <c r="Z60" s="10">
        <v>49914951</v>
      </c>
      <c r="AA60" s="10">
        <v>83838489</v>
      </c>
      <c r="AB60" s="10">
        <v>5804395</v>
      </c>
      <c r="AC60" s="10">
        <v>949676</v>
      </c>
      <c r="AD60" s="10">
        <v>6453652</v>
      </c>
      <c r="AE60" s="10">
        <v>190991141</v>
      </c>
      <c r="AF60" s="10">
        <v>7008081</v>
      </c>
      <c r="AG60" s="10">
        <v>0</v>
      </c>
      <c r="AH60" s="10">
        <v>18203019</v>
      </c>
      <c r="AI60" s="10">
        <v>1371800</v>
      </c>
    </row>
    <row r="61" spans="1:35" s="3" customFormat="1" ht="13.8" x14ac:dyDescent="0.25">
      <c r="A61" s="50" t="s">
        <v>201</v>
      </c>
      <c r="B61" s="51">
        <v>126</v>
      </c>
      <c r="C61" s="51" t="s">
        <v>1353</v>
      </c>
      <c r="D61" s="51" t="s">
        <v>107</v>
      </c>
      <c r="E61" s="2">
        <v>326</v>
      </c>
      <c r="F61" s="2">
        <v>325</v>
      </c>
      <c r="G61" s="3">
        <v>234</v>
      </c>
      <c r="H61" s="191">
        <f>91.68/100</f>
        <v>0.91680000000000006</v>
      </c>
      <c r="I61" s="175">
        <v>1706.77</v>
      </c>
      <c r="J61" s="10">
        <v>800918569</v>
      </c>
      <c r="K61" s="10">
        <v>123443830</v>
      </c>
      <c r="L61" s="10">
        <v>270866286</v>
      </c>
      <c r="M61" s="10">
        <v>53311078</v>
      </c>
      <c r="N61" s="10">
        <v>87379386</v>
      </c>
      <c r="O61" s="10">
        <v>3873524</v>
      </c>
      <c r="P61" s="10">
        <v>5148208</v>
      </c>
      <c r="Q61" s="10">
        <v>16266832</v>
      </c>
      <c r="R61" s="10">
        <v>214853097</v>
      </c>
      <c r="S61" s="10">
        <v>7357523</v>
      </c>
      <c r="T61" s="10">
        <v>0</v>
      </c>
      <c r="U61" s="10">
        <v>16504129</v>
      </c>
      <c r="V61" s="10">
        <v>1914676</v>
      </c>
      <c r="W61" s="10">
        <v>803584569</v>
      </c>
      <c r="X61" s="10">
        <v>112714774</v>
      </c>
      <c r="Y61" s="10">
        <v>266101870</v>
      </c>
      <c r="Z61" s="10">
        <v>48892602</v>
      </c>
      <c r="AA61" s="10">
        <v>94966678</v>
      </c>
      <c r="AB61" s="10">
        <v>4474400</v>
      </c>
      <c r="AC61" s="10">
        <v>2846566</v>
      </c>
      <c r="AD61" s="10">
        <v>19695229</v>
      </c>
      <c r="AE61" s="10">
        <v>220412925</v>
      </c>
      <c r="AF61" s="10">
        <v>8060957</v>
      </c>
      <c r="AG61" s="10">
        <v>0</v>
      </c>
      <c r="AH61" s="10">
        <v>23397142</v>
      </c>
      <c r="AI61" s="10">
        <v>2021426</v>
      </c>
    </row>
    <row r="62" spans="1:35" s="3" customFormat="1" ht="13.8" x14ac:dyDescent="0.25">
      <c r="A62" s="50" t="s">
        <v>203</v>
      </c>
      <c r="B62" s="51">
        <v>129</v>
      </c>
      <c r="C62" s="51" t="s">
        <v>1364</v>
      </c>
      <c r="D62" s="51" t="s">
        <v>101</v>
      </c>
      <c r="E62" s="2">
        <v>153</v>
      </c>
      <c r="F62" s="2">
        <v>153</v>
      </c>
      <c r="G62" s="3">
        <v>153</v>
      </c>
      <c r="H62" s="191">
        <f>59.43/100</f>
        <v>0.59430000000000005</v>
      </c>
      <c r="I62" s="175">
        <v>1156.98</v>
      </c>
      <c r="J62" s="10">
        <v>463322131</v>
      </c>
      <c r="K62" s="10">
        <v>62604054</v>
      </c>
      <c r="L62" s="10">
        <v>165300218</v>
      </c>
      <c r="M62" s="10">
        <v>48851200</v>
      </c>
      <c r="N62" s="10">
        <v>26213575</v>
      </c>
      <c r="O62" s="10">
        <v>3282469</v>
      </c>
      <c r="P62" s="10">
        <v>3892832</v>
      </c>
      <c r="Q62" s="10">
        <v>3280592</v>
      </c>
      <c r="R62" s="10">
        <v>43224741</v>
      </c>
      <c r="S62" s="10">
        <v>93854225</v>
      </c>
      <c r="T62" s="10">
        <v>0</v>
      </c>
      <c r="U62" s="10">
        <v>12374156</v>
      </c>
      <c r="V62" s="10">
        <v>444069</v>
      </c>
      <c r="W62" s="10">
        <v>442236330</v>
      </c>
      <c r="X62" s="10">
        <v>49464148</v>
      </c>
      <c r="Y62" s="10">
        <v>166614660</v>
      </c>
      <c r="Z62" s="10">
        <v>43571546</v>
      </c>
      <c r="AA62" s="10">
        <v>24157389</v>
      </c>
      <c r="AB62" s="10">
        <v>3324847</v>
      </c>
      <c r="AC62" s="10">
        <v>3609370</v>
      </c>
      <c r="AD62" s="10">
        <v>3025291</v>
      </c>
      <c r="AE62" s="10">
        <v>42329461</v>
      </c>
      <c r="AF62" s="10">
        <v>89915417</v>
      </c>
      <c r="AG62" s="10">
        <v>0</v>
      </c>
      <c r="AH62" s="10">
        <v>15669973</v>
      </c>
      <c r="AI62" s="10">
        <v>554228</v>
      </c>
    </row>
    <row r="63" spans="1:35" s="3" customFormat="1" ht="13.8" x14ac:dyDescent="0.25">
      <c r="A63" s="50" t="s">
        <v>205</v>
      </c>
      <c r="B63" s="51">
        <v>104</v>
      </c>
      <c r="C63" s="51" t="s">
        <v>1346</v>
      </c>
      <c r="D63" s="51" t="s">
        <v>123</v>
      </c>
      <c r="E63" s="2">
        <v>439</v>
      </c>
      <c r="F63" s="2">
        <v>428</v>
      </c>
      <c r="G63" s="3">
        <v>288</v>
      </c>
      <c r="H63" s="191">
        <f>100.82/100</f>
        <v>1.0082</v>
      </c>
      <c r="I63" s="175">
        <v>4778.47</v>
      </c>
      <c r="J63" s="10">
        <v>2410431536</v>
      </c>
      <c r="K63" s="10">
        <v>310943390</v>
      </c>
      <c r="L63" s="10">
        <v>611157717</v>
      </c>
      <c r="M63" s="10">
        <v>373158269</v>
      </c>
      <c r="N63" s="10">
        <v>186373158</v>
      </c>
      <c r="O63" s="10">
        <v>6966012</v>
      </c>
      <c r="P63" s="10">
        <v>26894267</v>
      </c>
      <c r="Q63" s="10">
        <v>33162013</v>
      </c>
      <c r="R63" s="10">
        <v>717729173</v>
      </c>
      <c r="S63" s="10">
        <v>68545189</v>
      </c>
      <c r="T63" s="10">
        <v>0</v>
      </c>
      <c r="U63" s="10">
        <v>54945287</v>
      </c>
      <c r="V63" s="10">
        <v>20557061</v>
      </c>
      <c r="W63" s="10">
        <v>2405725101</v>
      </c>
      <c r="X63" s="10">
        <v>266305334</v>
      </c>
      <c r="Y63" s="10">
        <v>585840066</v>
      </c>
      <c r="Z63" s="10">
        <v>461969434</v>
      </c>
      <c r="AA63" s="10">
        <v>122250153</v>
      </c>
      <c r="AB63" s="10">
        <v>9057030</v>
      </c>
      <c r="AC63" s="10">
        <v>17145495</v>
      </c>
      <c r="AD63" s="10">
        <v>39840565</v>
      </c>
      <c r="AE63" s="10">
        <v>764709822</v>
      </c>
      <c r="AF63" s="10">
        <v>52550625</v>
      </c>
      <c r="AG63" s="10">
        <v>0</v>
      </c>
      <c r="AH63" s="10">
        <v>53153096</v>
      </c>
      <c r="AI63" s="10">
        <v>32903481</v>
      </c>
    </row>
    <row r="64" spans="1:35" s="3" customFormat="1" ht="13.8" x14ac:dyDescent="0.25">
      <c r="A64" s="50" t="s">
        <v>206</v>
      </c>
      <c r="B64" s="51">
        <v>3115</v>
      </c>
      <c r="C64" s="51" t="s">
        <v>1339</v>
      </c>
      <c r="D64" s="51" t="s">
        <v>123</v>
      </c>
      <c r="E64" s="2">
        <v>818</v>
      </c>
      <c r="F64" s="2">
        <v>818</v>
      </c>
      <c r="G64" s="3">
        <v>800</v>
      </c>
      <c r="H64" s="191">
        <f>88.78/100</f>
        <v>0.88780000000000003</v>
      </c>
      <c r="I64" s="175">
        <v>7670.46</v>
      </c>
      <c r="J64" s="10">
        <v>6432731358</v>
      </c>
      <c r="K64" s="10">
        <v>969030749</v>
      </c>
      <c r="L64" s="10">
        <v>1737867999</v>
      </c>
      <c r="M64" s="10">
        <v>255400551</v>
      </c>
      <c r="N64" s="10">
        <v>1253323072</v>
      </c>
      <c r="O64" s="10">
        <v>24578362</v>
      </c>
      <c r="P64" s="10">
        <v>34224332</v>
      </c>
      <c r="Q64" s="10">
        <v>140706926</v>
      </c>
      <c r="R64" s="10">
        <v>1641015233</v>
      </c>
      <c r="S64" s="10">
        <v>248027661</v>
      </c>
      <c r="T64" s="10">
        <v>0</v>
      </c>
      <c r="U64" s="10">
        <v>100313430</v>
      </c>
      <c r="V64" s="10">
        <v>28243043</v>
      </c>
      <c r="W64" s="10">
        <v>5958411037</v>
      </c>
      <c r="X64" s="10">
        <v>837254337</v>
      </c>
      <c r="Y64" s="10">
        <v>1685909485</v>
      </c>
      <c r="Z64" s="10">
        <v>248015332</v>
      </c>
      <c r="AA64" s="10">
        <v>1059566774</v>
      </c>
      <c r="AB64" s="10">
        <v>22055242</v>
      </c>
      <c r="AC64" s="10">
        <v>40087469</v>
      </c>
      <c r="AD64" s="10">
        <v>117332388</v>
      </c>
      <c r="AE64" s="10">
        <v>1605879392</v>
      </c>
      <c r="AF64" s="10">
        <v>202859718</v>
      </c>
      <c r="AG64" s="10">
        <v>0</v>
      </c>
      <c r="AH64" s="10">
        <v>115898558</v>
      </c>
      <c r="AI64" s="10">
        <v>23552342</v>
      </c>
    </row>
    <row r="65" spans="1:35" s="3" customFormat="1" ht="13.8" x14ac:dyDescent="0.25">
      <c r="A65" s="50" t="s">
        <v>207</v>
      </c>
      <c r="B65" s="51">
        <v>138</v>
      </c>
      <c r="C65" s="51" t="s">
        <v>1322</v>
      </c>
      <c r="D65" s="51" t="s">
        <v>97</v>
      </c>
      <c r="E65" s="2">
        <v>218</v>
      </c>
      <c r="F65" s="2">
        <v>218</v>
      </c>
      <c r="G65" s="3">
        <v>221</v>
      </c>
      <c r="H65" s="191">
        <f>69.22/100</f>
        <v>0.69220000000000004</v>
      </c>
      <c r="I65" s="175">
        <v>1423.01</v>
      </c>
      <c r="J65" s="10">
        <v>698391203</v>
      </c>
      <c r="K65" s="10">
        <v>84844535</v>
      </c>
      <c r="L65" s="10">
        <v>197693305</v>
      </c>
      <c r="M65" s="10">
        <v>26252456</v>
      </c>
      <c r="N65" s="10">
        <v>21054744</v>
      </c>
      <c r="O65" s="10">
        <v>4021568</v>
      </c>
      <c r="P65" s="10">
        <v>5237734</v>
      </c>
      <c r="Q65" s="10">
        <v>3184493</v>
      </c>
      <c r="R65" s="10">
        <v>284731720</v>
      </c>
      <c r="S65" s="10">
        <v>45937936</v>
      </c>
      <c r="T65" s="10">
        <v>0</v>
      </c>
      <c r="U65" s="10">
        <v>23669454</v>
      </c>
      <c r="V65" s="10">
        <v>1763258</v>
      </c>
      <c r="W65" s="10">
        <v>658747702</v>
      </c>
      <c r="X65" s="10">
        <v>76228415</v>
      </c>
      <c r="Y65" s="10">
        <v>188167216</v>
      </c>
      <c r="Z65" s="10">
        <v>25815085</v>
      </c>
      <c r="AA65" s="10">
        <v>17504094</v>
      </c>
      <c r="AB65" s="10">
        <v>4370405</v>
      </c>
      <c r="AC65" s="10">
        <v>5016575</v>
      </c>
      <c r="AD65" s="10">
        <v>4181737</v>
      </c>
      <c r="AE65" s="10">
        <v>276557038</v>
      </c>
      <c r="AF65" s="10">
        <v>37905485</v>
      </c>
      <c r="AG65" s="10">
        <v>0</v>
      </c>
      <c r="AH65" s="10">
        <v>21656019</v>
      </c>
      <c r="AI65" s="10">
        <v>1345633</v>
      </c>
    </row>
    <row r="67" spans="1:35" x14ac:dyDescent="0.3">
      <c r="A67" s="2"/>
      <c r="B67" s="4"/>
      <c r="E67" s="4"/>
      <c r="F67" s="4"/>
      <c r="G67" t="s">
        <v>19</v>
      </c>
      <c r="J67" s="26" t="s">
        <v>19</v>
      </c>
      <c r="K67" s="26" t="s">
        <v>19</v>
      </c>
      <c r="L67" s="26" t="s">
        <v>19</v>
      </c>
      <c r="M67" s="26" t="s">
        <v>19</v>
      </c>
      <c r="N67" s="26" t="s">
        <v>19</v>
      </c>
      <c r="O67" s="26" t="s">
        <v>19</v>
      </c>
      <c r="P67" s="26" t="s">
        <v>19</v>
      </c>
      <c r="Q67" s="26" t="s">
        <v>19</v>
      </c>
      <c r="R67" s="26" t="s">
        <v>19</v>
      </c>
      <c r="S67" s="26" t="s">
        <v>19</v>
      </c>
      <c r="T67" s="26" t="s">
        <v>19</v>
      </c>
      <c r="U67" s="26" t="s">
        <v>19</v>
      </c>
      <c r="V67" s="26" t="s">
        <v>19</v>
      </c>
      <c r="W67" s="26" t="s">
        <v>19</v>
      </c>
      <c r="X67" s="26" t="s">
        <v>19</v>
      </c>
      <c r="Y67" s="26" t="s">
        <v>19</v>
      </c>
      <c r="Z67" s="26" t="s">
        <v>19</v>
      </c>
      <c r="AA67" s="26" t="s">
        <v>19</v>
      </c>
      <c r="AB67" s="26" t="s">
        <v>19</v>
      </c>
      <c r="AC67" s="26" t="s">
        <v>19</v>
      </c>
      <c r="AD67" s="26" t="s">
        <v>19</v>
      </c>
      <c r="AE67" s="26" t="s">
        <v>19</v>
      </c>
      <c r="AF67" s="26" t="s">
        <v>19</v>
      </c>
      <c r="AG67" s="26" t="s">
        <v>19</v>
      </c>
      <c r="AH67" s="26" t="s">
        <v>19</v>
      </c>
      <c r="AI67" s="26" t="s">
        <v>19</v>
      </c>
    </row>
    <row r="68" spans="1:35" x14ac:dyDescent="0.3">
      <c r="A68" s="2"/>
      <c r="B68" s="4"/>
      <c r="E68" s="4"/>
      <c r="F68" s="4"/>
    </row>
    <row r="69" spans="1:35" x14ac:dyDescent="0.3">
      <c r="A69" s="2"/>
      <c r="B69" s="4"/>
      <c r="E69" s="4"/>
      <c r="F69" s="4"/>
    </row>
  </sheetData>
  <phoneticPr fontId="7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AD69"/>
  <sheetViews>
    <sheetView workbookViewId="0">
      <selection activeCell="X10" sqref="X10"/>
    </sheetView>
  </sheetViews>
  <sheetFormatPr defaultRowHeight="14.4" x14ac:dyDescent="0.3"/>
  <cols>
    <col min="1" max="1" width="48.44140625" style="24" bestFit="1" customWidth="1"/>
    <col min="2" max="2" width="9.44140625" style="25" customWidth="1"/>
    <col min="3" max="3" width="36.44140625" style="3" customWidth="1"/>
    <col min="4" max="4" width="39.44140625" style="2" customWidth="1"/>
    <col min="5" max="14" width="18.44140625" style="2" customWidth="1"/>
    <col min="15" max="24" width="18.44140625" customWidth="1"/>
    <col min="25" max="29" width="10.5546875" customWidth="1"/>
  </cols>
  <sheetData>
    <row r="1" spans="1:30" x14ac:dyDescent="0.3">
      <c r="A1" s="1" t="s">
        <v>85</v>
      </c>
      <c r="B1" s="4"/>
      <c r="D1" s="42"/>
      <c r="E1" s="42"/>
      <c r="F1" s="42"/>
      <c r="G1" s="42"/>
      <c r="H1" s="42"/>
      <c r="I1" s="42"/>
      <c r="J1" s="42"/>
      <c r="K1" s="42"/>
      <c r="L1" s="42"/>
      <c r="M1" s="42"/>
      <c r="N1" s="42"/>
    </row>
    <row r="2" spans="1:30" ht="15" thickBot="1" x14ac:dyDescent="0.35">
      <c r="A2" s="1" t="s">
        <v>228</v>
      </c>
      <c r="B2" s="4"/>
      <c r="D2" s="42"/>
      <c r="E2" s="42"/>
      <c r="F2" s="42"/>
      <c r="G2" s="42"/>
      <c r="H2" s="42"/>
      <c r="I2" s="42"/>
      <c r="J2" s="42"/>
      <c r="K2" s="42"/>
      <c r="L2" s="42"/>
      <c r="M2" s="42"/>
      <c r="N2" s="42"/>
    </row>
    <row r="3" spans="1:30" s="3" customFormat="1" ht="13.8" x14ac:dyDescent="0.25">
      <c r="A3" s="2"/>
      <c r="B3" s="4"/>
      <c r="D3" s="4"/>
      <c r="E3" s="256" t="s">
        <v>24</v>
      </c>
      <c r="F3" s="257"/>
      <c r="G3" s="257"/>
      <c r="H3" s="257"/>
      <c r="I3" s="258"/>
      <c r="J3" s="259" t="s">
        <v>25</v>
      </c>
      <c r="K3" s="260"/>
      <c r="L3" s="260"/>
      <c r="M3" s="260"/>
      <c r="N3" s="261"/>
      <c r="O3" s="256" t="s">
        <v>27</v>
      </c>
      <c r="P3" s="257"/>
      <c r="Q3" s="257"/>
      <c r="R3" s="257"/>
      <c r="S3" s="258"/>
      <c r="T3" s="259" t="s">
        <v>28</v>
      </c>
      <c r="U3" s="260"/>
      <c r="V3" s="260"/>
      <c r="W3" s="260"/>
      <c r="X3" s="261"/>
      <c r="Y3" s="256" t="s">
        <v>29</v>
      </c>
      <c r="Z3" s="257"/>
      <c r="AA3" s="257"/>
      <c r="AB3" s="257"/>
      <c r="AC3" s="258"/>
    </row>
    <row r="4" spans="1:30" ht="15" thickBot="1" x14ac:dyDescent="0.35">
      <c r="A4" s="1" t="s">
        <v>226</v>
      </c>
      <c r="B4" s="18" t="s">
        <v>227</v>
      </c>
      <c r="C4" s="22" t="s">
        <v>12</v>
      </c>
      <c r="D4" s="1" t="s">
        <v>7</v>
      </c>
      <c r="E4" s="63" t="s">
        <v>1314</v>
      </c>
      <c r="F4" s="64" t="s">
        <v>1313</v>
      </c>
      <c r="G4" s="64" t="s">
        <v>1315</v>
      </c>
      <c r="H4" s="65" t="s">
        <v>1316</v>
      </c>
      <c r="I4" s="66" t="s">
        <v>1317</v>
      </c>
      <c r="J4" s="63" t="s">
        <v>1314</v>
      </c>
      <c r="K4" s="64" t="s">
        <v>1313</v>
      </c>
      <c r="L4" s="64" t="s">
        <v>1315</v>
      </c>
      <c r="M4" s="65" t="s">
        <v>1316</v>
      </c>
      <c r="N4" s="66" t="s">
        <v>1317</v>
      </c>
      <c r="O4" s="63" t="s">
        <v>1314</v>
      </c>
      <c r="P4" s="64" t="s">
        <v>1313</v>
      </c>
      <c r="Q4" s="64" t="s">
        <v>1315</v>
      </c>
      <c r="R4" s="65" t="s">
        <v>1316</v>
      </c>
      <c r="S4" s="66" t="s">
        <v>1317</v>
      </c>
      <c r="T4" s="63" t="s">
        <v>1314</v>
      </c>
      <c r="U4" s="64" t="s">
        <v>1313</v>
      </c>
      <c r="V4" s="64" t="s">
        <v>1315</v>
      </c>
      <c r="W4" s="65" t="s">
        <v>1316</v>
      </c>
      <c r="X4" s="66" t="s">
        <v>1317</v>
      </c>
      <c r="Y4" s="63" t="s">
        <v>1314</v>
      </c>
      <c r="Z4" s="64" t="s">
        <v>1313</v>
      </c>
      <c r="AA4" s="64" t="s">
        <v>1315</v>
      </c>
      <c r="AB4" s="65" t="s">
        <v>1316</v>
      </c>
      <c r="AC4" s="66" t="s">
        <v>1317</v>
      </c>
    </row>
    <row r="5" spans="1:30" x14ac:dyDescent="0.3">
      <c r="A5" s="50" t="s">
        <v>96</v>
      </c>
      <c r="B5" s="51">
        <v>1</v>
      </c>
      <c r="C5" s="51" t="s">
        <v>1322</v>
      </c>
      <c r="D5" s="51" t="s">
        <v>97</v>
      </c>
      <c r="E5" s="81">
        <v>73914492</v>
      </c>
      <c r="F5" s="81">
        <v>79088754</v>
      </c>
      <c r="G5" s="81">
        <v>70272477</v>
      </c>
      <c r="H5" s="81">
        <v>73874499</v>
      </c>
      <c r="I5" s="81">
        <v>74989842</v>
      </c>
      <c r="J5" s="81">
        <v>196268498</v>
      </c>
      <c r="K5" s="81">
        <v>214965870</v>
      </c>
      <c r="L5" s="81">
        <v>182781588</v>
      </c>
      <c r="M5" s="81">
        <v>219797173</v>
      </c>
      <c r="N5" s="81">
        <v>211071957</v>
      </c>
      <c r="O5" s="81">
        <v>48045629</v>
      </c>
      <c r="P5" s="81">
        <v>48123500</v>
      </c>
      <c r="Q5" s="81">
        <v>45507367</v>
      </c>
      <c r="R5" s="81">
        <v>48707355</v>
      </c>
      <c r="S5" s="81">
        <v>49167423</v>
      </c>
      <c r="T5" s="81">
        <v>80882522</v>
      </c>
      <c r="U5" s="81">
        <v>84963618</v>
      </c>
      <c r="V5" s="81">
        <v>69645618</v>
      </c>
      <c r="W5" s="81">
        <v>82794284</v>
      </c>
      <c r="X5" s="81">
        <v>80307460</v>
      </c>
      <c r="Y5" s="155">
        <v>5777.7856973452035</v>
      </c>
      <c r="Z5" s="155">
        <v>5810.0235456194823</v>
      </c>
      <c r="AA5" s="155">
        <v>5176.0922000000191</v>
      </c>
      <c r="AB5" s="156">
        <v>5449.1014999999925</v>
      </c>
      <c r="AC5" s="156">
        <v>5654.748499999987</v>
      </c>
      <c r="AD5" s="3"/>
    </row>
    <row r="6" spans="1:30" x14ac:dyDescent="0.3">
      <c r="A6" s="50" t="s">
        <v>100</v>
      </c>
      <c r="B6" s="51">
        <v>2</v>
      </c>
      <c r="C6" s="51" t="s">
        <v>1324</v>
      </c>
      <c r="D6" s="51" t="s">
        <v>101</v>
      </c>
      <c r="E6" s="81">
        <v>8679094</v>
      </c>
      <c r="F6" s="81">
        <v>7611833</v>
      </c>
      <c r="G6" s="81">
        <v>6956807</v>
      </c>
      <c r="H6" s="81">
        <v>7385926</v>
      </c>
      <c r="I6" s="81">
        <v>7435846</v>
      </c>
      <c r="J6" s="81">
        <v>66156891</v>
      </c>
      <c r="K6" s="81">
        <v>75792511</v>
      </c>
      <c r="L6" s="81">
        <v>75898947</v>
      </c>
      <c r="M6" s="81">
        <v>86053735</v>
      </c>
      <c r="N6" s="81">
        <v>79656689</v>
      </c>
      <c r="O6" s="81">
        <v>5011469</v>
      </c>
      <c r="P6" s="81">
        <v>5232050</v>
      </c>
      <c r="Q6" s="81">
        <v>6964290</v>
      </c>
      <c r="R6" s="81">
        <v>5935919</v>
      </c>
      <c r="S6" s="81">
        <v>4517236</v>
      </c>
      <c r="T6" s="81">
        <v>21284977</v>
      </c>
      <c r="U6" s="81">
        <v>23948026</v>
      </c>
      <c r="V6" s="81">
        <v>26388318</v>
      </c>
      <c r="W6" s="81">
        <v>32171624</v>
      </c>
      <c r="X6" s="81">
        <v>25763906</v>
      </c>
      <c r="Y6" s="155">
        <v>464.19387598116214</v>
      </c>
      <c r="Z6" s="155">
        <v>411.12187474747509</v>
      </c>
      <c r="AA6" s="155">
        <v>427.38280000000037</v>
      </c>
      <c r="AB6" s="156">
        <v>419.77262774566464</v>
      </c>
      <c r="AC6" s="156">
        <v>461.31060000000042</v>
      </c>
    </row>
    <row r="7" spans="1:30" x14ac:dyDescent="0.3">
      <c r="A7" s="50" t="s">
        <v>104</v>
      </c>
      <c r="B7" s="51">
        <v>5</v>
      </c>
      <c r="C7" s="51" t="s">
        <v>1327</v>
      </c>
      <c r="D7" s="51" t="s">
        <v>101</v>
      </c>
      <c r="E7" s="81">
        <v>67822887</v>
      </c>
      <c r="F7" s="81">
        <v>69572788</v>
      </c>
      <c r="G7" s="81">
        <v>61261873</v>
      </c>
      <c r="H7" s="81">
        <v>66953155</v>
      </c>
      <c r="I7" s="81">
        <v>73538207</v>
      </c>
      <c r="J7" s="81">
        <v>178833689</v>
      </c>
      <c r="K7" s="81">
        <v>198374572</v>
      </c>
      <c r="L7" s="81">
        <v>181983536</v>
      </c>
      <c r="M7" s="81">
        <v>202163262</v>
      </c>
      <c r="N7" s="81">
        <v>222631567</v>
      </c>
      <c r="O7" s="81">
        <v>37746339</v>
      </c>
      <c r="P7" s="81">
        <v>39700081</v>
      </c>
      <c r="Q7" s="81">
        <v>34591226</v>
      </c>
      <c r="R7" s="81">
        <v>36150574</v>
      </c>
      <c r="S7" s="81">
        <v>38748905</v>
      </c>
      <c r="T7" s="81">
        <v>56111816</v>
      </c>
      <c r="U7" s="81">
        <v>59507261</v>
      </c>
      <c r="V7" s="81">
        <v>51215908</v>
      </c>
      <c r="W7" s="81">
        <v>58676820</v>
      </c>
      <c r="X7" s="81">
        <v>59356517</v>
      </c>
      <c r="Y7" s="155">
        <v>4131.9222044153839</v>
      </c>
      <c r="Z7" s="155">
        <v>4228.239290386975</v>
      </c>
      <c r="AA7" s="155">
        <v>3646.1461000000063</v>
      </c>
      <c r="AB7" s="156">
        <v>3931.5818822427818</v>
      </c>
      <c r="AC7" s="156">
        <v>3842.9660999999819</v>
      </c>
    </row>
    <row r="8" spans="1:30" x14ac:dyDescent="0.3">
      <c r="A8" s="50" t="s">
        <v>106</v>
      </c>
      <c r="B8" s="51">
        <v>4</v>
      </c>
      <c r="C8" s="51" t="s">
        <v>1327</v>
      </c>
      <c r="D8" s="51" t="s">
        <v>107</v>
      </c>
      <c r="E8" s="81">
        <v>1042756075</v>
      </c>
      <c r="F8" s="81">
        <v>1180434867</v>
      </c>
      <c r="G8" s="81">
        <v>1186473379</v>
      </c>
      <c r="H8" s="81">
        <v>1354032652</v>
      </c>
      <c r="I8" s="81">
        <v>1378785025</v>
      </c>
      <c r="J8" s="81">
        <v>1364274000</v>
      </c>
      <c r="K8" s="81">
        <v>1485022623</v>
      </c>
      <c r="L8" s="81">
        <v>1489915048</v>
      </c>
      <c r="M8" s="81">
        <v>1683568283</v>
      </c>
      <c r="N8" s="81">
        <v>1868739501</v>
      </c>
      <c r="O8" s="81">
        <v>581764249</v>
      </c>
      <c r="P8" s="81">
        <v>646179548</v>
      </c>
      <c r="Q8" s="81">
        <v>618882084</v>
      </c>
      <c r="R8" s="81">
        <v>683838289</v>
      </c>
      <c r="S8" s="81">
        <v>670563873</v>
      </c>
      <c r="T8" s="81">
        <v>562945032</v>
      </c>
      <c r="U8" s="81">
        <v>588838661</v>
      </c>
      <c r="V8" s="81">
        <v>597255431</v>
      </c>
      <c r="W8" s="81">
        <v>690052990</v>
      </c>
      <c r="X8" s="81">
        <v>752387412</v>
      </c>
      <c r="Y8" s="155">
        <v>52867.027296769673</v>
      </c>
      <c r="Z8" s="155">
        <v>55100.677245080384</v>
      </c>
      <c r="AA8" s="155">
        <v>53300.839000001877</v>
      </c>
      <c r="AB8" s="156">
        <v>58412.053895145669</v>
      </c>
      <c r="AC8" s="156">
        <v>57413.446300003139</v>
      </c>
    </row>
    <row r="9" spans="1:30" x14ac:dyDescent="0.3">
      <c r="A9" s="50" t="s">
        <v>109</v>
      </c>
      <c r="B9" s="51">
        <v>106</v>
      </c>
      <c r="C9" s="51" t="s">
        <v>1327</v>
      </c>
      <c r="D9" s="51" t="s">
        <v>101</v>
      </c>
      <c r="E9" s="81">
        <v>51717999</v>
      </c>
      <c r="F9" s="81">
        <v>47104633</v>
      </c>
      <c r="G9" s="81">
        <v>40196461</v>
      </c>
      <c r="H9" s="81">
        <v>53147051</v>
      </c>
      <c r="I9" s="81">
        <v>58773861</v>
      </c>
      <c r="J9" s="81">
        <v>98511044</v>
      </c>
      <c r="K9" s="81">
        <v>93350890</v>
      </c>
      <c r="L9" s="81">
        <v>89380305</v>
      </c>
      <c r="M9" s="81">
        <v>122000287</v>
      </c>
      <c r="N9" s="81">
        <v>142945232</v>
      </c>
      <c r="O9" s="81">
        <v>27318648</v>
      </c>
      <c r="P9" s="81">
        <v>24229519</v>
      </c>
      <c r="Q9" s="81">
        <v>24657533</v>
      </c>
      <c r="R9" s="81">
        <v>30813579</v>
      </c>
      <c r="S9" s="81">
        <v>33596139</v>
      </c>
      <c r="T9" s="81">
        <v>27946416</v>
      </c>
      <c r="U9" s="81">
        <v>28149143</v>
      </c>
      <c r="V9" s="81">
        <v>22512739</v>
      </c>
      <c r="W9" s="81">
        <v>31758221</v>
      </c>
      <c r="X9" s="81">
        <v>36077245</v>
      </c>
      <c r="Y9" s="155">
        <v>2837.8037735384746</v>
      </c>
      <c r="Z9" s="155">
        <v>2536.5546358497936</v>
      </c>
      <c r="AA9" s="155">
        <v>2299.3133000000062</v>
      </c>
      <c r="AB9" s="156">
        <v>2851.3956220598061</v>
      </c>
      <c r="AC9" s="156">
        <v>3028.8671000000145</v>
      </c>
    </row>
    <row r="10" spans="1:30" x14ac:dyDescent="0.3">
      <c r="A10" s="50" t="s">
        <v>111</v>
      </c>
      <c r="B10" s="51">
        <v>14495</v>
      </c>
      <c r="C10" s="51" t="s">
        <v>1327</v>
      </c>
      <c r="D10" s="51" t="s">
        <v>101</v>
      </c>
      <c r="E10" s="81">
        <v>55521537</v>
      </c>
      <c r="F10" s="81">
        <v>55084747</v>
      </c>
      <c r="G10" s="81">
        <v>57059099</v>
      </c>
      <c r="H10" s="81">
        <v>68989001</v>
      </c>
      <c r="I10" s="81">
        <v>76158516</v>
      </c>
      <c r="J10" s="81">
        <v>140297100</v>
      </c>
      <c r="K10" s="81">
        <v>154196337</v>
      </c>
      <c r="L10" s="81">
        <v>146719171</v>
      </c>
      <c r="M10" s="81">
        <v>154753161</v>
      </c>
      <c r="N10" s="81">
        <v>178436993</v>
      </c>
      <c r="O10" s="81">
        <v>30396854</v>
      </c>
      <c r="P10" s="81">
        <v>32518501</v>
      </c>
      <c r="Q10" s="81">
        <v>33425151</v>
      </c>
      <c r="R10" s="81">
        <v>41140510</v>
      </c>
      <c r="S10" s="81">
        <v>40684365</v>
      </c>
      <c r="T10" s="81">
        <v>49899230</v>
      </c>
      <c r="U10" s="81">
        <v>50112446</v>
      </c>
      <c r="V10" s="81">
        <v>45282449</v>
      </c>
      <c r="W10" s="81">
        <v>46875278</v>
      </c>
      <c r="X10" s="81">
        <v>50756270</v>
      </c>
      <c r="Y10" s="155">
        <v>3265.0886701266886</v>
      </c>
      <c r="Z10" s="155">
        <v>3246.6649441141649</v>
      </c>
      <c r="AA10" s="155">
        <v>3148.4093000000139</v>
      </c>
      <c r="AB10" s="156">
        <v>3699.0636976097881</v>
      </c>
      <c r="AC10" s="156">
        <v>3597.6987999999888</v>
      </c>
    </row>
    <row r="11" spans="1:30" x14ac:dyDescent="0.3">
      <c r="A11" s="50" t="s">
        <v>112</v>
      </c>
      <c r="B11" s="51">
        <v>6309</v>
      </c>
      <c r="C11" s="51" t="s">
        <v>1331</v>
      </c>
      <c r="D11" s="51" t="s">
        <v>101</v>
      </c>
      <c r="E11" s="81">
        <v>329874137</v>
      </c>
      <c r="F11" s="81">
        <v>329816591</v>
      </c>
      <c r="G11" s="81">
        <v>314699859</v>
      </c>
      <c r="H11" s="81">
        <v>322699589</v>
      </c>
      <c r="I11" s="81">
        <v>328667639</v>
      </c>
      <c r="J11" s="81">
        <v>687957755</v>
      </c>
      <c r="K11" s="81">
        <v>718814988</v>
      </c>
      <c r="L11" s="81">
        <v>677551131</v>
      </c>
      <c r="M11" s="81">
        <v>810314399</v>
      </c>
      <c r="N11" s="81">
        <v>856836966</v>
      </c>
      <c r="O11" s="81">
        <v>173827694</v>
      </c>
      <c r="P11" s="81">
        <v>178413756</v>
      </c>
      <c r="Q11" s="81">
        <v>164353520</v>
      </c>
      <c r="R11" s="81">
        <v>169771867</v>
      </c>
      <c r="S11" s="81">
        <v>170605097</v>
      </c>
      <c r="T11" s="81">
        <v>285247777</v>
      </c>
      <c r="U11" s="81">
        <v>281387201</v>
      </c>
      <c r="V11" s="81">
        <v>261005061</v>
      </c>
      <c r="W11" s="81">
        <v>315545726</v>
      </c>
      <c r="X11" s="81">
        <v>336665698</v>
      </c>
      <c r="Y11" s="155">
        <v>14854.382904586071</v>
      </c>
      <c r="Z11" s="155">
        <v>15137.946458509359</v>
      </c>
      <c r="AA11" s="155">
        <v>13679.21529999962</v>
      </c>
      <c r="AB11" s="156">
        <v>13881.212406936736</v>
      </c>
      <c r="AC11" s="156">
        <v>14120.547899999552</v>
      </c>
    </row>
    <row r="12" spans="1:30" x14ac:dyDescent="0.3">
      <c r="A12" s="50" t="s">
        <v>114</v>
      </c>
      <c r="B12" s="51">
        <v>98</v>
      </c>
      <c r="C12" s="51" t="s">
        <v>1322</v>
      </c>
      <c r="D12" s="51" t="s">
        <v>97</v>
      </c>
      <c r="E12" s="81">
        <v>109744953</v>
      </c>
      <c r="F12" s="81">
        <v>109177175</v>
      </c>
      <c r="G12" s="81">
        <v>101836073</v>
      </c>
      <c r="H12" s="81">
        <v>113961711</v>
      </c>
      <c r="I12" s="81">
        <v>111106069</v>
      </c>
      <c r="J12" s="81">
        <v>169022062</v>
      </c>
      <c r="K12" s="81">
        <v>163515134</v>
      </c>
      <c r="L12" s="81">
        <v>145609345</v>
      </c>
      <c r="M12" s="81">
        <v>189253777</v>
      </c>
      <c r="N12" s="81">
        <v>199780747</v>
      </c>
      <c r="O12" s="81">
        <v>60760994</v>
      </c>
      <c r="P12" s="81">
        <v>67826853</v>
      </c>
      <c r="Q12" s="81">
        <v>65987761</v>
      </c>
      <c r="R12" s="81">
        <v>71236020</v>
      </c>
      <c r="S12" s="81">
        <v>67054541</v>
      </c>
      <c r="T12" s="81">
        <v>53278361</v>
      </c>
      <c r="U12" s="81">
        <v>54780151</v>
      </c>
      <c r="V12" s="81">
        <v>49018553</v>
      </c>
      <c r="W12" s="81">
        <v>64003835</v>
      </c>
      <c r="X12" s="81">
        <v>67249409</v>
      </c>
      <c r="Y12" s="155">
        <v>6021.3667605367482</v>
      </c>
      <c r="Z12" s="155">
        <v>6349.8743004263879</v>
      </c>
      <c r="AA12" s="155">
        <v>6313.1580999999924</v>
      </c>
      <c r="AB12" s="156">
        <v>6506.6564141233139</v>
      </c>
      <c r="AC12" s="156">
        <v>6170.8115000000016</v>
      </c>
    </row>
    <row r="13" spans="1:30" x14ac:dyDescent="0.3">
      <c r="A13" s="50" t="s">
        <v>117</v>
      </c>
      <c r="B13" s="51">
        <v>53</v>
      </c>
      <c r="C13" s="51" t="s">
        <v>1322</v>
      </c>
      <c r="D13" s="51" t="s">
        <v>97</v>
      </c>
      <c r="E13" s="81">
        <v>35809342</v>
      </c>
      <c r="F13" s="81">
        <v>38897794</v>
      </c>
      <c r="G13" s="81">
        <v>45986282</v>
      </c>
      <c r="H13" s="81">
        <v>62107383</v>
      </c>
      <c r="I13" s="81">
        <v>73181914</v>
      </c>
      <c r="J13" s="81">
        <v>166368041</v>
      </c>
      <c r="K13" s="81">
        <v>177735093</v>
      </c>
      <c r="L13" s="81">
        <v>156057385</v>
      </c>
      <c r="M13" s="81">
        <v>208379848</v>
      </c>
      <c r="N13" s="81">
        <v>224009769</v>
      </c>
      <c r="O13" s="81">
        <v>26173021</v>
      </c>
      <c r="P13" s="81">
        <v>31510939</v>
      </c>
      <c r="Q13" s="81">
        <v>29066008</v>
      </c>
      <c r="R13" s="81">
        <v>37930267</v>
      </c>
      <c r="S13" s="81">
        <v>42976467</v>
      </c>
      <c r="T13" s="81">
        <v>67732118</v>
      </c>
      <c r="U13" s="81">
        <v>68497170</v>
      </c>
      <c r="V13" s="81">
        <v>62268301</v>
      </c>
      <c r="W13" s="81">
        <v>80260624</v>
      </c>
      <c r="X13" s="81">
        <v>88631021</v>
      </c>
      <c r="Y13" s="155">
        <v>2896.6800257326649</v>
      </c>
      <c r="Z13" s="155">
        <v>2811.4498197262128</v>
      </c>
      <c r="AA13" s="155">
        <v>3026.1554999999944</v>
      </c>
      <c r="AB13" s="156">
        <v>3869.5540921673623</v>
      </c>
      <c r="AC13" s="156">
        <v>4382.4955999999856</v>
      </c>
    </row>
    <row r="14" spans="1:30" x14ac:dyDescent="0.3">
      <c r="A14" s="50" t="s">
        <v>119</v>
      </c>
      <c r="B14" s="51">
        <v>79</v>
      </c>
      <c r="C14" s="51" t="s">
        <v>1322</v>
      </c>
      <c r="D14" s="51" t="s">
        <v>101</v>
      </c>
      <c r="E14" s="81">
        <v>207059116</v>
      </c>
      <c r="F14" s="81">
        <v>244046189</v>
      </c>
      <c r="G14" s="81">
        <v>234241647</v>
      </c>
      <c r="H14" s="81">
        <v>237747192</v>
      </c>
      <c r="I14" s="81">
        <v>255392045</v>
      </c>
      <c r="J14" s="81">
        <v>420175849</v>
      </c>
      <c r="K14" s="81">
        <v>463001190</v>
      </c>
      <c r="L14" s="81">
        <v>438652535</v>
      </c>
      <c r="M14" s="81">
        <v>510542032</v>
      </c>
      <c r="N14" s="81">
        <v>554655172</v>
      </c>
      <c r="O14" s="81">
        <v>124072646</v>
      </c>
      <c r="P14" s="81">
        <v>137049087</v>
      </c>
      <c r="Q14" s="81">
        <v>134860433</v>
      </c>
      <c r="R14" s="81">
        <v>142132348</v>
      </c>
      <c r="S14" s="81">
        <v>143927644</v>
      </c>
      <c r="T14" s="81">
        <v>142037154</v>
      </c>
      <c r="U14" s="81">
        <v>149429488</v>
      </c>
      <c r="V14" s="81">
        <v>143107005</v>
      </c>
      <c r="W14" s="81">
        <v>168463977</v>
      </c>
      <c r="X14" s="81">
        <v>181312807</v>
      </c>
      <c r="Y14" s="155">
        <v>11753.286249671175</v>
      </c>
      <c r="Z14" s="155">
        <v>11592.943885958377</v>
      </c>
      <c r="AA14" s="155">
        <v>12249.03879999998</v>
      </c>
      <c r="AB14" s="156">
        <v>12797.734855580162</v>
      </c>
      <c r="AC14" s="156">
        <v>13548.006199999914</v>
      </c>
    </row>
    <row r="15" spans="1:30" x14ac:dyDescent="0.3">
      <c r="A15" s="50" t="s">
        <v>122</v>
      </c>
      <c r="B15" s="51">
        <v>8702</v>
      </c>
      <c r="C15" s="51" t="s">
        <v>1322</v>
      </c>
      <c r="D15" s="51" t="s">
        <v>123</v>
      </c>
      <c r="E15" s="81">
        <v>1199280022</v>
      </c>
      <c r="F15" s="81">
        <v>1215605833</v>
      </c>
      <c r="G15" s="81">
        <v>1186027965</v>
      </c>
      <c r="H15" s="81">
        <v>1371689869</v>
      </c>
      <c r="I15" s="81">
        <v>1337457270</v>
      </c>
      <c r="J15" s="81">
        <v>1773623377</v>
      </c>
      <c r="K15" s="81">
        <v>1898762445</v>
      </c>
      <c r="L15" s="81">
        <v>1759146458</v>
      </c>
      <c r="M15" s="81">
        <v>2073541407</v>
      </c>
      <c r="N15" s="81">
        <v>2492184100</v>
      </c>
      <c r="O15" s="81">
        <v>802793896</v>
      </c>
      <c r="P15" s="81">
        <v>797568388</v>
      </c>
      <c r="Q15" s="81">
        <v>755109525</v>
      </c>
      <c r="R15" s="81">
        <v>853429631</v>
      </c>
      <c r="S15" s="81">
        <v>852586897</v>
      </c>
      <c r="T15" s="81">
        <v>587848554</v>
      </c>
      <c r="U15" s="81">
        <v>637244152</v>
      </c>
      <c r="V15" s="81">
        <v>577496861</v>
      </c>
      <c r="W15" s="81">
        <v>692261690</v>
      </c>
      <c r="X15" s="81">
        <v>813833328</v>
      </c>
      <c r="Y15" s="155">
        <v>57848.325470496173</v>
      </c>
      <c r="Z15" s="155">
        <v>58454.675024257864</v>
      </c>
      <c r="AA15" s="155">
        <v>55711.330200004486</v>
      </c>
      <c r="AB15" s="156">
        <v>60680.369102304343</v>
      </c>
      <c r="AC15" s="156">
        <v>61246.225300002974</v>
      </c>
    </row>
    <row r="16" spans="1:30" x14ac:dyDescent="0.3">
      <c r="A16" s="50" t="s">
        <v>125</v>
      </c>
      <c r="B16" s="51">
        <v>46</v>
      </c>
      <c r="C16" s="51" t="s">
        <v>1333</v>
      </c>
      <c r="D16" s="51" t="s">
        <v>126</v>
      </c>
      <c r="E16" s="81">
        <v>1139195785</v>
      </c>
      <c r="F16" s="81">
        <v>1245493235</v>
      </c>
      <c r="G16" s="81">
        <v>1240917461</v>
      </c>
      <c r="H16" s="81">
        <v>1426186860</v>
      </c>
      <c r="I16" s="81">
        <v>1639490786</v>
      </c>
      <c r="J16" s="81">
        <v>1098421263</v>
      </c>
      <c r="K16" s="81">
        <v>1205740482</v>
      </c>
      <c r="L16" s="81">
        <v>1125612058</v>
      </c>
      <c r="M16" s="81">
        <v>1415759636</v>
      </c>
      <c r="N16" s="81">
        <v>1526962438</v>
      </c>
      <c r="O16" s="81">
        <v>713635164</v>
      </c>
      <c r="P16" s="81">
        <v>785533059</v>
      </c>
      <c r="Q16" s="81">
        <v>713340050</v>
      </c>
      <c r="R16" s="81">
        <v>792410300</v>
      </c>
      <c r="S16" s="81">
        <v>877562813</v>
      </c>
      <c r="T16" s="81">
        <v>585895509</v>
      </c>
      <c r="U16" s="81">
        <v>611452234</v>
      </c>
      <c r="V16" s="81">
        <v>552899069</v>
      </c>
      <c r="W16" s="81">
        <v>674169187</v>
      </c>
      <c r="X16" s="81">
        <v>705538215</v>
      </c>
      <c r="Y16" s="155">
        <v>29784.961969242861</v>
      </c>
      <c r="Z16" s="155">
        <v>34297.362452212874</v>
      </c>
      <c r="AA16" s="155">
        <v>26868.416700000565</v>
      </c>
      <c r="AB16" s="156">
        <v>29549.822744284822</v>
      </c>
      <c r="AC16" s="156">
        <v>31061.796600000074</v>
      </c>
    </row>
    <row r="17" spans="1:29" x14ac:dyDescent="0.3">
      <c r="A17" s="50" t="s">
        <v>127</v>
      </c>
      <c r="B17" s="51">
        <v>3107</v>
      </c>
      <c r="C17" s="51" t="s">
        <v>1334</v>
      </c>
      <c r="D17" s="51" t="s">
        <v>123</v>
      </c>
      <c r="E17" s="81">
        <v>941603308</v>
      </c>
      <c r="F17" s="81">
        <v>959033476</v>
      </c>
      <c r="G17" s="81">
        <v>931742140</v>
      </c>
      <c r="H17" s="81">
        <v>1036840024</v>
      </c>
      <c r="I17" s="81">
        <v>1029253324</v>
      </c>
      <c r="J17" s="81">
        <v>2450008587</v>
      </c>
      <c r="K17" s="81">
        <v>2584685974</v>
      </c>
      <c r="L17" s="81">
        <v>2304278066</v>
      </c>
      <c r="M17" s="81">
        <v>2642233514</v>
      </c>
      <c r="N17" s="81">
        <v>2878859187</v>
      </c>
      <c r="O17" s="81">
        <v>453242712</v>
      </c>
      <c r="P17" s="81">
        <v>473687909</v>
      </c>
      <c r="Q17" s="81">
        <v>482168596</v>
      </c>
      <c r="R17" s="81">
        <v>540059615</v>
      </c>
      <c r="S17" s="81">
        <v>512875317</v>
      </c>
      <c r="T17" s="81">
        <v>781570362</v>
      </c>
      <c r="U17" s="81">
        <v>832048920</v>
      </c>
      <c r="V17" s="81">
        <v>661922762</v>
      </c>
      <c r="W17" s="81">
        <v>775118664</v>
      </c>
      <c r="X17" s="81">
        <v>834813437</v>
      </c>
      <c r="Y17" s="155">
        <v>32964.443813673577</v>
      </c>
      <c r="Z17" s="155">
        <v>33277.944867967512</v>
      </c>
      <c r="AA17" s="155">
        <v>32663.716499999744</v>
      </c>
      <c r="AB17" s="156">
        <v>33333.865543387823</v>
      </c>
      <c r="AC17" s="156">
        <v>33519.933900000127</v>
      </c>
    </row>
    <row r="18" spans="1:29" x14ac:dyDescent="0.3">
      <c r="A18" s="50" t="s">
        <v>128</v>
      </c>
      <c r="B18" s="51">
        <v>59</v>
      </c>
      <c r="C18" s="51" t="s">
        <v>129</v>
      </c>
      <c r="D18" s="51" t="s">
        <v>97</v>
      </c>
      <c r="E18" s="81">
        <v>308277904</v>
      </c>
      <c r="F18" s="81">
        <v>318400847</v>
      </c>
      <c r="G18" s="81">
        <v>277013643</v>
      </c>
      <c r="H18" s="81">
        <v>295998139</v>
      </c>
      <c r="I18" s="81">
        <v>290139129</v>
      </c>
      <c r="J18" s="81">
        <v>489705401</v>
      </c>
      <c r="K18" s="81">
        <v>551408992</v>
      </c>
      <c r="L18" s="81">
        <v>549091043</v>
      </c>
      <c r="M18" s="81">
        <v>700072415</v>
      </c>
      <c r="N18" s="81">
        <v>727836558</v>
      </c>
      <c r="O18" s="81">
        <v>127188163</v>
      </c>
      <c r="P18" s="81">
        <v>120502948</v>
      </c>
      <c r="Q18" s="81">
        <v>123116983</v>
      </c>
      <c r="R18" s="81">
        <v>124769436</v>
      </c>
      <c r="S18" s="81">
        <v>114735593</v>
      </c>
      <c r="T18" s="81">
        <v>143574397</v>
      </c>
      <c r="U18" s="81">
        <v>161618126</v>
      </c>
      <c r="V18" s="81">
        <v>154125831</v>
      </c>
      <c r="W18" s="81">
        <v>192499460</v>
      </c>
      <c r="X18" s="81">
        <v>201596347</v>
      </c>
      <c r="Y18" s="155">
        <v>9732.055370692864</v>
      </c>
      <c r="Z18" s="155">
        <v>9837.1447814848107</v>
      </c>
      <c r="AA18" s="155">
        <v>9342.5562999999165</v>
      </c>
      <c r="AB18" s="156">
        <v>9240.197880599575</v>
      </c>
      <c r="AC18" s="156">
        <v>8804.4721999999383</v>
      </c>
    </row>
    <row r="19" spans="1:29" x14ac:dyDescent="0.3">
      <c r="A19" s="50" t="s">
        <v>130</v>
      </c>
      <c r="B19" s="51">
        <v>22</v>
      </c>
      <c r="C19" s="51" t="s">
        <v>129</v>
      </c>
      <c r="D19" s="51" t="s">
        <v>123</v>
      </c>
      <c r="E19" s="81">
        <v>3855080895</v>
      </c>
      <c r="F19" s="81">
        <v>4193231548</v>
      </c>
      <c r="G19" s="81">
        <v>3919288166</v>
      </c>
      <c r="H19" s="81">
        <v>4453812761</v>
      </c>
      <c r="I19" s="81">
        <v>4534767821</v>
      </c>
      <c r="J19" s="81">
        <v>2859917951</v>
      </c>
      <c r="K19" s="81">
        <v>3080847173</v>
      </c>
      <c r="L19" s="81">
        <v>3033974723</v>
      </c>
      <c r="M19" s="81">
        <v>3777021625</v>
      </c>
      <c r="N19" s="81">
        <v>4174579810</v>
      </c>
      <c r="O19" s="81">
        <v>1327345908</v>
      </c>
      <c r="P19" s="81">
        <v>1436568208</v>
      </c>
      <c r="Q19" s="81">
        <v>1384724810</v>
      </c>
      <c r="R19" s="81">
        <v>1592224130</v>
      </c>
      <c r="S19" s="81">
        <v>1628683400</v>
      </c>
      <c r="T19" s="81">
        <v>829450454</v>
      </c>
      <c r="U19" s="81">
        <v>937155561</v>
      </c>
      <c r="V19" s="81">
        <v>835684461</v>
      </c>
      <c r="W19" s="81">
        <v>1002997730</v>
      </c>
      <c r="X19" s="81">
        <v>1080760914</v>
      </c>
      <c r="Y19" s="155">
        <v>76243.164456076804</v>
      </c>
      <c r="Z19" s="155">
        <v>79686.316475783751</v>
      </c>
      <c r="AA19" s="155">
        <v>76161.056600002659</v>
      </c>
      <c r="AB19" s="156">
        <v>80118.631964973902</v>
      </c>
      <c r="AC19" s="156">
        <v>84098.294100001425</v>
      </c>
    </row>
    <row r="20" spans="1:29" x14ac:dyDescent="0.3">
      <c r="A20" s="50" t="s">
        <v>131</v>
      </c>
      <c r="B20" s="51">
        <v>3108</v>
      </c>
      <c r="C20" s="51" t="s">
        <v>131</v>
      </c>
      <c r="D20" s="51" t="s">
        <v>107</v>
      </c>
      <c r="E20" s="81">
        <v>184438164</v>
      </c>
      <c r="F20" s="81">
        <v>189080571</v>
      </c>
      <c r="G20" s="81">
        <v>185297291</v>
      </c>
      <c r="H20" s="81">
        <v>199623853</v>
      </c>
      <c r="I20" s="81">
        <v>196319684</v>
      </c>
      <c r="J20" s="81">
        <v>686378159</v>
      </c>
      <c r="K20" s="81">
        <v>713960633</v>
      </c>
      <c r="L20" s="81">
        <v>641566942</v>
      </c>
      <c r="M20" s="81">
        <v>666525794</v>
      </c>
      <c r="N20" s="81">
        <v>718214956</v>
      </c>
      <c r="O20" s="81">
        <v>102735726</v>
      </c>
      <c r="P20" s="81">
        <v>120323518</v>
      </c>
      <c r="Q20" s="81">
        <v>114584536</v>
      </c>
      <c r="R20" s="81">
        <v>119593626</v>
      </c>
      <c r="S20" s="81">
        <v>117458792</v>
      </c>
      <c r="T20" s="81">
        <v>237182480</v>
      </c>
      <c r="U20" s="81">
        <v>220157223</v>
      </c>
      <c r="V20" s="81">
        <v>200780810</v>
      </c>
      <c r="W20" s="81">
        <v>239049461</v>
      </c>
      <c r="X20" s="81">
        <v>250048952</v>
      </c>
      <c r="Y20" s="155">
        <v>9065.4370801626137</v>
      </c>
      <c r="Z20" s="155">
        <v>8915.0433464879079</v>
      </c>
      <c r="AA20" s="155">
        <v>8752.0313999999107</v>
      </c>
      <c r="AB20" s="156">
        <v>8751.8657980201224</v>
      </c>
      <c r="AC20" s="156">
        <v>8188.4735999999057</v>
      </c>
    </row>
    <row r="21" spans="1:29" x14ac:dyDescent="0.3">
      <c r="A21" s="50" t="s">
        <v>133</v>
      </c>
      <c r="B21" s="51">
        <v>39</v>
      </c>
      <c r="C21" s="51" t="s">
        <v>1336</v>
      </c>
      <c r="D21" s="51" t="s">
        <v>101</v>
      </c>
      <c r="E21" s="81">
        <v>470306402</v>
      </c>
      <c r="F21" s="81">
        <v>536987056</v>
      </c>
      <c r="G21" s="81">
        <v>495737274</v>
      </c>
      <c r="H21" s="81">
        <v>566996568</v>
      </c>
      <c r="I21" s="81">
        <v>580299892</v>
      </c>
      <c r="J21" s="81">
        <v>823145212</v>
      </c>
      <c r="K21" s="81">
        <v>812871441</v>
      </c>
      <c r="L21" s="81">
        <v>716838572</v>
      </c>
      <c r="M21" s="81">
        <v>838107385</v>
      </c>
      <c r="N21" s="81">
        <v>955954066</v>
      </c>
      <c r="O21" s="81">
        <v>256173915</v>
      </c>
      <c r="P21" s="81">
        <v>306780630</v>
      </c>
      <c r="Q21" s="81">
        <v>266812531</v>
      </c>
      <c r="R21" s="81">
        <v>319636033</v>
      </c>
      <c r="S21" s="81">
        <v>293290534</v>
      </c>
      <c r="T21" s="81">
        <v>303803600</v>
      </c>
      <c r="U21" s="81">
        <v>286979358</v>
      </c>
      <c r="V21" s="81">
        <v>253515183</v>
      </c>
      <c r="W21" s="81">
        <v>256502429</v>
      </c>
      <c r="X21" s="81">
        <v>323482162</v>
      </c>
      <c r="Y21" s="155">
        <v>19979.962314442793</v>
      </c>
      <c r="Z21" s="155">
        <v>20978.531373397778</v>
      </c>
      <c r="AA21" s="155">
        <v>19030.971899999928</v>
      </c>
      <c r="AB21" s="156">
        <v>20313.724318351338</v>
      </c>
      <c r="AC21" s="156">
        <v>20399.295099999927</v>
      </c>
    </row>
    <row r="22" spans="1:29" x14ac:dyDescent="0.3">
      <c r="A22" s="50" t="s">
        <v>136</v>
      </c>
      <c r="B22" s="51">
        <v>50</v>
      </c>
      <c r="C22" s="51" t="s">
        <v>129</v>
      </c>
      <c r="D22" s="51" t="s">
        <v>101</v>
      </c>
      <c r="E22" s="81">
        <v>149053474</v>
      </c>
      <c r="F22" s="81">
        <v>162846960</v>
      </c>
      <c r="G22" s="81">
        <v>136385903</v>
      </c>
      <c r="H22" s="81">
        <v>157484873</v>
      </c>
      <c r="I22" s="81">
        <v>158585249</v>
      </c>
      <c r="J22" s="81">
        <v>318667235</v>
      </c>
      <c r="K22" s="81">
        <v>356223249</v>
      </c>
      <c r="L22" s="81">
        <v>354918959</v>
      </c>
      <c r="M22" s="81">
        <v>452525974</v>
      </c>
      <c r="N22" s="81">
        <v>500153874</v>
      </c>
      <c r="O22" s="81">
        <v>66268171</v>
      </c>
      <c r="P22" s="81">
        <v>74021804</v>
      </c>
      <c r="Q22" s="81">
        <v>51558502</v>
      </c>
      <c r="R22" s="81">
        <v>58431346</v>
      </c>
      <c r="S22" s="81">
        <v>55468231</v>
      </c>
      <c r="T22" s="81">
        <v>114399469</v>
      </c>
      <c r="U22" s="81">
        <v>125743658</v>
      </c>
      <c r="V22" s="81">
        <v>133990633</v>
      </c>
      <c r="W22" s="81">
        <v>167899948</v>
      </c>
      <c r="X22" s="81">
        <v>174938405</v>
      </c>
      <c r="Y22" s="155">
        <v>6269.4353955854785</v>
      </c>
      <c r="Z22" s="155">
        <v>6527.0690249788377</v>
      </c>
      <c r="AA22" s="155">
        <v>6013.6439999999693</v>
      </c>
      <c r="AB22" s="156">
        <v>6385.5954515752101</v>
      </c>
      <c r="AC22" s="156">
        <v>6204.4694999999419</v>
      </c>
    </row>
    <row r="23" spans="1:29" x14ac:dyDescent="0.3">
      <c r="A23" s="50" t="s">
        <v>138</v>
      </c>
      <c r="B23" s="51">
        <v>51</v>
      </c>
      <c r="C23" s="51" t="s">
        <v>1337</v>
      </c>
      <c r="D23" s="51" t="s">
        <v>126</v>
      </c>
      <c r="E23" s="81">
        <v>116968318</v>
      </c>
      <c r="F23" s="81">
        <v>109756561</v>
      </c>
      <c r="G23" s="81">
        <v>99356085</v>
      </c>
      <c r="H23" s="81">
        <v>110109101</v>
      </c>
      <c r="I23" s="81">
        <v>110565967</v>
      </c>
      <c r="J23" s="81">
        <v>3035844081</v>
      </c>
      <c r="K23" s="81">
        <v>3386696163</v>
      </c>
      <c r="L23" s="81">
        <v>3540781733</v>
      </c>
      <c r="M23" s="81">
        <v>4159365528</v>
      </c>
      <c r="N23" s="81">
        <v>4879582795</v>
      </c>
      <c r="O23" s="81">
        <v>48729650</v>
      </c>
      <c r="P23" s="81">
        <v>46669603</v>
      </c>
      <c r="Q23" s="81">
        <v>37023045</v>
      </c>
      <c r="R23" s="81">
        <v>39467550</v>
      </c>
      <c r="S23" s="81">
        <v>39137031</v>
      </c>
      <c r="T23" s="81">
        <v>993959059</v>
      </c>
      <c r="U23" s="81">
        <v>1135839801</v>
      </c>
      <c r="V23" s="81">
        <v>1126372561</v>
      </c>
      <c r="W23" s="81">
        <v>1346613003</v>
      </c>
      <c r="X23" s="81">
        <v>1564009614</v>
      </c>
      <c r="Y23" s="155">
        <v>4276.7287001531231</v>
      </c>
      <c r="Z23" s="155">
        <v>3215.4495270270381</v>
      </c>
      <c r="AA23" s="155">
        <v>2683.7783000000031</v>
      </c>
      <c r="AB23" s="156">
        <v>2617.6138999999966</v>
      </c>
      <c r="AC23" s="156">
        <v>3011.9714999999992</v>
      </c>
    </row>
    <row r="24" spans="1:29" x14ac:dyDescent="0.3">
      <c r="A24" s="50" t="s">
        <v>139</v>
      </c>
      <c r="B24" s="51">
        <v>57</v>
      </c>
      <c r="C24" s="51" t="s">
        <v>1338</v>
      </c>
      <c r="D24" s="51" t="s">
        <v>97</v>
      </c>
      <c r="E24" s="81">
        <v>147007018</v>
      </c>
      <c r="F24" s="81">
        <v>157212264</v>
      </c>
      <c r="G24" s="81">
        <v>150307799</v>
      </c>
      <c r="H24" s="81">
        <v>162232348</v>
      </c>
      <c r="I24" s="81">
        <v>180918999</v>
      </c>
      <c r="J24" s="81">
        <v>494687989</v>
      </c>
      <c r="K24" s="81">
        <v>534219667</v>
      </c>
      <c r="L24" s="81">
        <v>488841997</v>
      </c>
      <c r="M24" s="81">
        <v>611121121</v>
      </c>
      <c r="N24" s="81">
        <v>660223449</v>
      </c>
      <c r="O24" s="81">
        <v>76488432</v>
      </c>
      <c r="P24" s="81">
        <v>85383708</v>
      </c>
      <c r="Q24" s="81">
        <v>80935130</v>
      </c>
      <c r="R24" s="81">
        <v>92906625</v>
      </c>
      <c r="S24" s="81">
        <v>93954261</v>
      </c>
      <c r="T24" s="81">
        <v>163879842</v>
      </c>
      <c r="U24" s="81">
        <v>178592643</v>
      </c>
      <c r="V24" s="81">
        <v>159463126</v>
      </c>
      <c r="W24" s="81">
        <v>208030317</v>
      </c>
      <c r="X24" s="81">
        <v>221184371</v>
      </c>
      <c r="Y24" s="155">
        <v>7344.2569119741711</v>
      </c>
      <c r="Z24" s="155">
        <v>7518.3953120698097</v>
      </c>
      <c r="AA24" s="155">
        <v>6861.3663999999426</v>
      </c>
      <c r="AB24" s="156">
        <v>7904.2136616187936</v>
      </c>
      <c r="AC24" s="156">
        <v>7918.6025999999774</v>
      </c>
    </row>
    <row r="25" spans="1:29" x14ac:dyDescent="0.3">
      <c r="A25" s="50" t="s">
        <v>141</v>
      </c>
      <c r="B25" s="51">
        <v>8</v>
      </c>
      <c r="C25" s="51" t="s">
        <v>1331</v>
      </c>
      <c r="D25" s="51" t="s">
        <v>101</v>
      </c>
      <c r="E25" s="81">
        <v>17072712</v>
      </c>
      <c r="F25" s="81">
        <v>16929589</v>
      </c>
      <c r="G25" s="81">
        <v>15777860</v>
      </c>
      <c r="H25" s="81">
        <v>16485835</v>
      </c>
      <c r="I25" s="81">
        <v>17791197</v>
      </c>
      <c r="J25" s="81">
        <v>80278111</v>
      </c>
      <c r="K25" s="81">
        <v>89700746</v>
      </c>
      <c r="L25" s="81">
        <v>91397023</v>
      </c>
      <c r="M25" s="81">
        <v>108605821</v>
      </c>
      <c r="N25" s="81">
        <v>123598398</v>
      </c>
      <c r="O25" s="81">
        <v>13162760</v>
      </c>
      <c r="P25" s="81">
        <v>13831248</v>
      </c>
      <c r="Q25" s="81">
        <v>12430272</v>
      </c>
      <c r="R25" s="81">
        <v>13471134</v>
      </c>
      <c r="S25" s="81">
        <v>13851405</v>
      </c>
      <c r="T25" s="81">
        <v>39477275</v>
      </c>
      <c r="U25" s="81">
        <v>42848856</v>
      </c>
      <c r="V25" s="81">
        <v>46733995</v>
      </c>
      <c r="W25" s="81">
        <v>54650756</v>
      </c>
      <c r="X25" s="81">
        <v>62290782</v>
      </c>
      <c r="Y25" s="155">
        <v>787.75360814742646</v>
      </c>
      <c r="Z25" s="155">
        <v>797.83208357142598</v>
      </c>
      <c r="AA25" s="155">
        <v>646.18749999999852</v>
      </c>
      <c r="AB25" s="156">
        <v>799.37052892892575</v>
      </c>
      <c r="AC25" s="156">
        <v>825.26339999999834</v>
      </c>
    </row>
    <row r="26" spans="1:29" x14ac:dyDescent="0.3">
      <c r="A26" s="50" t="s">
        <v>143</v>
      </c>
      <c r="B26" s="51">
        <v>40</v>
      </c>
      <c r="C26" s="51" t="s">
        <v>1336</v>
      </c>
      <c r="D26" s="51" t="s">
        <v>101</v>
      </c>
      <c r="E26" s="81">
        <v>120743728</v>
      </c>
      <c r="F26" s="81">
        <v>131738341</v>
      </c>
      <c r="G26" s="81">
        <v>129036763</v>
      </c>
      <c r="H26" s="81">
        <v>147256581</v>
      </c>
      <c r="I26" s="81">
        <v>148664837</v>
      </c>
      <c r="J26" s="81">
        <v>269601507</v>
      </c>
      <c r="K26" s="81">
        <v>291763439</v>
      </c>
      <c r="L26" s="81">
        <v>273958888</v>
      </c>
      <c r="M26" s="81">
        <v>292371037</v>
      </c>
      <c r="N26" s="81">
        <v>333334277</v>
      </c>
      <c r="O26" s="81">
        <v>70043102</v>
      </c>
      <c r="P26" s="81">
        <v>56987580</v>
      </c>
      <c r="Q26" s="81">
        <v>55660048</v>
      </c>
      <c r="R26" s="81">
        <v>70260303</v>
      </c>
      <c r="S26" s="81">
        <v>68202606</v>
      </c>
      <c r="T26" s="81">
        <v>91144897</v>
      </c>
      <c r="U26" s="81">
        <v>109900911</v>
      </c>
      <c r="V26" s="81">
        <v>97124357</v>
      </c>
      <c r="W26" s="81">
        <v>87786102</v>
      </c>
      <c r="X26" s="81">
        <v>103058914</v>
      </c>
      <c r="Y26" s="155">
        <v>6226.0217712840968</v>
      </c>
      <c r="Z26" s="155">
        <v>6378.4796371936591</v>
      </c>
      <c r="AA26" s="155">
        <v>5951.3571999999767</v>
      </c>
      <c r="AB26" s="156">
        <v>5805.6294536496753</v>
      </c>
      <c r="AC26" s="156">
        <v>5490.7742999999828</v>
      </c>
    </row>
    <row r="27" spans="1:29" x14ac:dyDescent="0.3">
      <c r="A27" s="50" t="s">
        <v>145</v>
      </c>
      <c r="B27" s="51">
        <v>68</v>
      </c>
      <c r="C27" s="51" t="s">
        <v>1339</v>
      </c>
      <c r="D27" s="51" t="s">
        <v>101</v>
      </c>
      <c r="E27" s="81">
        <v>65660397</v>
      </c>
      <c r="F27" s="81">
        <v>68130650</v>
      </c>
      <c r="G27" s="81">
        <v>75054404</v>
      </c>
      <c r="H27" s="81">
        <v>78786093</v>
      </c>
      <c r="I27" s="81">
        <v>95168108</v>
      </c>
      <c r="J27" s="81">
        <v>296090744</v>
      </c>
      <c r="K27" s="81">
        <v>311230871</v>
      </c>
      <c r="L27" s="81">
        <v>271429084</v>
      </c>
      <c r="M27" s="81">
        <v>318876919</v>
      </c>
      <c r="N27" s="81">
        <v>349743287</v>
      </c>
      <c r="O27" s="81">
        <v>29304100</v>
      </c>
      <c r="P27" s="81">
        <v>31282050</v>
      </c>
      <c r="Q27" s="81">
        <v>40951617</v>
      </c>
      <c r="R27" s="81">
        <v>36073149</v>
      </c>
      <c r="S27" s="81">
        <v>39876964</v>
      </c>
      <c r="T27" s="81">
        <v>104352814</v>
      </c>
      <c r="U27" s="81">
        <v>104176161</v>
      </c>
      <c r="V27" s="81">
        <v>81572226</v>
      </c>
      <c r="W27" s="81">
        <v>102570301</v>
      </c>
      <c r="X27" s="81">
        <v>110458954</v>
      </c>
      <c r="Y27" s="155">
        <v>3937.1260946232042</v>
      </c>
      <c r="Z27" s="155">
        <v>3970.2621067310338</v>
      </c>
      <c r="AA27" s="155">
        <v>3796.6128000000494</v>
      </c>
      <c r="AB27" s="156">
        <v>4294.2276322266243</v>
      </c>
      <c r="AC27" s="156">
        <v>4576.2685000000056</v>
      </c>
    </row>
    <row r="28" spans="1:29" x14ac:dyDescent="0.3">
      <c r="A28" s="50" t="s">
        <v>147</v>
      </c>
      <c r="B28" s="51">
        <v>14496</v>
      </c>
      <c r="C28" s="51" t="s">
        <v>1339</v>
      </c>
      <c r="D28" s="51" t="s">
        <v>101</v>
      </c>
      <c r="E28" s="81">
        <v>186342161</v>
      </c>
      <c r="F28" s="81">
        <v>195944683</v>
      </c>
      <c r="G28" s="81">
        <v>190743767</v>
      </c>
      <c r="H28" s="81">
        <v>212255130</v>
      </c>
      <c r="I28" s="81">
        <v>222551504</v>
      </c>
      <c r="J28" s="81">
        <v>414701510</v>
      </c>
      <c r="K28" s="81">
        <v>438398900</v>
      </c>
      <c r="L28" s="81">
        <v>413085410</v>
      </c>
      <c r="M28" s="81">
        <v>473588534</v>
      </c>
      <c r="N28" s="81">
        <v>476312046</v>
      </c>
      <c r="O28" s="81">
        <v>73169042</v>
      </c>
      <c r="P28" s="81">
        <v>66878480</v>
      </c>
      <c r="Q28" s="81">
        <v>71323610</v>
      </c>
      <c r="R28" s="81">
        <v>80191170</v>
      </c>
      <c r="S28" s="81">
        <v>76781015</v>
      </c>
      <c r="T28" s="81">
        <v>95310789</v>
      </c>
      <c r="U28" s="81">
        <v>104511688</v>
      </c>
      <c r="V28" s="81">
        <v>98280195</v>
      </c>
      <c r="W28" s="81">
        <v>109720211</v>
      </c>
      <c r="X28" s="81">
        <v>111776602</v>
      </c>
      <c r="Y28" s="155">
        <v>7858.8751010496471</v>
      </c>
      <c r="Z28" s="155">
        <v>8198.4610053641372</v>
      </c>
      <c r="AA28" s="155">
        <v>7884.1307999999362</v>
      </c>
      <c r="AB28" s="156">
        <v>8488.3451100264392</v>
      </c>
      <c r="AC28" s="156">
        <v>8222.884799999887</v>
      </c>
    </row>
    <row r="29" spans="1:29" x14ac:dyDescent="0.3">
      <c r="A29" s="50" t="s">
        <v>148</v>
      </c>
      <c r="B29" s="51">
        <v>73</v>
      </c>
      <c r="C29" s="51" t="s">
        <v>1324</v>
      </c>
      <c r="D29" s="51" t="s">
        <v>101</v>
      </c>
      <c r="E29" s="81">
        <v>57824427</v>
      </c>
      <c r="F29" s="81">
        <v>53599194</v>
      </c>
      <c r="G29" s="81">
        <v>52885190</v>
      </c>
      <c r="H29" s="81">
        <v>49036735</v>
      </c>
      <c r="I29" s="81">
        <v>52316273</v>
      </c>
      <c r="J29" s="81">
        <v>207853655</v>
      </c>
      <c r="K29" s="81">
        <v>247338942</v>
      </c>
      <c r="L29" s="81">
        <v>236379564</v>
      </c>
      <c r="M29" s="81">
        <v>253867968</v>
      </c>
      <c r="N29" s="81">
        <v>282479352</v>
      </c>
      <c r="O29" s="81">
        <v>35277383</v>
      </c>
      <c r="P29" s="81">
        <v>32387292</v>
      </c>
      <c r="Q29" s="81">
        <v>32570317</v>
      </c>
      <c r="R29" s="81">
        <v>24838461</v>
      </c>
      <c r="S29" s="81">
        <v>26046861</v>
      </c>
      <c r="T29" s="81">
        <v>78681810</v>
      </c>
      <c r="U29" s="81">
        <v>97246685</v>
      </c>
      <c r="V29" s="81">
        <v>93503084</v>
      </c>
      <c r="W29" s="81">
        <v>109898393</v>
      </c>
      <c r="X29" s="81">
        <v>109509822</v>
      </c>
      <c r="Y29" s="155">
        <v>4123.8730439212586</v>
      </c>
      <c r="Z29" s="155">
        <v>4329.4428064805297</v>
      </c>
      <c r="AA29" s="155">
        <v>4100.1978000000172</v>
      </c>
      <c r="AB29" s="156">
        <v>4140.6116868182944</v>
      </c>
      <c r="AC29" s="156">
        <v>4050.1449999999959</v>
      </c>
    </row>
    <row r="30" spans="1:29" x14ac:dyDescent="0.3">
      <c r="A30" s="50" t="s">
        <v>150</v>
      </c>
      <c r="B30" s="51">
        <v>77</v>
      </c>
      <c r="C30" s="51" t="s">
        <v>1342</v>
      </c>
      <c r="D30" s="51" t="s">
        <v>101</v>
      </c>
      <c r="E30" s="81">
        <v>81554347</v>
      </c>
      <c r="F30" s="81">
        <v>84424193</v>
      </c>
      <c r="G30" s="81">
        <v>84348773</v>
      </c>
      <c r="H30" s="81">
        <v>101800743</v>
      </c>
      <c r="I30" s="81">
        <v>165336946</v>
      </c>
      <c r="J30" s="81">
        <v>249756295</v>
      </c>
      <c r="K30" s="81">
        <v>284267480</v>
      </c>
      <c r="L30" s="81">
        <v>257888940</v>
      </c>
      <c r="M30" s="81">
        <v>302432832</v>
      </c>
      <c r="N30" s="81">
        <v>365231284</v>
      </c>
      <c r="O30" s="81">
        <v>54763048</v>
      </c>
      <c r="P30" s="81">
        <v>54083067</v>
      </c>
      <c r="Q30" s="81">
        <v>56641740</v>
      </c>
      <c r="R30" s="81">
        <v>72298838</v>
      </c>
      <c r="S30" s="81">
        <v>83973838</v>
      </c>
      <c r="T30" s="81">
        <v>90447161</v>
      </c>
      <c r="U30" s="81">
        <v>102504883</v>
      </c>
      <c r="V30" s="81">
        <v>81937617</v>
      </c>
      <c r="W30" s="81">
        <v>78958998</v>
      </c>
      <c r="X30" s="81">
        <v>92906161</v>
      </c>
      <c r="Y30" s="155">
        <v>6405.3145562481259</v>
      </c>
      <c r="Z30" s="155">
        <v>6128.2622683960853</v>
      </c>
      <c r="AA30" s="155">
        <v>5137.1972999999962</v>
      </c>
      <c r="AB30" s="156">
        <v>5640.3320195635961</v>
      </c>
      <c r="AC30" s="156">
        <v>6381.9107999999715</v>
      </c>
    </row>
    <row r="31" spans="1:29" x14ac:dyDescent="0.3">
      <c r="A31" s="50" t="s">
        <v>152</v>
      </c>
      <c r="B31" s="51">
        <v>6546</v>
      </c>
      <c r="C31" s="51" t="s">
        <v>1322</v>
      </c>
      <c r="D31" s="51" t="s">
        <v>107</v>
      </c>
      <c r="E31" s="81">
        <v>681741860</v>
      </c>
      <c r="F31" s="81">
        <v>751743417</v>
      </c>
      <c r="G31" s="81">
        <v>732227293</v>
      </c>
      <c r="H31" s="81">
        <v>790174393</v>
      </c>
      <c r="I31" s="81">
        <v>788809086</v>
      </c>
      <c r="J31" s="81">
        <v>1469971955</v>
      </c>
      <c r="K31" s="81">
        <v>1603539491</v>
      </c>
      <c r="L31" s="81">
        <v>1406442235</v>
      </c>
      <c r="M31" s="81">
        <v>1596377569</v>
      </c>
      <c r="N31" s="81">
        <v>1482153452</v>
      </c>
      <c r="O31" s="81">
        <v>445883759</v>
      </c>
      <c r="P31" s="81">
        <v>476040992</v>
      </c>
      <c r="Q31" s="81">
        <v>450064809</v>
      </c>
      <c r="R31" s="81">
        <v>485690892</v>
      </c>
      <c r="S31" s="81">
        <v>481884181</v>
      </c>
      <c r="T31" s="81">
        <v>519612748</v>
      </c>
      <c r="U31" s="81">
        <v>562977868</v>
      </c>
      <c r="V31" s="81">
        <v>481717289</v>
      </c>
      <c r="W31" s="81">
        <v>544743548</v>
      </c>
      <c r="X31" s="81">
        <v>505897846</v>
      </c>
      <c r="Y31" s="155">
        <v>36970.538164226862</v>
      </c>
      <c r="Z31" s="155">
        <v>37903.216044282613</v>
      </c>
      <c r="AA31" s="155">
        <v>35507.740800000138</v>
      </c>
      <c r="AB31" s="156">
        <v>25744.173525084614</v>
      </c>
      <c r="AC31" s="156">
        <v>36800.977400000949</v>
      </c>
    </row>
    <row r="32" spans="1:29" x14ac:dyDescent="0.3">
      <c r="A32" s="50" t="s">
        <v>153</v>
      </c>
      <c r="B32" s="51">
        <v>83</v>
      </c>
      <c r="C32" s="51" t="s">
        <v>1344</v>
      </c>
      <c r="D32" s="51" t="s">
        <v>101</v>
      </c>
      <c r="E32" s="81">
        <v>206169064</v>
      </c>
      <c r="F32" s="81">
        <v>207991680</v>
      </c>
      <c r="G32" s="81">
        <v>199504115</v>
      </c>
      <c r="H32" s="81">
        <v>235403510</v>
      </c>
      <c r="I32" s="81">
        <v>252201783</v>
      </c>
      <c r="J32" s="81">
        <v>355886741</v>
      </c>
      <c r="K32" s="81">
        <v>344338467</v>
      </c>
      <c r="L32" s="81">
        <v>327761046</v>
      </c>
      <c r="M32" s="81">
        <v>432973649</v>
      </c>
      <c r="N32" s="81">
        <v>420435459</v>
      </c>
      <c r="O32" s="81">
        <v>116571185</v>
      </c>
      <c r="P32" s="81">
        <v>126524611</v>
      </c>
      <c r="Q32" s="81">
        <v>110866816</v>
      </c>
      <c r="R32" s="81">
        <v>122533982</v>
      </c>
      <c r="S32" s="81">
        <v>125291617</v>
      </c>
      <c r="T32" s="81">
        <v>111144587</v>
      </c>
      <c r="U32" s="81">
        <v>106471549</v>
      </c>
      <c r="V32" s="81">
        <v>86658805</v>
      </c>
      <c r="W32" s="81">
        <v>126596034</v>
      </c>
      <c r="X32" s="81">
        <v>117706542</v>
      </c>
      <c r="Y32" s="155">
        <v>11256.381555379077</v>
      </c>
      <c r="Z32" s="155">
        <v>10932.727411595113</v>
      </c>
      <c r="AA32" s="155">
        <v>10224.697700000108</v>
      </c>
      <c r="AB32" s="156">
        <v>21226.426235010054</v>
      </c>
      <c r="AC32" s="156">
        <v>10486.161999999929</v>
      </c>
    </row>
    <row r="33" spans="1:29" x14ac:dyDescent="0.3">
      <c r="A33" s="50" t="s">
        <v>155</v>
      </c>
      <c r="B33" s="51">
        <v>85</v>
      </c>
      <c r="C33" s="51" t="s">
        <v>1346</v>
      </c>
      <c r="D33" s="51" t="s">
        <v>101</v>
      </c>
      <c r="E33" s="81">
        <v>428058150</v>
      </c>
      <c r="F33" s="81">
        <v>412434611</v>
      </c>
      <c r="G33" s="81">
        <v>400813642</v>
      </c>
      <c r="H33" s="81">
        <v>466471964</v>
      </c>
      <c r="I33" s="81">
        <v>449268881</v>
      </c>
      <c r="J33" s="81">
        <v>821833907</v>
      </c>
      <c r="K33" s="81">
        <v>856304981</v>
      </c>
      <c r="L33" s="81">
        <v>775030934</v>
      </c>
      <c r="M33" s="81">
        <v>862570007</v>
      </c>
      <c r="N33" s="81">
        <v>867846451</v>
      </c>
      <c r="O33" s="81">
        <v>227978663</v>
      </c>
      <c r="P33" s="81">
        <v>204528568</v>
      </c>
      <c r="Q33" s="81">
        <v>182198431</v>
      </c>
      <c r="R33" s="81">
        <v>202619468</v>
      </c>
      <c r="S33" s="81">
        <v>183882677</v>
      </c>
      <c r="T33" s="81">
        <v>226241077</v>
      </c>
      <c r="U33" s="81">
        <v>249463397</v>
      </c>
      <c r="V33" s="81">
        <v>226465732</v>
      </c>
      <c r="W33" s="81">
        <v>248091781</v>
      </c>
      <c r="X33" s="81">
        <v>261353992</v>
      </c>
      <c r="Y33" s="155">
        <v>19937.702807056721</v>
      </c>
      <c r="Z33" s="155">
        <v>19310.954733307201</v>
      </c>
      <c r="AA33" s="155">
        <v>17487.656099999778</v>
      </c>
      <c r="AB33" s="156">
        <v>10225.521197805547</v>
      </c>
      <c r="AC33" s="156">
        <v>18217.66170000015</v>
      </c>
    </row>
    <row r="34" spans="1:29" x14ac:dyDescent="0.3">
      <c r="A34" s="50" t="s">
        <v>156</v>
      </c>
      <c r="B34" s="51">
        <v>133</v>
      </c>
      <c r="C34" s="51" t="s">
        <v>1339</v>
      </c>
      <c r="D34" s="51" t="s">
        <v>101</v>
      </c>
      <c r="E34" s="81">
        <v>76914834</v>
      </c>
      <c r="F34" s="81">
        <v>79292882</v>
      </c>
      <c r="G34" s="81">
        <v>79868798</v>
      </c>
      <c r="H34" s="81">
        <v>88080511</v>
      </c>
      <c r="I34" s="81">
        <v>92064621</v>
      </c>
      <c r="J34" s="81">
        <v>189488675</v>
      </c>
      <c r="K34" s="81">
        <v>205583069</v>
      </c>
      <c r="L34" s="81">
        <v>185538577</v>
      </c>
      <c r="M34" s="81">
        <v>228929040</v>
      </c>
      <c r="N34" s="81">
        <v>254650716</v>
      </c>
      <c r="O34" s="81">
        <v>26322031</v>
      </c>
      <c r="P34" s="81">
        <v>18765150</v>
      </c>
      <c r="Q34" s="81">
        <v>25736891</v>
      </c>
      <c r="R34" s="81">
        <v>30488604</v>
      </c>
      <c r="S34" s="81">
        <v>29169356</v>
      </c>
      <c r="T34" s="81">
        <v>44175648</v>
      </c>
      <c r="U34" s="81">
        <v>51764198</v>
      </c>
      <c r="V34" s="81">
        <v>39477291</v>
      </c>
      <c r="W34" s="81">
        <v>52094797</v>
      </c>
      <c r="X34" s="81">
        <v>57787241</v>
      </c>
      <c r="Y34" s="155">
        <v>3668.9041897598645</v>
      </c>
      <c r="Z34" s="155">
        <v>3396.2473991520519</v>
      </c>
      <c r="AA34" s="155">
        <v>3355.7920000000072</v>
      </c>
      <c r="AB34" s="156">
        <v>19856.587617689107</v>
      </c>
      <c r="AC34" s="156">
        <v>3476.9152000000072</v>
      </c>
    </row>
    <row r="35" spans="1:29" x14ac:dyDescent="0.3">
      <c r="A35" s="50" t="s">
        <v>159</v>
      </c>
      <c r="B35" s="51">
        <v>88</v>
      </c>
      <c r="C35" s="51" t="s">
        <v>129</v>
      </c>
      <c r="D35" s="51" t="s">
        <v>97</v>
      </c>
      <c r="E35" s="81">
        <v>23229930</v>
      </c>
      <c r="F35" s="81">
        <v>27151019</v>
      </c>
      <c r="G35" s="81">
        <v>18874649</v>
      </c>
      <c r="H35" s="81">
        <v>19803664</v>
      </c>
      <c r="I35" s="81">
        <v>33106872</v>
      </c>
      <c r="J35" s="81">
        <v>140008743</v>
      </c>
      <c r="K35" s="81">
        <v>151751123</v>
      </c>
      <c r="L35" s="81">
        <v>149360059</v>
      </c>
      <c r="M35" s="81">
        <v>194915974</v>
      </c>
      <c r="N35" s="81">
        <v>194312867</v>
      </c>
      <c r="O35" s="81">
        <v>16303084</v>
      </c>
      <c r="P35" s="81">
        <v>16696730</v>
      </c>
      <c r="Q35" s="81">
        <v>16831625</v>
      </c>
      <c r="R35" s="81">
        <v>18476036</v>
      </c>
      <c r="S35" s="81">
        <v>17527904</v>
      </c>
      <c r="T35" s="81">
        <v>67763916</v>
      </c>
      <c r="U35" s="81">
        <v>78838270</v>
      </c>
      <c r="V35" s="81">
        <v>76409958</v>
      </c>
      <c r="W35" s="81">
        <v>89324706</v>
      </c>
      <c r="X35" s="81">
        <v>104047055</v>
      </c>
      <c r="Y35" s="155">
        <v>1030.5755745614003</v>
      </c>
      <c r="Z35" s="155">
        <v>865.41174672896727</v>
      </c>
      <c r="AA35" s="155">
        <v>829.55229999999756</v>
      </c>
      <c r="AB35" s="156">
        <v>2246.5044983498228</v>
      </c>
      <c r="AC35" s="156">
        <v>829.53539999999646</v>
      </c>
    </row>
    <row r="36" spans="1:29" x14ac:dyDescent="0.3">
      <c r="A36" s="50" t="s">
        <v>161</v>
      </c>
      <c r="B36" s="51">
        <v>89</v>
      </c>
      <c r="C36" s="51" t="s">
        <v>129</v>
      </c>
      <c r="D36" s="51" t="s">
        <v>126</v>
      </c>
      <c r="E36" s="81">
        <v>42977490</v>
      </c>
      <c r="F36" s="81">
        <v>44291499</v>
      </c>
      <c r="G36" s="81">
        <v>43819016</v>
      </c>
      <c r="H36" s="81">
        <v>44743253</v>
      </c>
      <c r="I36" s="81">
        <v>53130098</v>
      </c>
      <c r="J36" s="81">
        <v>459128744</v>
      </c>
      <c r="K36" s="81">
        <v>486490696</v>
      </c>
      <c r="L36" s="81">
        <v>396023843</v>
      </c>
      <c r="M36" s="81">
        <v>507874634</v>
      </c>
      <c r="N36" s="81">
        <v>529821987</v>
      </c>
      <c r="O36" s="81">
        <v>20095024</v>
      </c>
      <c r="P36" s="81">
        <v>20646539</v>
      </c>
      <c r="Q36" s="81">
        <v>18858074</v>
      </c>
      <c r="R36" s="81">
        <v>19650937</v>
      </c>
      <c r="S36" s="81">
        <v>23839881</v>
      </c>
      <c r="T36" s="81">
        <v>196980139</v>
      </c>
      <c r="U36" s="81">
        <v>205268557</v>
      </c>
      <c r="V36" s="81">
        <v>170433924</v>
      </c>
      <c r="W36" s="81">
        <v>223055136</v>
      </c>
      <c r="X36" s="81">
        <v>237735175</v>
      </c>
      <c r="Y36" s="155">
        <v>1622.6351413910161</v>
      </c>
      <c r="Z36" s="155">
        <v>1674.575233704978</v>
      </c>
      <c r="AA36" s="155">
        <v>1664.6826000000019</v>
      </c>
      <c r="AB36" s="156">
        <v>2037.3719038910547</v>
      </c>
      <c r="AC36" s="156">
        <v>1706.4241000000029</v>
      </c>
    </row>
    <row r="37" spans="1:29" x14ac:dyDescent="0.3">
      <c r="A37" s="50" t="s">
        <v>162</v>
      </c>
      <c r="B37" s="51">
        <v>91</v>
      </c>
      <c r="C37" s="51" t="s">
        <v>129</v>
      </c>
      <c r="D37" s="51" t="s">
        <v>123</v>
      </c>
      <c r="E37" s="81">
        <v>4438542793</v>
      </c>
      <c r="F37" s="81">
        <v>4330130145</v>
      </c>
      <c r="G37" s="81">
        <v>4445717680</v>
      </c>
      <c r="H37" s="81">
        <v>4926261203</v>
      </c>
      <c r="I37" s="81">
        <v>5059168791</v>
      </c>
      <c r="J37" s="81">
        <v>4872935418</v>
      </c>
      <c r="K37" s="81">
        <v>5707294322</v>
      </c>
      <c r="L37" s="81">
        <v>5209736531</v>
      </c>
      <c r="M37" s="81">
        <v>6197996807</v>
      </c>
      <c r="N37" s="81">
        <v>6761524034</v>
      </c>
      <c r="O37" s="81">
        <v>1486283192</v>
      </c>
      <c r="P37" s="81">
        <v>1586666467</v>
      </c>
      <c r="Q37" s="81">
        <v>1472803718</v>
      </c>
      <c r="R37" s="81">
        <v>1579685495</v>
      </c>
      <c r="S37" s="81">
        <v>1534330673</v>
      </c>
      <c r="T37" s="81">
        <v>1417595464</v>
      </c>
      <c r="U37" s="81">
        <v>1518801470</v>
      </c>
      <c r="V37" s="81">
        <v>1472667353</v>
      </c>
      <c r="W37" s="81">
        <v>1785361357</v>
      </c>
      <c r="X37" s="81">
        <v>1957692340</v>
      </c>
      <c r="Y37" s="155">
        <v>91979.386960034171</v>
      </c>
      <c r="Z37" s="155">
        <v>93513.075738902655</v>
      </c>
      <c r="AA37" s="155">
        <v>92210.402199998251</v>
      </c>
      <c r="AB37" s="156">
        <v>1964.6518611804604</v>
      </c>
      <c r="AC37" s="156">
        <v>93190.081400000665</v>
      </c>
    </row>
    <row r="38" spans="1:29" x14ac:dyDescent="0.3">
      <c r="A38" s="50" t="s">
        <v>163</v>
      </c>
      <c r="B38" s="51">
        <v>3111</v>
      </c>
      <c r="C38" s="51" t="s">
        <v>1346</v>
      </c>
      <c r="D38" s="51" t="s">
        <v>101</v>
      </c>
      <c r="E38" s="81">
        <v>155658119</v>
      </c>
      <c r="F38" s="81">
        <v>157499806</v>
      </c>
      <c r="G38" s="81">
        <v>160904696</v>
      </c>
      <c r="H38" s="81">
        <v>166499575</v>
      </c>
      <c r="I38" s="81">
        <v>172142170</v>
      </c>
      <c r="J38" s="81">
        <v>360867403</v>
      </c>
      <c r="K38" s="81">
        <v>367117181</v>
      </c>
      <c r="L38" s="81">
        <v>303979936</v>
      </c>
      <c r="M38" s="81">
        <v>340375706</v>
      </c>
      <c r="N38" s="81">
        <v>325001730</v>
      </c>
      <c r="O38" s="81">
        <v>101248243</v>
      </c>
      <c r="P38" s="81">
        <v>100233307</v>
      </c>
      <c r="Q38" s="81">
        <v>99910761</v>
      </c>
      <c r="R38" s="81">
        <v>99953661</v>
      </c>
      <c r="S38" s="81">
        <v>97592934</v>
      </c>
      <c r="T38" s="81">
        <v>126893905</v>
      </c>
      <c r="U38" s="81">
        <v>123721364</v>
      </c>
      <c r="V38" s="81">
        <v>96899787</v>
      </c>
      <c r="W38" s="81">
        <v>115121508</v>
      </c>
      <c r="X38" s="81">
        <v>108161751</v>
      </c>
      <c r="Y38" s="155">
        <v>8897.8344693502386</v>
      </c>
      <c r="Z38" s="155">
        <v>8915.5601436128763</v>
      </c>
      <c r="AA38" s="155">
        <v>8843.1735999999655</v>
      </c>
      <c r="AB38" s="156">
        <v>51017.817056184271</v>
      </c>
      <c r="AC38" s="156">
        <v>8784.4898999999168</v>
      </c>
    </row>
    <row r="39" spans="1:29" x14ac:dyDescent="0.3">
      <c r="A39" s="50" t="s">
        <v>164</v>
      </c>
      <c r="B39" s="51">
        <v>6547</v>
      </c>
      <c r="C39" s="51" t="s">
        <v>1349</v>
      </c>
      <c r="D39" s="51" t="s">
        <v>101</v>
      </c>
      <c r="E39" s="81">
        <v>284599669</v>
      </c>
      <c r="F39" s="81">
        <v>305863918</v>
      </c>
      <c r="G39" s="81">
        <v>279882061</v>
      </c>
      <c r="H39" s="81">
        <v>249229638</v>
      </c>
      <c r="I39" s="81">
        <v>229184975</v>
      </c>
      <c r="J39" s="81">
        <v>330102220</v>
      </c>
      <c r="K39" s="81">
        <v>395028855</v>
      </c>
      <c r="L39" s="81">
        <v>389473294</v>
      </c>
      <c r="M39" s="81">
        <v>421738520</v>
      </c>
      <c r="N39" s="81">
        <v>418606857</v>
      </c>
      <c r="O39" s="81">
        <v>148280526</v>
      </c>
      <c r="P39" s="81">
        <v>158161669</v>
      </c>
      <c r="Q39" s="81">
        <v>141803689</v>
      </c>
      <c r="R39" s="81">
        <v>120179751</v>
      </c>
      <c r="S39" s="81">
        <v>106705062</v>
      </c>
      <c r="T39" s="81">
        <v>135134957</v>
      </c>
      <c r="U39" s="81">
        <v>143541267</v>
      </c>
      <c r="V39" s="81">
        <v>140557884</v>
      </c>
      <c r="W39" s="81">
        <v>165481319</v>
      </c>
      <c r="X39" s="81">
        <v>162683962</v>
      </c>
      <c r="Y39" s="155">
        <v>15234.186608440454</v>
      </c>
      <c r="Z39" s="155">
        <v>16299.905408638519</v>
      </c>
      <c r="AA39" s="155">
        <v>13627.660699998751</v>
      </c>
      <c r="AB39" s="156">
        <v>9823.7322166972626</v>
      </c>
      <c r="AC39" s="156">
        <v>10389.853699999898</v>
      </c>
    </row>
    <row r="40" spans="1:29" x14ac:dyDescent="0.3">
      <c r="A40" s="50" t="s">
        <v>165</v>
      </c>
      <c r="B40" s="51">
        <v>3110</v>
      </c>
      <c r="C40" s="51" t="s">
        <v>1351</v>
      </c>
      <c r="D40" s="51" t="s">
        <v>101</v>
      </c>
      <c r="E40" s="81">
        <v>241693592</v>
      </c>
      <c r="F40" s="81">
        <v>338043282</v>
      </c>
      <c r="G40" s="81">
        <v>434421183</v>
      </c>
      <c r="H40" s="81">
        <v>440410797</v>
      </c>
      <c r="I40" s="81">
        <v>506572014</v>
      </c>
      <c r="J40" s="81">
        <v>481725769</v>
      </c>
      <c r="K40" s="81">
        <v>650175470</v>
      </c>
      <c r="L40" s="81">
        <v>737150637</v>
      </c>
      <c r="M40" s="81">
        <v>583957037</v>
      </c>
      <c r="N40" s="81">
        <v>691956718</v>
      </c>
      <c r="O40" s="81">
        <v>111180378</v>
      </c>
      <c r="P40" s="81">
        <v>117712957</v>
      </c>
      <c r="Q40" s="81">
        <v>132167877</v>
      </c>
      <c r="R40" s="81">
        <v>119250992</v>
      </c>
      <c r="S40" s="81">
        <v>120446704</v>
      </c>
      <c r="T40" s="81">
        <v>128558290</v>
      </c>
      <c r="U40" s="81">
        <v>131610993</v>
      </c>
      <c r="V40" s="81">
        <v>130990928</v>
      </c>
      <c r="W40" s="81">
        <v>90277497</v>
      </c>
      <c r="X40" s="81">
        <v>102192122</v>
      </c>
      <c r="Y40" s="155">
        <v>10991.315596642567</v>
      </c>
      <c r="Z40" s="155">
        <v>11234.321307824492</v>
      </c>
      <c r="AA40" s="155">
        <v>11813.024199999922</v>
      </c>
      <c r="AB40" s="156">
        <v>12973.160384496501</v>
      </c>
      <c r="AC40" s="156">
        <v>9607.254599999922</v>
      </c>
    </row>
    <row r="41" spans="1:29" x14ac:dyDescent="0.3">
      <c r="A41" s="50" t="s">
        <v>167</v>
      </c>
      <c r="B41" s="51">
        <v>97</v>
      </c>
      <c r="C41" s="51" t="s">
        <v>1352</v>
      </c>
      <c r="D41" s="51" t="s">
        <v>97</v>
      </c>
      <c r="E41" s="81">
        <v>134080433</v>
      </c>
      <c r="F41" s="81">
        <v>149474216</v>
      </c>
      <c r="G41" s="81">
        <v>144254957</v>
      </c>
      <c r="H41" s="81">
        <v>158726447</v>
      </c>
      <c r="I41" s="81">
        <v>168835312</v>
      </c>
      <c r="J41" s="81">
        <v>365282750</v>
      </c>
      <c r="K41" s="81">
        <v>396538515</v>
      </c>
      <c r="L41" s="81">
        <v>363823029</v>
      </c>
      <c r="M41" s="81">
        <v>434903841</v>
      </c>
      <c r="N41" s="81">
        <v>459255157</v>
      </c>
      <c r="O41" s="81">
        <v>75116831</v>
      </c>
      <c r="P41" s="81">
        <v>77753976</v>
      </c>
      <c r="Q41" s="81">
        <v>76841008</v>
      </c>
      <c r="R41" s="81">
        <v>81421629</v>
      </c>
      <c r="S41" s="81">
        <v>87083736</v>
      </c>
      <c r="T41" s="81">
        <v>134696760</v>
      </c>
      <c r="U41" s="81">
        <v>141936702</v>
      </c>
      <c r="V41" s="81">
        <v>126671887</v>
      </c>
      <c r="W41" s="81">
        <v>149727803</v>
      </c>
      <c r="X41" s="81">
        <v>165951985</v>
      </c>
      <c r="Y41" s="155">
        <v>8725.9453146671531</v>
      </c>
      <c r="Z41" s="155">
        <v>9219.067625939324</v>
      </c>
      <c r="AA41" s="155">
        <v>8881.5733999999393</v>
      </c>
      <c r="AB41" s="156">
        <v>10229.466245330597</v>
      </c>
      <c r="AC41" s="156">
        <v>9812.6068999999206</v>
      </c>
    </row>
    <row r="42" spans="1:29" x14ac:dyDescent="0.3">
      <c r="A42" s="50" t="s">
        <v>169</v>
      </c>
      <c r="B42" s="51">
        <v>99</v>
      </c>
      <c r="C42" s="51" t="s">
        <v>1353</v>
      </c>
      <c r="D42" s="51" t="s">
        <v>101</v>
      </c>
      <c r="E42" s="81">
        <v>86796196</v>
      </c>
      <c r="F42" s="81">
        <v>83105099</v>
      </c>
      <c r="G42" s="81">
        <v>85864409</v>
      </c>
      <c r="H42" s="81">
        <v>104197870</v>
      </c>
      <c r="I42" s="81">
        <v>113255439</v>
      </c>
      <c r="J42" s="81">
        <v>135094838</v>
      </c>
      <c r="K42" s="81">
        <v>154695372</v>
      </c>
      <c r="L42" s="81">
        <v>145293950</v>
      </c>
      <c r="M42" s="81">
        <v>188360806</v>
      </c>
      <c r="N42" s="81">
        <v>203418890</v>
      </c>
      <c r="O42" s="81">
        <v>59072920</v>
      </c>
      <c r="P42" s="81">
        <v>57351474</v>
      </c>
      <c r="Q42" s="81">
        <v>60027075</v>
      </c>
      <c r="R42" s="81">
        <v>67313517</v>
      </c>
      <c r="S42" s="81">
        <v>75538439</v>
      </c>
      <c r="T42" s="81">
        <v>56293011</v>
      </c>
      <c r="U42" s="81">
        <v>64240471</v>
      </c>
      <c r="V42" s="81">
        <v>55299083</v>
      </c>
      <c r="W42" s="81">
        <v>71743220</v>
      </c>
      <c r="X42" s="81">
        <v>76942105</v>
      </c>
      <c r="Y42" s="155">
        <v>5828.0185232732038</v>
      </c>
      <c r="Z42" s="155">
        <v>5630.0114322053132</v>
      </c>
      <c r="AA42" s="155">
        <v>6339.8826999999692</v>
      </c>
      <c r="AB42" s="156">
        <v>11447.300962493689</v>
      </c>
      <c r="AC42" s="156">
        <v>7283.1194999999107</v>
      </c>
    </row>
    <row r="43" spans="1:29" x14ac:dyDescent="0.3">
      <c r="A43" s="50" t="s">
        <v>171</v>
      </c>
      <c r="B43" s="51">
        <v>100</v>
      </c>
      <c r="C43" s="51" t="s">
        <v>1322</v>
      </c>
      <c r="D43" s="51" t="s">
        <v>107</v>
      </c>
      <c r="E43" s="81">
        <v>213121169</v>
      </c>
      <c r="F43" s="81">
        <v>204660836</v>
      </c>
      <c r="G43" s="81">
        <v>185278851</v>
      </c>
      <c r="H43" s="81">
        <v>203872380</v>
      </c>
      <c r="I43" s="81">
        <v>208032356</v>
      </c>
      <c r="J43" s="81">
        <v>411505148</v>
      </c>
      <c r="K43" s="81">
        <v>431016412</v>
      </c>
      <c r="L43" s="81">
        <v>336394133</v>
      </c>
      <c r="M43" s="81">
        <v>384691403</v>
      </c>
      <c r="N43" s="81">
        <v>419365631</v>
      </c>
      <c r="O43" s="81">
        <v>156561194</v>
      </c>
      <c r="P43" s="81">
        <v>153685756</v>
      </c>
      <c r="Q43" s="81">
        <v>141459026</v>
      </c>
      <c r="R43" s="81">
        <v>154596553</v>
      </c>
      <c r="S43" s="81">
        <v>157650670</v>
      </c>
      <c r="T43" s="81">
        <v>163902397</v>
      </c>
      <c r="U43" s="81">
        <v>177735614</v>
      </c>
      <c r="V43" s="81">
        <v>141948638</v>
      </c>
      <c r="W43" s="81">
        <v>163121310</v>
      </c>
      <c r="X43" s="81">
        <v>178034900</v>
      </c>
      <c r="Y43" s="155">
        <v>12913.210552720093</v>
      </c>
      <c r="Z43" s="155">
        <v>12236.415954599905</v>
      </c>
      <c r="AA43" s="155">
        <v>10886.668399999924</v>
      </c>
      <c r="AB43" s="156">
        <v>5839.927642099361</v>
      </c>
      <c r="AC43" s="156">
        <v>12081.527199999911</v>
      </c>
    </row>
    <row r="44" spans="1:29" x14ac:dyDescent="0.3">
      <c r="A44" s="50" t="s">
        <v>173</v>
      </c>
      <c r="B44" s="51">
        <v>101</v>
      </c>
      <c r="C44" s="51" t="s">
        <v>129</v>
      </c>
      <c r="D44" s="51" t="s">
        <v>97</v>
      </c>
      <c r="E44" s="81">
        <v>10400772</v>
      </c>
      <c r="F44" s="81">
        <v>10276233</v>
      </c>
      <c r="G44" s="81">
        <v>9545751</v>
      </c>
      <c r="H44" s="81">
        <v>11425881</v>
      </c>
      <c r="I44" s="81">
        <v>12208661</v>
      </c>
      <c r="J44" s="81">
        <v>60464699</v>
      </c>
      <c r="K44" s="81">
        <v>62568092</v>
      </c>
      <c r="L44" s="81">
        <v>79675148</v>
      </c>
      <c r="M44" s="81">
        <v>107539468</v>
      </c>
      <c r="N44" s="81">
        <v>107055354</v>
      </c>
      <c r="O44" s="81">
        <v>9224431</v>
      </c>
      <c r="P44" s="81">
        <v>6373665</v>
      </c>
      <c r="Q44" s="81">
        <v>6156014</v>
      </c>
      <c r="R44" s="81">
        <v>6950791</v>
      </c>
      <c r="S44" s="81">
        <v>7956048</v>
      </c>
      <c r="T44" s="81">
        <v>37646382</v>
      </c>
      <c r="U44" s="81">
        <v>36033127</v>
      </c>
      <c r="V44" s="81">
        <v>45560265</v>
      </c>
      <c r="W44" s="81">
        <v>60545854</v>
      </c>
      <c r="X44" s="81">
        <v>56370672</v>
      </c>
      <c r="Y44" s="155">
        <v>461.45305785123946</v>
      </c>
      <c r="Z44" s="155">
        <v>336.53449808027966</v>
      </c>
      <c r="AA44" s="155">
        <v>351.49330000000032</v>
      </c>
      <c r="AB44" s="156">
        <v>8224.8506600896999</v>
      </c>
      <c r="AC44" s="156">
        <v>470.16950000000048</v>
      </c>
    </row>
    <row r="45" spans="1:29" x14ac:dyDescent="0.3">
      <c r="A45" s="50" t="s">
        <v>175</v>
      </c>
      <c r="B45" s="51">
        <v>11467</v>
      </c>
      <c r="C45" s="51" t="s">
        <v>1354</v>
      </c>
      <c r="D45" s="51" t="s">
        <v>101</v>
      </c>
      <c r="E45" s="81">
        <v>42436254</v>
      </c>
      <c r="F45" s="81">
        <v>41747297</v>
      </c>
      <c r="G45" s="81">
        <v>36140181</v>
      </c>
      <c r="H45" s="81">
        <v>43339369</v>
      </c>
      <c r="I45" s="81">
        <v>45291037</v>
      </c>
      <c r="J45" s="81">
        <v>115875234</v>
      </c>
      <c r="K45" s="81">
        <v>121842787</v>
      </c>
      <c r="L45" s="81">
        <v>100689158</v>
      </c>
      <c r="M45" s="81">
        <v>125260652</v>
      </c>
      <c r="N45" s="81">
        <v>144939195</v>
      </c>
      <c r="O45" s="81">
        <v>19953798</v>
      </c>
      <c r="P45" s="81">
        <v>19565918</v>
      </c>
      <c r="Q45" s="81">
        <v>19396154</v>
      </c>
      <c r="R45" s="81">
        <v>22919210</v>
      </c>
      <c r="S45" s="81">
        <v>24022184</v>
      </c>
      <c r="T45" s="81">
        <v>35507564</v>
      </c>
      <c r="U45" s="81">
        <v>37457953</v>
      </c>
      <c r="V45" s="81">
        <v>28245570</v>
      </c>
      <c r="W45" s="81">
        <v>36550948</v>
      </c>
      <c r="X45" s="81">
        <v>44915241</v>
      </c>
      <c r="Y45" s="155">
        <v>1787.6238961262534</v>
      </c>
      <c r="Z45" s="155">
        <v>1724.4354206043979</v>
      </c>
      <c r="AA45" s="155">
        <v>1646.1246999999939</v>
      </c>
      <c r="AB45" s="156">
        <v>652.77956415628364</v>
      </c>
      <c r="AC45" s="156">
        <v>2054.9586999999992</v>
      </c>
    </row>
    <row r="46" spans="1:29" x14ac:dyDescent="0.3">
      <c r="A46" s="50" t="s">
        <v>178</v>
      </c>
      <c r="B46" s="51">
        <v>103</v>
      </c>
      <c r="C46" s="51" t="s">
        <v>1322</v>
      </c>
      <c r="D46" s="51" t="s">
        <v>126</v>
      </c>
      <c r="E46" s="81">
        <v>237779302</v>
      </c>
      <c r="F46" s="81">
        <v>238341961</v>
      </c>
      <c r="G46" s="81">
        <v>228670797</v>
      </c>
      <c r="H46" s="81">
        <v>209999572</v>
      </c>
      <c r="I46" s="81">
        <v>142643087</v>
      </c>
      <c r="J46" s="81">
        <v>139496749</v>
      </c>
      <c r="K46" s="81">
        <v>142941589</v>
      </c>
      <c r="L46" s="81">
        <v>116273721</v>
      </c>
      <c r="M46" s="81">
        <v>170930765</v>
      </c>
      <c r="N46" s="81">
        <v>248525283</v>
      </c>
      <c r="O46" s="81">
        <v>171948788</v>
      </c>
      <c r="P46" s="81">
        <v>168964718</v>
      </c>
      <c r="Q46" s="81">
        <v>146104397</v>
      </c>
      <c r="R46" s="81">
        <v>140396457</v>
      </c>
      <c r="S46" s="81">
        <v>96662105</v>
      </c>
      <c r="T46" s="81">
        <v>53073012</v>
      </c>
      <c r="U46" s="81">
        <v>56394691</v>
      </c>
      <c r="V46" s="81">
        <v>42932040</v>
      </c>
      <c r="W46" s="81">
        <v>75645134</v>
      </c>
      <c r="X46" s="81">
        <v>124555518</v>
      </c>
      <c r="Y46" s="155">
        <v>11868.769141944716</v>
      </c>
      <c r="Z46" s="155">
        <v>11448.460675784238</v>
      </c>
      <c r="AA46" s="155">
        <v>9732.6814000001414</v>
      </c>
      <c r="AB46" s="156">
        <v>2692.2965328658061</v>
      </c>
      <c r="AC46" s="156">
        <v>6196.3902000000526</v>
      </c>
    </row>
    <row r="47" spans="1:29" x14ac:dyDescent="0.3">
      <c r="A47" s="50" t="s">
        <v>179</v>
      </c>
      <c r="B47" s="51">
        <v>105</v>
      </c>
      <c r="C47" s="51" t="s">
        <v>129</v>
      </c>
      <c r="D47" s="51" t="s">
        <v>97</v>
      </c>
      <c r="E47" s="81">
        <v>471710294</v>
      </c>
      <c r="F47" s="81">
        <v>451580685</v>
      </c>
      <c r="G47" s="81">
        <v>455784299</v>
      </c>
      <c r="H47" s="81">
        <v>524913734</v>
      </c>
      <c r="I47" s="81">
        <v>553335686</v>
      </c>
      <c r="J47" s="81">
        <v>857918892</v>
      </c>
      <c r="K47" s="81">
        <v>956936138</v>
      </c>
      <c r="L47" s="81">
        <v>922076850</v>
      </c>
      <c r="M47" s="81">
        <v>1161049591</v>
      </c>
      <c r="N47" s="81">
        <v>1294264807</v>
      </c>
      <c r="O47" s="81">
        <v>216759619</v>
      </c>
      <c r="P47" s="81">
        <v>220859755</v>
      </c>
      <c r="Q47" s="81">
        <v>207539131</v>
      </c>
      <c r="R47" s="81">
        <v>224997024</v>
      </c>
      <c r="S47" s="81">
        <v>240110338</v>
      </c>
      <c r="T47" s="81">
        <v>249221381</v>
      </c>
      <c r="U47" s="81">
        <v>281838244</v>
      </c>
      <c r="V47" s="81">
        <v>272054136</v>
      </c>
      <c r="W47" s="81">
        <v>360076644</v>
      </c>
      <c r="X47" s="81">
        <v>381786418</v>
      </c>
      <c r="Y47" s="155">
        <v>16619.655899466925</v>
      </c>
      <c r="Z47" s="155">
        <v>16825.017649334226</v>
      </c>
      <c r="AA47" s="155">
        <v>17081.582299999965</v>
      </c>
      <c r="AB47" s="156">
        <v>5643.6757514350056</v>
      </c>
      <c r="AC47" s="156">
        <v>18475.997800000063</v>
      </c>
    </row>
    <row r="48" spans="1:29" x14ac:dyDescent="0.3">
      <c r="A48" s="50" t="s">
        <v>181</v>
      </c>
      <c r="B48" s="51">
        <v>345</v>
      </c>
      <c r="C48" s="51" t="s">
        <v>129</v>
      </c>
      <c r="D48" s="51" t="s">
        <v>101</v>
      </c>
      <c r="E48" s="81">
        <v>493722827</v>
      </c>
      <c r="F48" s="81">
        <v>490496705</v>
      </c>
      <c r="G48" s="81">
        <v>540851492</v>
      </c>
      <c r="H48" s="81">
        <v>588301005</v>
      </c>
      <c r="I48" s="81">
        <v>621910542</v>
      </c>
      <c r="J48" s="81">
        <v>835213136</v>
      </c>
      <c r="K48" s="81">
        <v>899904460</v>
      </c>
      <c r="L48" s="81">
        <v>818708440</v>
      </c>
      <c r="M48" s="81">
        <v>990697299</v>
      </c>
      <c r="N48" s="81">
        <v>1052638092</v>
      </c>
      <c r="O48" s="81">
        <v>208476849</v>
      </c>
      <c r="P48" s="81">
        <v>217002874</v>
      </c>
      <c r="Q48" s="81">
        <v>230636594</v>
      </c>
      <c r="R48" s="81">
        <v>251107899</v>
      </c>
      <c r="S48" s="81">
        <v>248116644</v>
      </c>
      <c r="T48" s="81">
        <v>204415644</v>
      </c>
      <c r="U48" s="81">
        <v>212990123</v>
      </c>
      <c r="V48" s="81">
        <v>191223137</v>
      </c>
      <c r="W48" s="81">
        <v>227767210</v>
      </c>
      <c r="X48" s="81">
        <v>244765435</v>
      </c>
      <c r="Y48" s="155">
        <v>18114.511250906202</v>
      </c>
      <c r="Z48" s="155">
        <v>17709.788261994116</v>
      </c>
      <c r="AA48" s="155">
        <v>18442.438099999912</v>
      </c>
      <c r="AB48" s="156">
        <v>21831.322173652694</v>
      </c>
      <c r="AC48" s="158">
        <v>20457.346400000199</v>
      </c>
    </row>
    <row r="49" spans="1:29" x14ac:dyDescent="0.3">
      <c r="A49" s="50" t="s">
        <v>182</v>
      </c>
      <c r="B49" s="51">
        <v>3112</v>
      </c>
      <c r="C49" s="51" t="s">
        <v>1322</v>
      </c>
      <c r="D49" s="51" t="s">
        <v>101</v>
      </c>
      <c r="E49" s="81">
        <v>307648616</v>
      </c>
      <c r="F49" s="81">
        <v>324851298</v>
      </c>
      <c r="G49" s="81">
        <v>314400834</v>
      </c>
      <c r="H49" s="81">
        <v>320961252</v>
      </c>
      <c r="I49" s="81">
        <v>339108164</v>
      </c>
      <c r="J49" s="81">
        <v>539293585</v>
      </c>
      <c r="K49" s="81">
        <v>596028740</v>
      </c>
      <c r="L49" s="81">
        <v>539861476</v>
      </c>
      <c r="M49" s="81">
        <v>625854556</v>
      </c>
      <c r="N49" s="81">
        <v>660882631</v>
      </c>
      <c r="O49" s="81">
        <v>200193429</v>
      </c>
      <c r="P49" s="81">
        <v>207920619</v>
      </c>
      <c r="Q49" s="81">
        <v>202104731</v>
      </c>
      <c r="R49" s="81">
        <v>171786188</v>
      </c>
      <c r="S49" s="81">
        <v>177959348</v>
      </c>
      <c r="T49" s="81">
        <v>161248222</v>
      </c>
      <c r="U49" s="81">
        <v>173019189</v>
      </c>
      <c r="V49" s="81">
        <v>156319974</v>
      </c>
      <c r="W49" s="81">
        <v>209848074</v>
      </c>
      <c r="X49" s="81">
        <v>212589922</v>
      </c>
      <c r="Y49" s="155">
        <v>19232.779730311519</v>
      </c>
      <c r="Z49" s="155">
        <v>19547.370267785038</v>
      </c>
      <c r="AA49" s="155">
        <v>18120.457000000057</v>
      </c>
      <c r="AB49" s="156">
        <v>17261.951549645084</v>
      </c>
      <c r="AC49" s="156">
        <v>18361.269300000138</v>
      </c>
    </row>
    <row r="50" spans="1:29" x14ac:dyDescent="0.3">
      <c r="A50" s="50" t="s">
        <v>183</v>
      </c>
      <c r="B50" s="51">
        <v>127</v>
      </c>
      <c r="C50" s="51" t="s">
        <v>1351</v>
      </c>
      <c r="D50" s="51" t="s">
        <v>107</v>
      </c>
      <c r="E50" s="81">
        <v>539477138</v>
      </c>
      <c r="F50" s="81">
        <v>746374547</v>
      </c>
      <c r="G50" s="81">
        <v>876884912</v>
      </c>
      <c r="H50" s="81">
        <v>812713581</v>
      </c>
      <c r="I50" s="81">
        <v>812505046</v>
      </c>
      <c r="J50" s="81">
        <v>858567914</v>
      </c>
      <c r="K50" s="81">
        <v>1251480423</v>
      </c>
      <c r="L50" s="81">
        <v>1399162731</v>
      </c>
      <c r="M50" s="81">
        <v>1224363727</v>
      </c>
      <c r="N50" s="81">
        <v>1273609465</v>
      </c>
      <c r="O50" s="81">
        <v>218396922</v>
      </c>
      <c r="P50" s="81">
        <v>214782093</v>
      </c>
      <c r="Q50" s="81">
        <v>215849886</v>
      </c>
      <c r="R50" s="81">
        <v>179538659</v>
      </c>
      <c r="S50" s="81">
        <v>195537054</v>
      </c>
      <c r="T50" s="81">
        <v>229729021</v>
      </c>
      <c r="U50" s="81">
        <v>271156883</v>
      </c>
      <c r="V50" s="81">
        <v>286072309</v>
      </c>
      <c r="W50" s="81">
        <v>263606584</v>
      </c>
      <c r="X50" s="81">
        <v>212802971</v>
      </c>
      <c r="Y50" s="155">
        <v>19708.541096930701</v>
      </c>
      <c r="Z50" s="155">
        <v>19796.220951422027</v>
      </c>
      <c r="AA50" s="155">
        <v>19977.719399999969</v>
      </c>
      <c r="AB50" s="156">
        <v>21658.904412441461</v>
      </c>
      <c r="AC50" s="156">
        <v>16873.209199999794</v>
      </c>
    </row>
    <row r="51" spans="1:29" x14ac:dyDescent="0.3">
      <c r="A51" s="50" t="s">
        <v>185</v>
      </c>
      <c r="B51" s="51">
        <v>6963</v>
      </c>
      <c r="C51" s="51" t="s">
        <v>1357</v>
      </c>
      <c r="D51" s="51" t="s">
        <v>126</v>
      </c>
      <c r="E51" s="81">
        <v>13183513</v>
      </c>
      <c r="F51" s="81">
        <v>18366982</v>
      </c>
      <c r="G51" s="81">
        <v>13822107</v>
      </c>
      <c r="H51" s="81">
        <v>11133010</v>
      </c>
      <c r="I51" s="81">
        <v>9788388</v>
      </c>
      <c r="J51" s="81">
        <v>20341955</v>
      </c>
      <c r="K51" s="81">
        <v>19646807</v>
      </c>
      <c r="L51" s="81">
        <v>11767443</v>
      </c>
      <c r="M51" s="81">
        <v>21385826</v>
      </c>
      <c r="N51" s="81">
        <v>21330191</v>
      </c>
      <c r="O51" s="81">
        <v>1630565</v>
      </c>
      <c r="P51" s="81">
        <v>2303412</v>
      </c>
      <c r="Q51" s="81">
        <v>2343491</v>
      </c>
      <c r="R51" s="81">
        <v>1351403</v>
      </c>
      <c r="S51" s="81">
        <v>1237251</v>
      </c>
      <c r="T51" s="81">
        <v>2515941</v>
      </c>
      <c r="U51" s="81">
        <v>2131784</v>
      </c>
      <c r="V51" s="81">
        <v>2078675</v>
      </c>
      <c r="W51" s="81">
        <v>4182231</v>
      </c>
      <c r="X51" s="81">
        <v>2696134</v>
      </c>
      <c r="Y51" s="155">
        <v>571.49433118279558</v>
      </c>
      <c r="Z51" s="155">
        <v>586.92017027027021</v>
      </c>
      <c r="AA51" s="155">
        <v>301.04459999999995</v>
      </c>
      <c r="AB51" s="156">
        <v>88976.566915999923</v>
      </c>
      <c r="AC51" s="156">
        <v>262.9781000000001</v>
      </c>
    </row>
    <row r="52" spans="1:29" x14ac:dyDescent="0.3">
      <c r="A52" s="50" t="s">
        <v>186</v>
      </c>
      <c r="B52" s="51">
        <v>11718</v>
      </c>
      <c r="C52" s="51" t="s">
        <v>1357</v>
      </c>
      <c r="D52" s="51" t="s">
        <v>126</v>
      </c>
      <c r="E52" s="81">
        <v>10763800</v>
      </c>
      <c r="F52" s="81">
        <v>10698313</v>
      </c>
      <c r="G52" s="81">
        <v>8629593</v>
      </c>
      <c r="H52" s="81">
        <v>4478037</v>
      </c>
      <c r="I52" s="81">
        <v>1709764</v>
      </c>
      <c r="J52" s="81">
        <v>25184571</v>
      </c>
      <c r="K52" s="81">
        <v>20944343</v>
      </c>
      <c r="L52" s="81">
        <v>13663047</v>
      </c>
      <c r="M52" s="81">
        <v>28369684</v>
      </c>
      <c r="N52" s="81">
        <v>24737764</v>
      </c>
      <c r="O52" s="81">
        <v>2679756</v>
      </c>
      <c r="P52" s="81">
        <v>2555444</v>
      </c>
      <c r="Q52" s="81">
        <v>1937060</v>
      </c>
      <c r="R52" s="81">
        <v>1039114</v>
      </c>
      <c r="S52" s="81">
        <v>364292</v>
      </c>
      <c r="T52" s="81">
        <v>6269960</v>
      </c>
      <c r="U52" s="81">
        <v>6084238</v>
      </c>
      <c r="V52" s="81">
        <v>3304150</v>
      </c>
      <c r="W52" s="81">
        <v>6583097</v>
      </c>
      <c r="X52" s="81">
        <v>5270770</v>
      </c>
      <c r="Y52" s="155">
        <v>299.62109230769204</v>
      </c>
      <c r="Z52" s="155">
        <v>317.68108770491807</v>
      </c>
      <c r="AA52" s="155">
        <v>134.89160000000001</v>
      </c>
      <c r="AB52" s="156">
        <v>105.59800263157899</v>
      </c>
      <c r="AC52" s="156">
        <v>67.705399999999997</v>
      </c>
    </row>
    <row r="53" spans="1:29" x14ac:dyDescent="0.3">
      <c r="A53" s="50" t="s">
        <v>187</v>
      </c>
      <c r="B53" s="51">
        <v>25</v>
      </c>
      <c r="C53" s="51" t="s">
        <v>1358</v>
      </c>
      <c r="D53" s="51" t="s">
        <v>101</v>
      </c>
      <c r="E53" s="81">
        <v>271668259</v>
      </c>
      <c r="F53" s="81">
        <v>306611546</v>
      </c>
      <c r="G53" s="81">
        <v>305349540</v>
      </c>
      <c r="H53" s="81">
        <v>322568265</v>
      </c>
      <c r="I53" s="81">
        <v>379360080</v>
      </c>
      <c r="J53" s="81">
        <v>514114837</v>
      </c>
      <c r="K53" s="81">
        <v>551564414</v>
      </c>
      <c r="L53" s="81">
        <v>500300033</v>
      </c>
      <c r="M53" s="81">
        <v>581039466</v>
      </c>
      <c r="N53" s="81">
        <v>644868399</v>
      </c>
      <c r="O53" s="81">
        <v>124771495</v>
      </c>
      <c r="P53" s="81">
        <v>121946473</v>
      </c>
      <c r="Q53" s="81">
        <v>120686987</v>
      </c>
      <c r="R53" s="81">
        <v>132189796</v>
      </c>
      <c r="S53" s="81">
        <v>143035076</v>
      </c>
      <c r="T53" s="81">
        <v>131293262</v>
      </c>
      <c r="U53" s="81">
        <v>137040873</v>
      </c>
      <c r="V53" s="81">
        <v>113765414</v>
      </c>
      <c r="W53" s="81">
        <v>137023280</v>
      </c>
      <c r="X53" s="81">
        <v>145748718</v>
      </c>
      <c r="Y53" s="155">
        <v>10115.777882591719</v>
      </c>
      <c r="Z53" s="155">
        <v>10486.103786769405</v>
      </c>
      <c r="AA53" s="155">
        <v>10719.84829999983</v>
      </c>
      <c r="AB53" s="156">
        <v>73.75043544683335</v>
      </c>
      <c r="AC53" s="156">
        <v>11039.514699999883</v>
      </c>
    </row>
    <row r="54" spans="1:29" x14ac:dyDescent="0.3">
      <c r="A54" s="50" t="s">
        <v>189</v>
      </c>
      <c r="B54" s="51">
        <v>122</v>
      </c>
      <c r="C54" s="51" t="s">
        <v>1360</v>
      </c>
      <c r="D54" s="51" t="s">
        <v>97</v>
      </c>
      <c r="E54" s="81">
        <v>541913696</v>
      </c>
      <c r="F54" s="81">
        <v>555150766</v>
      </c>
      <c r="G54" s="81">
        <v>547760909</v>
      </c>
      <c r="H54" s="81">
        <v>601815440</v>
      </c>
      <c r="I54" s="81">
        <v>624507127</v>
      </c>
      <c r="J54" s="81">
        <v>690269962</v>
      </c>
      <c r="K54" s="81">
        <v>732884413</v>
      </c>
      <c r="L54" s="81">
        <v>691768952</v>
      </c>
      <c r="M54" s="81">
        <v>841914723</v>
      </c>
      <c r="N54" s="81">
        <v>886090495</v>
      </c>
      <c r="O54" s="81">
        <v>297295546</v>
      </c>
      <c r="P54" s="81">
        <v>325943900</v>
      </c>
      <c r="Q54" s="81">
        <v>333498243</v>
      </c>
      <c r="R54" s="81">
        <v>380515774</v>
      </c>
      <c r="S54" s="81">
        <v>363601259</v>
      </c>
      <c r="T54" s="81">
        <v>278190840</v>
      </c>
      <c r="U54" s="81">
        <v>287346238</v>
      </c>
      <c r="V54" s="81">
        <v>267074418</v>
      </c>
      <c r="W54" s="81">
        <v>314286501</v>
      </c>
      <c r="X54" s="81">
        <v>347762563</v>
      </c>
      <c r="Y54" s="155">
        <v>26979.852625068084</v>
      </c>
      <c r="Z54" s="155">
        <v>28843.778019077807</v>
      </c>
      <c r="AA54" s="155">
        <v>30099.21269999996</v>
      </c>
      <c r="AB54" s="156">
        <v>12162.331651688213</v>
      </c>
      <c r="AC54" s="156">
        <v>32212.488300000983</v>
      </c>
    </row>
    <row r="55" spans="1:29" x14ac:dyDescent="0.3">
      <c r="A55" s="50" t="s">
        <v>191</v>
      </c>
      <c r="B55" s="51">
        <v>3113</v>
      </c>
      <c r="C55" s="51" t="s">
        <v>1363</v>
      </c>
      <c r="D55" s="51" t="s">
        <v>101</v>
      </c>
      <c r="E55" s="81">
        <v>776536616</v>
      </c>
      <c r="F55" s="81">
        <v>830231912</v>
      </c>
      <c r="G55" s="81">
        <v>829139426</v>
      </c>
      <c r="H55" s="81">
        <v>902565141</v>
      </c>
      <c r="I55" s="81">
        <v>962832247</v>
      </c>
      <c r="J55" s="81">
        <v>1220045417</v>
      </c>
      <c r="K55" s="81">
        <v>1327384740</v>
      </c>
      <c r="L55" s="81">
        <v>1247727218</v>
      </c>
      <c r="M55" s="81">
        <v>1511372162</v>
      </c>
      <c r="N55" s="81">
        <v>1637880364</v>
      </c>
      <c r="O55" s="81">
        <v>349071846</v>
      </c>
      <c r="P55" s="81">
        <v>362782680</v>
      </c>
      <c r="Q55" s="81">
        <v>350600146</v>
      </c>
      <c r="R55" s="81">
        <v>343341623</v>
      </c>
      <c r="S55" s="81">
        <v>340354071</v>
      </c>
      <c r="T55" s="81">
        <v>422810441</v>
      </c>
      <c r="U55" s="81">
        <v>456393860</v>
      </c>
      <c r="V55" s="81">
        <v>416518294</v>
      </c>
      <c r="W55" s="81">
        <v>476566399</v>
      </c>
      <c r="X55" s="81">
        <v>494337349</v>
      </c>
      <c r="Y55" s="155">
        <v>37562.559415240561</v>
      </c>
      <c r="Z55" s="155">
        <v>39684.351853030872</v>
      </c>
      <c r="AA55" s="155">
        <v>37689.47539999913</v>
      </c>
      <c r="AB55" s="156">
        <v>34383.059469776694</v>
      </c>
      <c r="AC55" s="156">
        <v>37355.007100001028</v>
      </c>
    </row>
    <row r="56" spans="1:29" x14ac:dyDescent="0.3">
      <c r="A56" s="50" t="s">
        <v>192</v>
      </c>
      <c r="B56" s="51">
        <v>42</v>
      </c>
      <c r="C56" s="51" t="s">
        <v>1353</v>
      </c>
      <c r="D56" s="51" t="s">
        <v>107</v>
      </c>
      <c r="E56" s="81">
        <v>65708765</v>
      </c>
      <c r="F56" s="81">
        <v>64141009</v>
      </c>
      <c r="G56" s="81">
        <v>71422506</v>
      </c>
      <c r="H56" s="81">
        <v>63613375</v>
      </c>
      <c r="I56" s="81">
        <v>58031259</v>
      </c>
      <c r="J56" s="81">
        <v>136820313</v>
      </c>
      <c r="K56" s="81">
        <v>135958909</v>
      </c>
      <c r="L56" s="81">
        <v>103950994</v>
      </c>
      <c r="M56" s="81">
        <v>104109952</v>
      </c>
      <c r="N56" s="81">
        <v>111372871</v>
      </c>
      <c r="O56" s="81">
        <v>51297800</v>
      </c>
      <c r="P56" s="81">
        <v>51382903</v>
      </c>
      <c r="Q56" s="81">
        <v>61520663</v>
      </c>
      <c r="R56" s="81">
        <v>48466258</v>
      </c>
      <c r="S56" s="81">
        <v>42134982</v>
      </c>
      <c r="T56" s="81">
        <v>52915911</v>
      </c>
      <c r="U56" s="81">
        <v>55120415</v>
      </c>
      <c r="V56" s="81">
        <v>38643076</v>
      </c>
      <c r="W56" s="81">
        <v>40627262</v>
      </c>
      <c r="X56" s="81">
        <v>47604621</v>
      </c>
      <c r="Y56" s="155">
        <v>4683.084683891946</v>
      </c>
      <c r="Z56" s="155">
        <v>4517.1211944020788</v>
      </c>
      <c r="AA56" s="155">
        <v>4846.0513999999685</v>
      </c>
      <c r="AB56" s="156">
        <v>36927.520278211843</v>
      </c>
      <c r="AC56" s="156">
        <v>3571.4874000000186</v>
      </c>
    </row>
    <row r="57" spans="1:29" x14ac:dyDescent="0.3">
      <c r="A57" s="50" t="s">
        <v>194</v>
      </c>
      <c r="B57" s="51">
        <v>8701</v>
      </c>
      <c r="C57" s="51" t="s">
        <v>1353</v>
      </c>
      <c r="D57" s="51" t="s">
        <v>101</v>
      </c>
      <c r="E57" s="81">
        <v>276988545</v>
      </c>
      <c r="F57" s="81">
        <v>289766868</v>
      </c>
      <c r="G57" s="81">
        <v>266514193</v>
      </c>
      <c r="H57" s="81">
        <v>302468217</v>
      </c>
      <c r="I57" s="81">
        <v>306860720</v>
      </c>
      <c r="J57" s="81">
        <v>306542971</v>
      </c>
      <c r="K57" s="81">
        <v>314949648</v>
      </c>
      <c r="L57" s="81">
        <v>264251585</v>
      </c>
      <c r="M57" s="81">
        <v>314020034</v>
      </c>
      <c r="N57" s="81">
        <v>301123296</v>
      </c>
      <c r="O57" s="81">
        <v>164454938</v>
      </c>
      <c r="P57" s="81">
        <v>171797501</v>
      </c>
      <c r="Q57" s="81">
        <v>172104618</v>
      </c>
      <c r="R57" s="81">
        <v>180080908</v>
      </c>
      <c r="S57" s="81">
        <v>178564349</v>
      </c>
      <c r="T57" s="81">
        <v>125303667</v>
      </c>
      <c r="U57" s="81">
        <v>132171755</v>
      </c>
      <c r="V57" s="81">
        <v>95614617</v>
      </c>
      <c r="W57" s="81">
        <v>116450839</v>
      </c>
      <c r="X57" s="81">
        <v>114396373</v>
      </c>
      <c r="Y57" s="155">
        <v>15604.547924805742</v>
      </c>
      <c r="Z57" s="155">
        <v>15199.604461308487</v>
      </c>
      <c r="AA57" s="155">
        <v>15743.02059999982</v>
      </c>
      <c r="AB57" s="156">
        <v>4035.3569010714614</v>
      </c>
      <c r="AC57" s="156">
        <v>14975.279399999776</v>
      </c>
    </row>
    <row r="58" spans="1:29" x14ac:dyDescent="0.3">
      <c r="A58" s="50" t="s">
        <v>195</v>
      </c>
      <c r="B58" s="51">
        <v>75</v>
      </c>
      <c r="C58" s="51" t="s">
        <v>1353</v>
      </c>
      <c r="D58" s="51" t="s">
        <v>101</v>
      </c>
      <c r="E58" s="81">
        <v>218842242</v>
      </c>
      <c r="F58" s="81">
        <v>233663928</v>
      </c>
      <c r="G58" s="81">
        <v>216670736</v>
      </c>
      <c r="H58" s="81">
        <v>236011367</v>
      </c>
      <c r="I58" s="81">
        <v>220845442</v>
      </c>
      <c r="J58" s="81">
        <v>307711935</v>
      </c>
      <c r="K58" s="81">
        <v>314699014</v>
      </c>
      <c r="L58" s="81">
        <v>260795341</v>
      </c>
      <c r="M58" s="81">
        <v>306278306</v>
      </c>
      <c r="N58" s="81">
        <v>296710155</v>
      </c>
      <c r="O58" s="81">
        <v>124809594</v>
      </c>
      <c r="P58" s="81">
        <v>140744494</v>
      </c>
      <c r="Q58" s="81">
        <v>137825932</v>
      </c>
      <c r="R58" s="81">
        <v>151503002</v>
      </c>
      <c r="S58" s="81">
        <v>145433249</v>
      </c>
      <c r="T58" s="81">
        <v>117465976</v>
      </c>
      <c r="U58" s="81">
        <v>122124116</v>
      </c>
      <c r="V58" s="81">
        <v>99389830</v>
      </c>
      <c r="W58" s="81">
        <v>119938587</v>
      </c>
      <c r="X58" s="81">
        <v>110903986</v>
      </c>
      <c r="Y58" s="155">
        <v>11824.45978407555</v>
      </c>
      <c r="Z58" s="155">
        <v>12799.569054012953</v>
      </c>
      <c r="AA58" s="155">
        <v>12703.691999999863</v>
      </c>
      <c r="AB58" s="156">
        <v>14649.455821993299</v>
      </c>
      <c r="AC58" s="156">
        <v>12839.335499999948</v>
      </c>
    </row>
    <row r="59" spans="1:29" x14ac:dyDescent="0.3">
      <c r="A59" s="50" t="s">
        <v>197</v>
      </c>
      <c r="B59" s="51">
        <v>41</v>
      </c>
      <c r="C59" s="51" t="s">
        <v>1353</v>
      </c>
      <c r="D59" s="51" t="s">
        <v>101</v>
      </c>
      <c r="E59" s="81">
        <v>155892857</v>
      </c>
      <c r="F59" s="81">
        <v>159886392</v>
      </c>
      <c r="G59" s="81">
        <v>72479921</v>
      </c>
      <c r="H59" s="81">
        <v>0</v>
      </c>
      <c r="I59" s="81">
        <v>1</v>
      </c>
      <c r="J59" s="81">
        <v>231503794</v>
      </c>
      <c r="K59" s="81">
        <v>239136166</v>
      </c>
      <c r="L59" s="81">
        <v>120440677</v>
      </c>
      <c r="M59" s="81">
        <v>60844249</v>
      </c>
      <c r="N59" s="81">
        <v>62402482</v>
      </c>
      <c r="O59" s="81">
        <v>101124283</v>
      </c>
      <c r="P59" s="81">
        <v>106661231</v>
      </c>
      <c r="Q59" s="81">
        <v>54225918</v>
      </c>
      <c r="R59" s="81">
        <v>0</v>
      </c>
      <c r="S59" s="81">
        <v>0</v>
      </c>
      <c r="T59" s="81">
        <v>87305164</v>
      </c>
      <c r="U59" s="81">
        <v>94665078</v>
      </c>
      <c r="V59" s="81">
        <v>42199292</v>
      </c>
      <c r="W59" s="81">
        <v>24102808</v>
      </c>
      <c r="X59" s="81">
        <v>20512273</v>
      </c>
      <c r="Y59" s="155">
        <v>9804.0388490964051</v>
      </c>
      <c r="Z59" s="155">
        <v>9810.2282770169313</v>
      </c>
      <c r="AA59" s="155">
        <v>7741.6749000000173</v>
      </c>
      <c r="AB59" s="156">
        <v>0</v>
      </c>
      <c r="AC59" s="157"/>
    </row>
    <row r="60" spans="1:29" x14ac:dyDescent="0.3">
      <c r="A60" s="50" t="s">
        <v>199</v>
      </c>
      <c r="B60" s="51">
        <v>114</v>
      </c>
      <c r="C60" s="51" t="s">
        <v>1353</v>
      </c>
      <c r="D60" s="51" t="s">
        <v>101</v>
      </c>
      <c r="E60" s="81">
        <v>187913044</v>
      </c>
      <c r="F60" s="81">
        <v>213204224</v>
      </c>
      <c r="G60" s="81">
        <v>206363251</v>
      </c>
      <c r="H60" s="81">
        <v>246731757</v>
      </c>
      <c r="I60" s="81">
        <v>250134426</v>
      </c>
      <c r="J60" s="81">
        <v>469598318</v>
      </c>
      <c r="K60" s="81">
        <v>484062274</v>
      </c>
      <c r="L60" s="81">
        <v>446468943</v>
      </c>
      <c r="M60" s="81">
        <v>539292430</v>
      </c>
      <c r="N60" s="81">
        <v>544291813</v>
      </c>
      <c r="O60" s="81">
        <v>101519769</v>
      </c>
      <c r="P60" s="81">
        <v>114753620</v>
      </c>
      <c r="Q60" s="81">
        <v>110432982</v>
      </c>
      <c r="R60" s="81">
        <v>127618037</v>
      </c>
      <c r="S60" s="81">
        <v>125962995</v>
      </c>
      <c r="T60" s="81">
        <v>168304382</v>
      </c>
      <c r="U60" s="81">
        <v>174051568</v>
      </c>
      <c r="V60" s="81">
        <v>157161289</v>
      </c>
      <c r="W60" s="81">
        <v>187702913</v>
      </c>
      <c r="X60" s="81">
        <v>189878908</v>
      </c>
      <c r="Y60" s="155">
        <v>10088.08545816884</v>
      </c>
      <c r="Z60" s="155">
        <v>10305.779950624034</v>
      </c>
      <c r="AA60" s="155">
        <v>9634.9881999999161</v>
      </c>
      <c r="AB60" s="156">
        <v>0</v>
      </c>
      <c r="AC60" s="156">
        <v>11202.41859999997</v>
      </c>
    </row>
    <row r="61" spans="1:29" x14ac:dyDescent="0.3">
      <c r="A61" s="50" t="s">
        <v>201</v>
      </c>
      <c r="B61" s="51">
        <v>126</v>
      </c>
      <c r="C61" s="51" t="s">
        <v>1353</v>
      </c>
      <c r="D61" s="51" t="s">
        <v>107</v>
      </c>
      <c r="E61" s="81">
        <v>368501450</v>
      </c>
      <c r="F61" s="81">
        <v>394506132</v>
      </c>
      <c r="G61" s="81">
        <v>415042098</v>
      </c>
      <c r="H61" s="81">
        <v>484472855</v>
      </c>
      <c r="I61" s="81">
        <v>497658782</v>
      </c>
      <c r="J61" s="81">
        <v>269026962</v>
      </c>
      <c r="K61" s="81">
        <v>296551101</v>
      </c>
      <c r="L61" s="81">
        <v>265015114</v>
      </c>
      <c r="M61" s="81">
        <v>319111714</v>
      </c>
      <c r="N61" s="81">
        <v>303259787</v>
      </c>
      <c r="O61" s="81">
        <v>251134171</v>
      </c>
      <c r="P61" s="81">
        <v>265558178</v>
      </c>
      <c r="Q61" s="81">
        <v>266055242</v>
      </c>
      <c r="R61" s="81">
        <v>296225256</v>
      </c>
      <c r="S61" s="81">
        <v>300437681</v>
      </c>
      <c r="T61" s="81">
        <v>117225507</v>
      </c>
      <c r="U61" s="81">
        <v>124721992</v>
      </c>
      <c r="V61" s="81">
        <v>105328390</v>
      </c>
      <c r="W61" s="81">
        <v>126108311</v>
      </c>
      <c r="X61" s="81">
        <v>120258573</v>
      </c>
      <c r="Y61" s="155">
        <v>17836.563890720481</v>
      </c>
      <c r="Z61" s="155">
        <v>18412.155889085632</v>
      </c>
      <c r="AA61" s="155">
        <v>17943.949599999694</v>
      </c>
      <c r="AB61" s="156">
        <v>13049.220984017707</v>
      </c>
      <c r="AC61" s="156">
        <v>18735.086599999686</v>
      </c>
    </row>
    <row r="62" spans="1:29" x14ac:dyDescent="0.3">
      <c r="A62" s="50" t="s">
        <v>203</v>
      </c>
      <c r="B62" s="51">
        <v>129</v>
      </c>
      <c r="C62" s="51" t="s">
        <v>1364</v>
      </c>
      <c r="D62" s="51" t="s">
        <v>101</v>
      </c>
      <c r="E62" s="81">
        <v>106775049</v>
      </c>
      <c r="F62" s="81">
        <v>102443586</v>
      </c>
      <c r="G62" s="81">
        <v>104922920</v>
      </c>
      <c r="H62" s="81">
        <v>124160464</v>
      </c>
      <c r="I62" s="81">
        <v>118502150</v>
      </c>
      <c r="J62" s="81">
        <v>255656646</v>
      </c>
      <c r="K62" s="81">
        <v>276363326</v>
      </c>
      <c r="L62" s="81">
        <v>271410380</v>
      </c>
      <c r="M62" s="81">
        <v>318075866</v>
      </c>
      <c r="N62" s="81">
        <v>344819981</v>
      </c>
      <c r="O62" s="81">
        <v>59501649</v>
      </c>
      <c r="P62" s="81">
        <v>61444613</v>
      </c>
      <c r="Q62" s="81">
        <v>57681157</v>
      </c>
      <c r="R62" s="81">
        <v>68084541</v>
      </c>
      <c r="S62" s="81">
        <v>64009512</v>
      </c>
      <c r="T62" s="81">
        <v>126483247</v>
      </c>
      <c r="U62" s="81">
        <v>136384289</v>
      </c>
      <c r="V62" s="81">
        <v>132678867</v>
      </c>
      <c r="W62" s="81">
        <v>142980232</v>
      </c>
      <c r="X62" s="81">
        <v>156005280</v>
      </c>
      <c r="Y62" s="155">
        <v>6521.8004360198884</v>
      </c>
      <c r="Z62" s="155">
        <v>6606.1938595708998</v>
      </c>
      <c r="AA62" s="155">
        <v>6371.0371999999697</v>
      </c>
      <c r="AB62" s="156">
        <v>12811.318563300441</v>
      </c>
      <c r="AC62" s="156">
        <v>7120.4516999999678</v>
      </c>
    </row>
    <row r="63" spans="1:29" x14ac:dyDescent="0.3">
      <c r="A63" s="50" t="s">
        <v>205</v>
      </c>
      <c r="B63" s="51">
        <v>104</v>
      </c>
      <c r="C63" s="51" t="s">
        <v>1346</v>
      </c>
      <c r="D63" s="51" t="s">
        <v>123</v>
      </c>
      <c r="E63" s="81">
        <v>995373458</v>
      </c>
      <c r="F63" s="81">
        <v>1022703145</v>
      </c>
      <c r="G63" s="81">
        <v>974814446</v>
      </c>
      <c r="H63" s="81">
        <v>1100774774</v>
      </c>
      <c r="I63" s="81">
        <v>1073223601</v>
      </c>
      <c r="J63" s="81">
        <v>1101811387</v>
      </c>
      <c r="K63" s="81">
        <v>1196480493</v>
      </c>
      <c r="L63" s="81">
        <v>1083774533</v>
      </c>
      <c r="M63" s="81">
        <v>1304950327</v>
      </c>
      <c r="N63" s="81">
        <v>1337207935</v>
      </c>
      <c r="O63" s="81">
        <v>457152617</v>
      </c>
      <c r="P63" s="81">
        <v>483741769</v>
      </c>
      <c r="Q63" s="81">
        <v>475000305</v>
      </c>
      <c r="R63" s="81">
        <v>518629030</v>
      </c>
      <c r="S63" s="81">
        <v>441175208</v>
      </c>
      <c r="T63" s="81">
        <v>330066992</v>
      </c>
      <c r="U63" s="81">
        <v>368038879</v>
      </c>
      <c r="V63" s="81">
        <v>375489324</v>
      </c>
      <c r="W63" s="81">
        <v>477456201</v>
      </c>
      <c r="X63" s="81">
        <v>533889193</v>
      </c>
      <c r="Y63" s="155">
        <v>32245.127197854184</v>
      </c>
      <c r="Z63" s="155">
        <v>31337.910444699952</v>
      </c>
      <c r="AA63" s="155">
        <v>29529.36880000012</v>
      </c>
      <c r="AB63" s="156">
        <v>14519.675541140516</v>
      </c>
      <c r="AC63" s="156">
        <v>29448.845300000248</v>
      </c>
    </row>
    <row r="64" spans="1:29" x14ac:dyDescent="0.3">
      <c r="A64" s="50" t="s">
        <v>206</v>
      </c>
      <c r="B64" s="51">
        <v>3115</v>
      </c>
      <c r="C64" s="51" t="s">
        <v>1339</v>
      </c>
      <c r="D64" s="51" t="s">
        <v>123</v>
      </c>
      <c r="E64" s="81">
        <v>2056186261</v>
      </c>
      <c r="F64" s="81">
        <v>2241313790</v>
      </c>
      <c r="G64" s="81">
        <v>2306228221</v>
      </c>
      <c r="H64" s="81">
        <v>2561886588</v>
      </c>
      <c r="I64" s="81">
        <v>2622137787</v>
      </c>
      <c r="J64" s="81">
        <v>2669857262</v>
      </c>
      <c r="K64" s="81">
        <v>2944234429</v>
      </c>
      <c r="L64" s="81">
        <v>2817268941</v>
      </c>
      <c r="M64" s="81">
        <v>3396524449</v>
      </c>
      <c r="N64" s="81">
        <v>3810593571</v>
      </c>
      <c r="O64" s="81">
        <v>722091206</v>
      </c>
      <c r="P64" s="81">
        <v>821953344</v>
      </c>
      <c r="Q64" s="81">
        <v>828150498</v>
      </c>
      <c r="R64" s="81">
        <v>906082736</v>
      </c>
      <c r="S64" s="81">
        <v>887678500</v>
      </c>
      <c r="T64" s="81">
        <v>720309560</v>
      </c>
      <c r="U64" s="81">
        <v>747352834</v>
      </c>
      <c r="V64" s="81">
        <v>766814080</v>
      </c>
      <c r="W64" s="81">
        <v>897734383</v>
      </c>
      <c r="X64" s="81">
        <v>1008872941</v>
      </c>
      <c r="Y64" s="155">
        <v>58117.471761357294</v>
      </c>
      <c r="Z64" s="155">
        <v>61193.040813050073</v>
      </c>
      <c r="AA64" s="155">
        <v>58823.927600001167</v>
      </c>
      <c r="AB64" s="156">
        <v>27027.604527339248</v>
      </c>
      <c r="AC64" s="156">
        <v>60526.319100004803</v>
      </c>
    </row>
    <row r="65" spans="1:29" x14ac:dyDescent="0.3">
      <c r="A65" s="50" t="s">
        <v>207</v>
      </c>
      <c r="B65" s="51">
        <v>138</v>
      </c>
      <c r="C65" s="51" t="s">
        <v>1322</v>
      </c>
      <c r="D65" s="51" t="s">
        <v>97</v>
      </c>
      <c r="E65" s="81">
        <v>159680074</v>
      </c>
      <c r="F65" s="81">
        <v>179655305</v>
      </c>
      <c r="G65" s="81">
        <v>186935773</v>
      </c>
      <c r="H65" s="81">
        <v>216705545</v>
      </c>
      <c r="I65" s="81">
        <v>226337863</v>
      </c>
      <c r="J65" s="81">
        <v>383417939</v>
      </c>
      <c r="K65" s="81">
        <v>394663471</v>
      </c>
      <c r="L65" s="81">
        <v>351455011</v>
      </c>
      <c r="M65" s="81">
        <v>442042157</v>
      </c>
      <c r="N65" s="81">
        <v>472053340</v>
      </c>
      <c r="O65" s="81">
        <v>111574612</v>
      </c>
      <c r="P65" s="81">
        <v>125513373</v>
      </c>
      <c r="Q65" s="81">
        <v>130488479</v>
      </c>
      <c r="R65" s="81">
        <v>142577815</v>
      </c>
      <c r="S65" s="81">
        <v>149322941</v>
      </c>
      <c r="T65" s="81">
        <v>144300391</v>
      </c>
      <c r="U65" s="81">
        <v>148201952</v>
      </c>
      <c r="V65" s="81">
        <v>130167682</v>
      </c>
      <c r="W65" s="81">
        <v>157511716</v>
      </c>
      <c r="X65" s="81">
        <v>164916674</v>
      </c>
      <c r="Y65" s="155">
        <v>10303.14244034703</v>
      </c>
      <c r="Z65" s="155">
        <v>11246.685227611801</v>
      </c>
      <c r="AA65" s="155">
        <v>10728.22849999983</v>
      </c>
      <c r="AB65" s="156">
        <v>31536.085308947801</v>
      </c>
      <c r="AC65" s="156">
        <v>11919.433399999842</v>
      </c>
    </row>
    <row r="66" spans="1:29" x14ac:dyDescent="0.3">
      <c r="A66" s="2"/>
      <c r="B66" s="4"/>
      <c r="F66" s="82"/>
    </row>
    <row r="67" spans="1:29" x14ac:dyDescent="0.3">
      <c r="A67" s="2"/>
      <c r="B67" s="4"/>
    </row>
    <row r="68" spans="1:29" x14ac:dyDescent="0.3">
      <c r="A68" s="2"/>
      <c r="B68" s="4"/>
    </row>
    <row r="69" spans="1:29" x14ac:dyDescent="0.3">
      <c r="A69" s="2"/>
      <c r="B69" s="4"/>
    </row>
  </sheetData>
  <mergeCells count="5">
    <mergeCell ref="E3:I3"/>
    <mergeCell ref="J3:N3"/>
    <mergeCell ref="O3:S3"/>
    <mergeCell ref="T3:X3"/>
    <mergeCell ref="Y3:AC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AW68"/>
  <sheetViews>
    <sheetView zoomScaleNormal="100" workbookViewId="0">
      <pane xSplit="4" ySplit="4" topLeftCell="E5" activePane="bottomRight" state="frozen"/>
      <selection pane="topRight" activeCell="D1" sqref="D1"/>
      <selection pane="bottomLeft" activeCell="A4" sqref="A4"/>
      <selection pane="bottomRight" activeCell="A2" sqref="A2"/>
    </sheetView>
  </sheetViews>
  <sheetFormatPr defaultColWidth="9.44140625" defaultRowHeight="13.8" x14ac:dyDescent="0.25"/>
  <cols>
    <col min="1" max="1" width="37.5546875" style="2" customWidth="1"/>
    <col min="2" max="2" width="9.44140625" style="4" customWidth="1"/>
    <col min="3" max="3" width="36.44140625" style="3" customWidth="1"/>
    <col min="4" max="4" width="39.44140625" style="2" customWidth="1"/>
    <col min="5" max="34" width="18.5546875" style="3" customWidth="1"/>
    <col min="35" max="39" width="9.5546875" style="3" customWidth="1"/>
    <col min="40" max="43" width="9.44140625" style="132"/>
    <col min="44" max="44" width="9.44140625" style="3"/>
    <col min="45" max="49" width="9.5546875" style="3" customWidth="1"/>
    <col min="50" max="16384" width="9.44140625" style="3"/>
  </cols>
  <sheetData>
    <row r="1" spans="1:49" x14ac:dyDescent="0.25">
      <c r="A1" s="1" t="s">
        <v>85</v>
      </c>
      <c r="D1" s="42"/>
    </row>
    <row r="2" spans="1:49" ht="14.4" thickBot="1" x14ac:dyDescent="0.3">
      <c r="A2" s="1" t="s">
        <v>234</v>
      </c>
      <c r="D2" s="42"/>
    </row>
    <row r="3" spans="1:49" x14ac:dyDescent="0.25">
      <c r="D3" s="4"/>
      <c r="E3" s="262" t="s">
        <v>30</v>
      </c>
      <c r="F3" s="263"/>
      <c r="G3" s="263"/>
      <c r="H3" s="263"/>
      <c r="I3" s="264"/>
      <c r="J3" s="262" t="s">
        <v>31</v>
      </c>
      <c r="K3" s="263"/>
      <c r="L3" s="263"/>
      <c r="M3" s="263"/>
      <c r="N3" s="264"/>
      <c r="O3" s="262" t="s">
        <v>32</v>
      </c>
      <c r="P3" s="263"/>
      <c r="Q3" s="263"/>
      <c r="R3" s="263"/>
      <c r="S3" s="264"/>
      <c r="T3" s="262" t="s">
        <v>33</v>
      </c>
      <c r="U3" s="263"/>
      <c r="V3" s="263"/>
      <c r="W3" s="263"/>
      <c r="X3" s="264"/>
      <c r="Y3" s="262" t="s">
        <v>34</v>
      </c>
      <c r="Z3" s="263"/>
      <c r="AA3" s="263"/>
      <c r="AB3" s="263"/>
      <c r="AC3" s="264"/>
      <c r="AD3" s="262" t="s">
        <v>35</v>
      </c>
      <c r="AE3" s="263"/>
      <c r="AF3" s="263"/>
      <c r="AG3" s="263"/>
      <c r="AH3" s="264"/>
      <c r="AI3" s="265" t="s">
        <v>36</v>
      </c>
      <c r="AJ3" s="266"/>
      <c r="AK3" s="266"/>
      <c r="AL3" s="266"/>
      <c r="AM3" s="267"/>
      <c r="AN3" s="265" t="s">
        <v>37</v>
      </c>
      <c r="AO3" s="266"/>
      <c r="AP3" s="266"/>
      <c r="AQ3" s="266"/>
      <c r="AR3" s="267"/>
      <c r="AS3" s="265" t="s">
        <v>38</v>
      </c>
      <c r="AT3" s="266"/>
      <c r="AU3" s="266"/>
      <c r="AV3" s="266"/>
      <c r="AW3" s="267"/>
    </row>
    <row r="4" spans="1:49" ht="14.4" thickBot="1" x14ac:dyDescent="0.3">
      <c r="A4" s="1" t="s">
        <v>226</v>
      </c>
      <c r="B4" s="18" t="s">
        <v>227</v>
      </c>
      <c r="C4" s="22" t="s">
        <v>12</v>
      </c>
      <c r="D4" s="1" t="s">
        <v>7</v>
      </c>
      <c r="E4" s="64" t="s">
        <v>229</v>
      </c>
      <c r="F4" s="64" t="s">
        <v>230</v>
      </c>
      <c r="G4" s="65" t="s">
        <v>231</v>
      </c>
      <c r="H4" s="65" t="s">
        <v>232</v>
      </c>
      <c r="I4" s="66" t="s">
        <v>1365</v>
      </c>
      <c r="J4" s="64" t="s">
        <v>229</v>
      </c>
      <c r="K4" s="64" t="s">
        <v>230</v>
      </c>
      <c r="L4" s="65" t="s">
        <v>231</v>
      </c>
      <c r="M4" s="65" t="s">
        <v>232</v>
      </c>
      <c r="N4" s="66" t="s">
        <v>1365</v>
      </c>
      <c r="O4" s="64" t="s">
        <v>229</v>
      </c>
      <c r="P4" s="64" t="s">
        <v>230</v>
      </c>
      <c r="Q4" s="65" t="s">
        <v>231</v>
      </c>
      <c r="R4" s="66" t="s">
        <v>232</v>
      </c>
      <c r="S4" s="66" t="s">
        <v>1365</v>
      </c>
      <c r="T4" s="64" t="s">
        <v>229</v>
      </c>
      <c r="U4" s="64" t="s">
        <v>230</v>
      </c>
      <c r="V4" s="65" t="s">
        <v>231</v>
      </c>
      <c r="W4" s="66" t="s">
        <v>232</v>
      </c>
      <c r="X4" s="66" t="s">
        <v>1365</v>
      </c>
      <c r="Y4" s="64" t="s">
        <v>229</v>
      </c>
      <c r="Z4" s="64" t="s">
        <v>230</v>
      </c>
      <c r="AA4" s="65" t="s">
        <v>231</v>
      </c>
      <c r="AB4" s="66" t="s">
        <v>232</v>
      </c>
      <c r="AC4" s="66" t="s">
        <v>1365</v>
      </c>
      <c r="AD4" s="64" t="s">
        <v>229</v>
      </c>
      <c r="AE4" s="64" t="s">
        <v>230</v>
      </c>
      <c r="AF4" s="65" t="s">
        <v>231</v>
      </c>
      <c r="AG4" s="66" t="s">
        <v>232</v>
      </c>
      <c r="AH4" s="66" t="s">
        <v>1365</v>
      </c>
      <c r="AI4" s="64" t="s">
        <v>229</v>
      </c>
      <c r="AJ4" s="64" t="s">
        <v>230</v>
      </c>
      <c r="AK4" s="65" t="s">
        <v>231</v>
      </c>
      <c r="AL4" s="66" t="s">
        <v>235</v>
      </c>
      <c r="AM4" s="66" t="s">
        <v>1366</v>
      </c>
      <c r="AN4" s="139" t="s">
        <v>229</v>
      </c>
      <c r="AO4" s="139" t="s">
        <v>230</v>
      </c>
      <c r="AP4" s="140" t="s">
        <v>231</v>
      </c>
      <c r="AQ4" s="66" t="s">
        <v>235</v>
      </c>
      <c r="AR4" s="66" t="s">
        <v>1366</v>
      </c>
      <c r="AS4" s="64" t="s">
        <v>229</v>
      </c>
      <c r="AT4" s="64" t="s">
        <v>230</v>
      </c>
      <c r="AU4" s="65" t="s">
        <v>231</v>
      </c>
      <c r="AV4" s="66" t="s">
        <v>232</v>
      </c>
      <c r="AW4" s="66" t="s">
        <v>1365</v>
      </c>
    </row>
    <row r="5" spans="1:49" x14ac:dyDescent="0.25">
      <c r="A5" s="50" t="s">
        <v>236</v>
      </c>
      <c r="B5" s="51">
        <v>1</v>
      </c>
      <c r="C5" s="51" t="s">
        <v>1322</v>
      </c>
      <c r="D5" s="51" t="s">
        <v>97</v>
      </c>
      <c r="E5" s="10">
        <v>133753444</v>
      </c>
      <c r="F5" s="10">
        <v>78683000</v>
      </c>
      <c r="G5" s="10">
        <v>126339000</v>
      </c>
      <c r="H5" s="10">
        <v>141169000</v>
      </c>
      <c r="I5" s="10">
        <v>138717000</v>
      </c>
      <c r="J5" s="56"/>
      <c r="K5" s="56"/>
      <c r="L5" s="10">
        <v>6616000</v>
      </c>
      <c r="M5" s="10">
        <v>4927000</v>
      </c>
      <c r="N5" s="10">
        <v>1200700</v>
      </c>
      <c r="O5" s="10">
        <v>396339</v>
      </c>
      <c r="P5" s="10">
        <v>7286000</v>
      </c>
      <c r="Q5" s="10">
        <v>815000</v>
      </c>
      <c r="R5" s="10">
        <v>3795000</v>
      </c>
      <c r="S5" s="10">
        <v>-2425000</v>
      </c>
      <c r="T5" s="10">
        <v>134149783</v>
      </c>
      <c r="U5" s="10">
        <v>85969000</v>
      </c>
      <c r="V5" s="10">
        <v>127154000</v>
      </c>
      <c r="W5" s="10">
        <v>144964000</v>
      </c>
      <c r="X5" s="10">
        <v>136292000</v>
      </c>
      <c r="Y5" s="10">
        <v>132391240</v>
      </c>
      <c r="Z5" s="10">
        <v>79498000</v>
      </c>
      <c r="AA5" s="10">
        <v>133555000</v>
      </c>
      <c r="AB5" s="10">
        <v>143043000</v>
      </c>
      <c r="AC5" s="10">
        <v>150186000</v>
      </c>
      <c r="AD5" s="10">
        <v>1758543</v>
      </c>
      <c r="AE5" s="10">
        <v>6471000</v>
      </c>
      <c r="AF5" s="10">
        <v>-6401000</v>
      </c>
      <c r="AG5" s="10">
        <v>1921000</v>
      </c>
      <c r="AH5" s="10">
        <v>-13894000</v>
      </c>
      <c r="AI5" s="67">
        <v>0.01</v>
      </c>
      <c r="AJ5" s="67">
        <v>-8.9999999999999993E-3</v>
      </c>
      <c r="AK5" s="67">
        <v>-5.7000000000000002E-2</v>
      </c>
      <c r="AL5" s="67">
        <v>-1.2999999999999999E-2</v>
      </c>
      <c r="AM5" s="67">
        <v>-8.4000000000000005E-2</v>
      </c>
      <c r="AN5" s="176">
        <v>3.0000000000000001E-3</v>
      </c>
      <c r="AO5" s="138">
        <v>8.4751480184717745E-2</v>
      </c>
      <c r="AP5" s="138">
        <v>6.409550623653208E-3</v>
      </c>
      <c r="AQ5" s="67">
        <v>2.5999999999999999E-2</v>
      </c>
      <c r="AR5" s="67">
        <v>-1.7999999999999999E-2</v>
      </c>
      <c r="AS5" s="67">
        <v>1.2999999999999999E-2</v>
      </c>
      <c r="AT5" s="67">
        <v>7.4999999999999997E-2</v>
      </c>
      <c r="AU5" s="67">
        <v>-0.05</v>
      </c>
      <c r="AV5" s="67">
        <v>1.2999999999999999E-2</v>
      </c>
      <c r="AW5" s="67">
        <v>-0.10199999999999999</v>
      </c>
    </row>
    <row r="6" spans="1:49" x14ac:dyDescent="0.25">
      <c r="A6" s="50" t="s">
        <v>100</v>
      </c>
      <c r="B6" s="51">
        <v>2</v>
      </c>
      <c r="C6" s="51" t="s">
        <v>1324</v>
      </c>
      <c r="D6" s="51" t="s">
        <v>101</v>
      </c>
      <c r="E6" s="10">
        <v>27013055</v>
      </c>
      <c r="F6" s="10">
        <v>30718133</v>
      </c>
      <c r="G6" s="10">
        <v>35317985</v>
      </c>
      <c r="H6" s="10">
        <v>36410906</v>
      </c>
      <c r="I6" s="10">
        <v>32143029</v>
      </c>
      <c r="J6" s="56"/>
      <c r="K6" s="56"/>
      <c r="L6" s="10">
        <v>681175</v>
      </c>
      <c r="M6" s="10">
        <v>0</v>
      </c>
      <c r="N6" s="10">
        <v>0</v>
      </c>
      <c r="O6" s="10">
        <v>30671</v>
      </c>
      <c r="P6" s="10">
        <v>68173</v>
      </c>
      <c r="Q6" s="10">
        <v>-1109543</v>
      </c>
      <c r="R6" s="10">
        <v>36404</v>
      </c>
      <c r="S6" s="10">
        <v>859</v>
      </c>
      <c r="T6" s="10">
        <v>27043726</v>
      </c>
      <c r="U6" s="10">
        <v>30786306</v>
      </c>
      <c r="V6" s="10">
        <v>34208442</v>
      </c>
      <c r="W6" s="10">
        <v>36447310</v>
      </c>
      <c r="X6" s="10">
        <v>32143888</v>
      </c>
      <c r="Y6" s="10">
        <v>25820385</v>
      </c>
      <c r="Z6" s="10">
        <v>30124918</v>
      </c>
      <c r="AA6" s="10">
        <v>32370581</v>
      </c>
      <c r="AB6" s="10">
        <v>36223224</v>
      </c>
      <c r="AC6" s="10">
        <v>38192894</v>
      </c>
      <c r="AD6" s="10">
        <v>1223341</v>
      </c>
      <c r="AE6" s="10">
        <v>661388</v>
      </c>
      <c r="AF6" s="10">
        <v>1837861</v>
      </c>
      <c r="AG6" s="10">
        <v>224086</v>
      </c>
      <c r="AH6" s="10">
        <v>-6049006</v>
      </c>
      <c r="AI6" s="67">
        <v>4.3999999999999997E-2</v>
      </c>
      <c r="AJ6" s="67">
        <v>1.9E-2</v>
      </c>
      <c r="AK6" s="67">
        <v>8.5999999999999993E-2</v>
      </c>
      <c r="AL6" s="67">
        <v>5.0000000000000001E-3</v>
      </c>
      <c r="AM6" s="67">
        <v>-0.188</v>
      </c>
      <c r="AN6" s="176">
        <v>1E-3</v>
      </c>
      <c r="AO6" s="138">
        <v>2.2143936333251543E-3</v>
      </c>
      <c r="AP6" s="138">
        <v>-3.2434771510494398E-2</v>
      </c>
      <c r="AQ6" s="67">
        <v>1E-3</v>
      </c>
      <c r="AR6" s="67">
        <v>0</v>
      </c>
      <c r="AS6" s="67">
        <v>4.4999999999999998E-2</v>
      </c>
      <c r="AT6" s="67">
        <v>2.1000000000000001E-2</v>
      </c>
      <c r="AU6" s="67">
        <v>5.3999999999999999E-2</v>
      </c>
      <c r="AV6" s="67">
        <v>6.0000000000000001E-3</v>
      </c>
      <c r="AW6" s="67">
        <v>-0.188</v>
      </c>
    </row>
    <row r="7" spans="1:49" x14ac:dyDescent="0.25">
      <c r="A7" s="50" t="s">
        <v>104</v>
      </c>
      <c r="B7" s="51">
        <v>5</v>
      </c>
      <c r="C7" s="51" t="s">
        <v>1327</v>
      </c>
      <c r="D7" s="51" t="s">
        <v>101</v>
      </c>
      <c r="E7" s="10">
        <v>102662000</v>
      </c>
      <c r="F7" s="10">
        <v>106658000</v>
      </c>
      <c r="G7" s="10">
        <v>103161000</v>
      </c>
      <c r="H7" s="10">
        <v>108000000</v>
      </c>
      <c r="I7" s="10">
        <v>113244000</v>
      </c>
      <c r="J7" s="56"/>
      <c r="K7" s="56"/>
      <c r="L7" s="10">
        <v>8802000</v>
      </c>
      <c r="M7" s="10">
        <v>0</v>
      </c>
      <c r="N7" s="10">
        <v>5409000</v>
      </c>
      <c r="O7" s="10">
        <v>195000</v>
      </c>
      <c r="P7" s="10">
        <v>-10000</v>
      </c>
      <c r="Q7" s="10">
        <v>-657000</v>
      </c>
      <c r="R7" s="10">
        <v>312000</v>
      </c>
      <c r="S7" s="10">
        <v>-377000</v>
      </c>
      <c r="T7" s="10">
        <v>102857000</v>
      </c>
      <c r="U7" s="10">
        <v>106648000</v>
      </c>
      <c r="V7" s="10">
        <v>102504000</v>
      </c>
      <c r="W7" s="10">
        <v>108312000</v>
      </c>
      <c r="X7" s="10">
        <v>112867000</v>
      </c>
      <c r="Y7" s="10">
        <v>102252000</v>
      </c>
      <c r="Z7" s="10">
        <v>105628000</v>
      </c>
      <c r="AA7" s="10">
        <v>104033000</v>
      </c>
      <c r="AB7" s="10">
        <v>109820000</v>
      </c>
      <c r="AC7" s="10">
        <v>121814000</v>
      </c>
      <c r="AD7" s="10">
        <v>605000</v>
      </c>
      <c r="AE7" s="10">
        <v>1020000</v>
      </c>
      <c r="AF7" s="10">
        <v>-1529000</v>
      </c>
      <c r="AG7" s="10">
        <v>-1508000</v>
      </c>
      <c r="AH7" s="10">
        <v>-8947000</v>
      </c>
      <c r="AI7" s="67">
        <v>4.0000000000000001E-3</v>
      </c>
      <c r="AJ7" s="67">
        <v>0.01</v>
      </c>
      <c r="AK7" s="67">
        <v>-8.9999999999999993E-3</v>
      </c>
      <c r="AL7" s="67">
        <v>-1.7000000000000001E-2</v>
      </c>
      <c r="AM7" s="67">
        <v>-7.5999999999999998E-2</v>
      </c>
      <c r="AN7" s="176">
        <v>2E-3</v>
      </c>
      <c r="AO7" s="138">
        <v>-9.3766409121596284E-5</v>
      </c>
      <c r="AP7" s="138">
        <v>-6.409505970498712E-3</v>
      </c>
      <c r="AQ7" s="67">
        <v>3.0000000000000001E-3</v>
      </c>
      <c r="AR7" s="67">
        <v>-3.0000000000000001E-3</v>
      </c>
      <c r="AS7" s="67">
        <v>6.0000000000000001E-3</v>
      </c>
      <c r="AT7" s="67">
        <v>0.01</v>
      </c>
      <c r="AU7" s="67">
        <v>-1.4999999999999999E-2</v>
      </c>
      <c r="AV7" s="67">
        <v>-1.4E-2</v>
      </c>
      <c r="AW7" s="67">
        <v>-7.9000000000000001E-2</v>
      </c>
    </row>
    <row r="8" spans="1:49" x14ac:dyDescent="0.25">
      <c r="A8" s="50" t="s">
        <v>106</v>
      </c>
      <c r="B8" s="51">
        <v>4</v>
      </c>
      <c r="C8" s="51" t="s">
        <v>1327</v>
      </c>
      <c r="D8" s="51" t="s">
        <v>107</v>
      </c>
      <c r="E8" s="10">
        <v>1296222000</v>
      </c>
      <c r="F8" s="10">
        <v>1400057000</v>
      </c>
      <c r="G8" s="10">
        <v>1472347000</v>
      </c>
      <c r="H8" s="10">
        <v>1595842000</v>
      </c>
      <c r="I8" s="10">
        <v>1610547000</v>
      </c>
      <c r="J8" s="56"/>
      <c r="K8" s="56"/>
      <c r="L8" s="10">
        <v>90976000</v>
      </c>
      <c r="M8" s="10">
        <v>0</v>
      </c>
      <c r="N8" s="10">
        <v>32586000</v>
      </c>
      <c r="O8" s="10">
        <v>13250000</v>
      </c>
      <c r="P8" s="10">
        <v>8885000</v>
      </c>
      <c r="Q8" s="10">
        <v>8897000</v>
      </c>
      <c r="R8" s="10">
        <v>103639000</v>
      </c>
      <c r="S8" s="10">
        <v>-84205000</v>
      </c>
      <c r="T8" s="10">
        <v>1309472000</v>
      </c>
      <c r="U8" s="10">
        <v>1408942000</v>
      </c>
      <c r="V8" s="10">
        <v>1481244000</v>
      </c>
      <c r="W8" s="10">
        <v>1699481000</v>
      </c>
      <c r="X8" s="10">
        <v>1526342000</v>
      </c>
      <c r="Y8" s="10">
        <v>1209668000</v>
      </c>
      <c r="Z8" s="10">
        <v>1282566000</v>
      </c>
      <c r="AA8" s="10">
        <v>1386063000</v>
      </c>
      <c r="AB8" s="10">
        <v>1503742000</v>
      </c>
      <c r="AC8" s="10">
        <v>1691659000</v>
      </c>
      <c r="AD8" s="10">
        <v>99804000</v>
      </c>
      <c r="AE8" s="10">
        <v>126376000</v>
      </c>
      <c r="AF8" s="10">
        <v>95181000</v>
      </c>
      <c r="AG8" s="10">
        <v>195739000</v>
      </c>
      <c r="AH8" s="10">
        <v>-165317000</v>
      </c>
      <c r="AI8" s="67">
        <v>6.6000000000000003E-2</v>
      </c>
      <c r="AJ8" s="67">
        <v>8.3000000000000004E-2</v>
      </c>
      <c r="AK8" s="67">
        <v>5.8000000000000003E-2</v>
      </c>
      <c r="AL8" s="67">
        <v>5.3999999999999999E-2</v>
      </c>
      <c r="AM8" s="67">
        <v>-5.2999999999999999E-2</v>
      </c>
      <c r="AN8" s="176">
        <v>0.01</v>
      </c>
      <c r="AO8" s="138">
        <v>6.3061502886563106E-3</v>
      </c>
      <c r="AP8" s="138">
        <v>6.0064378319844673E-3</v>
      </c>
      <c r="AQ8" s="67">
        <v>6.0999999999999999E-2</v>
      </c>
      <c r="AR8" s="67">
        <v>-5.5E-2</v>
      </c>
      <c r="AS8" s="67">
        <v>7.5999999999999998E-2</v>
      </c>
      <c r="AT8" s="67">
        <v>0.09</v>
      </c>
      <c r="AU8" s="67">
        <v>6.4000000000000001E-2</v>
      </c>
      <c r="AV8" s="67">
        <v>0.115</v>
      </c>
      <c r="AW8" s="67">
        <v>-0.108</v>
      </c>
    </row>
    <row r="9" spans="1:49" x14ac:dyDescent="0.25">
      <c r="A9" s="50" t="s">
        <v>109</v>
      </c>
      <c r="B9" s="51">
        <v>106</v>
      </c>
      <c r="C9" s="51" t="s">
        <v>1327</v>
      </c>
      <c r="D9" s="51" t="s">
        <v>101</v>
      </c>
      <c r="E9" s="10">
        <v>58354000</v>
      </c>
      <c r="F9" s="10">
        <v>62855000</v>
      </c>
      <c r="G9" s="10">
        <v>54178000</v>
      </c>
      <c r="H9" s="10">
        <v>68992000</v>
      </c>
      <c r="I9" s="10">
        <v>75981000</v>
      </c>
      <c r="J9" s="56"/>
      <c r="K9" s="56"/>
      <c r="L9" s="10">
        <v>3586000</v>
      </c>
      <c r="M9" s="10">
        <v>0</v>
      </c>
      <c r="N9" s="10">
        <v>1207000</v>
      </c>
      <c r="O9" s="10">
        <v>3000</v>
      </c>
      <c r="P9" s="10">
        <v>-5000</v>
      </c>
      <c r="Q9" s="10">
        <v>5000</v>
      </c>
      <c r="R9" s="10">
        <v>76000</v>
      </c>
      <c r="S9" s="10">
        <v>-112000</v>
      </c>
      <c r="T9" s="10">
        <v>58357000</v>
      </c>
      <c r="U9" s="10">
        <v>62850000</v>
      </c>
      <c r="V9" s="10">
        <v>54183000</v>
      </c>
      <c r="W9" s="10">
        <v>69068000</v>
      </c>
      <c r="X9" s="10">
        <v>75869000</v>
      </c>
      <c r="Y9" s="10">
        <v>57201000</v>
      </c>
      <c r="Z9" s="10">
        <v>72408000</v>
      </c>
      <c r="AA9" s="10">
        <v>64298000</v>
      </c>
      <c r="AB9" s="10">
        <v>68935000</v>
      </c>
      <c r="AC9" s="10">
        <v>82746000</v>
      </c>
      <c r="AD9" s="10">
        <v>1156000</v>
      </c>
      <c r="AE9" s="10">
        <v>-9558000</v>
      </c>
      <c r="AF9" s="10">
        <v>-10115000</v>
      </c>
      <c r="AG9" s="10">
        <v>133000</v>
      </c>
      <c r="AH9" s="10">
        <v>-6877000</v>
      </c>
      <c r="AI9" s="67">
        <v>0.02</v>
      </c>
      <c r="AJ9" s="67">
        <v>-0.152</v>
      </c>
      <c r="AK9" s="67">
        <v>-0.187</v>
      </c>
      <c r="AL9" s="67">
        <v>1E-3</v>
      </c>
      <c r="AM9" s="67">
        <v>-8.8999999999999996E-2</v>
      </c>
      <c r="AN9" s="176">
        <v>0</v>
      </c>
      <c r="AO9" s="138">
        <v>-7.9554494828957842E-5</v>
      </c>
      <c r="AP9" s="138">
        <v>9.2279866378753477E-5</v>
      </c>
      <c r="AQ9" s="67">
        <v>1E-3</v>
      </c>
      <c r="AR9" s="67">
        <v>-1E-3</v>
      </c>
      <c r="AS9" s="67">
        <v>0.02</v>
      </c>
      <c r="AT9" s="67">
        <v>-0.152</v>
      </c>
      <c r="AU9" s="67">
        <v>-0.187</v>
      </c>
      <c r="AV9" s="67">
        <v>2E-3</v>
      </c>
      <c r="AW9" s="67">
        <v>-9.0999999999999998E-2</v>
      </c>
    </row>
    <row r="10" spans="1:49" x14ac:dyDescent="0.25">
      <c r="A10" s="50" t="s">
        <v>111</v>
      </c>
      <c r="B10" s="51">
        <v>14495</v>
      </c>
      <c r="C10" s="51" t="s">
        <v>1327</v>
      </c>
      <c r="D10" s="51" t="s">
        <v>101</v>
      </c>
      <c r="E10" s="10">
        <v>85572000</v>
      </c>
      <c r="F10" s="10">
        <v>87180000</v>
      </c>
      <c r="G10" s="10">
        <v>86265000</v>
      </c>
      <c r="H10" s="10">
        <v>97497000</v>
      </c>
      <c r="I10" s="10">
        <v>97770000</v>
      </c>
      <c r="J10" s="56"/>
      <c r="K10" s="56"/>
      <c r="L10" s="10">
        <v>3410000</v>
      </c>
      <c r="M10" s="10">
        <v>0</v>
      </c>
      <c r="N10" s="10">
        <v>1735000</v>
      </c>
      <c r="O10" s="10">
        <v>481000</v>
      </c>
      <c r="P10" s="10">
        <v>174000</v>
      </c>
      <c r="Q10" s="10">
        <v>148000</v>
      </c>
      <c r="R10" s="10">
        <v>1557000</v>
      </c>
      <c r="S10" s="10">
        <v>-1648000</v>
      </c>
      <c r="T10" s="10">
        <v>86053000</v>
      </c>
      <c r="U10" s="10">
        <v>87354000</v>
      </c>
      <c r="V10" s="10">
        <v>86413000</v>
      </c>
      <c r="W10" s="10">
        <v>99054000</v>
      </c>
      <c r="X10" s="10">
        <v>96122000</v>
      </c>
      <c r="Y10" s="10">
        <v>90452000</v>
      </c>
      <c r="Z10" s="10">
        <v>93593000</v>
      </c>
      <c r="AA10" s="10">
        <v>93710000</v>
      </c>
      <c r="AB10" s="10">
        <v>98719000</v>
      </c>
      <c r="AC10" s="10">
        <v>108121000</v>
      </c>
      <c r="AD10" s="10">
        <v>-4399000</v>
      </c>
      <c r="AE10" s="10">
        <v>-6239000</v>
      </c>
      <c r="AF10" s="10">
        <v>-7297000</v>
      </c>
      <c r="AG10" s="10">
        <v>335000</v>
      </c>
      <c r="AH10" s="10">
        <v>-11999000</v>
      </c>
      <c r="AI10" s="67">
        <v>-5.7000000000000002E-2</v>
      </c>
      <c r="AJ10" s="67">
        <v>-7.2999999999999995E-2</v>
      </c>
      <c r="AK10" s="67">
        <v>-8.5999999999999993E-2</v>
      </c>
      <c r="AL10" s="67">
        <v>-1.2E-2</v>
      </c>
      <c r="AM10" s="67">
        <v>-0.108</v>
      </c>
      <c r="AN10" s="176">
        <v>6.0000000000000001E-3</v>
      </c>
      <c r="AO10" s="138">
        <v>1.991895047736795E-3</v>
      </c>
      <c r="AP10" s="138">
        <v>1.7127052642542211E-3</v>
      </c>
      <c r="AQ10" s="67">
        <v>1.6E-2</v>
      </c>
      <c r="AR10" s="67">
        <v>-1.7000000000000001E-2</v>
      </c>
      <c r="AS10" s="67">
        <v>-5.0999999999999997E-2</v>
      </c>
      <c r="AT10" s="67">
        <v>-7.0999999999999994E-2</v>
      </c>
      <c r="AU10" s="67">
        <v>-8.4000000000000005E-2</v>
      </c>
      <c r="AV10" s="67">
        <v>3.0000000000000001E-3</v>
      </c>
      <c r="AW10" s="67">
        <v>-0.125</v>
      </c>
    </row>
    <row r="11" spans="1:49" x14ac:dyDescent="0.25">
      <c r="A11" s="50" t="s">
        <v>112</v>
      </c>
      <c r="B11" s="51">
        <v>6309</v>
      </c>
      <c r="C11" s="51" t="s">
        <v>1331</v>
      </c>
      <c r="D11" s="51" t="s">
        <v>101</v>
      </c>
      <c r="E11" s="10">
        <v>509073188</v>
      </c>
      <c r="F11" s="10">
        <v>526979089</v>
      </c>
      <c r="G11" s="10">
        <v>522683803</v>
      </c>
      <c r="H11" s="10">
        <v>587335020</v>
      </c>
      <c r="I11" s="10">
        <v>627869743</v>
      </c>
      <c r="J11" s="56"/>
      <c r="K11" s="56"/>
      <c r="L11" s="10">
        <v>20438042</v>
      </c>
      <c r="M11" s="10">
        <v>13175849</v>
      </c>
      <c r="N11" s="10">
        <v>1515243</v>
      </c>
      <c r="O11" s="10">
        <v>19110683</v>
      </c>
      <c r="P11" s="10">
        <v>12237826</v>
      </c>
      <c r="Q11" s="10">
        <v>21322056</v>
      </c>
      <c r="R11" s="10">
        <v>54665949</v>
      </c>
      <c r="S11" s="10">
        <v>-50436154</v>
      </c>
      <c r="T11" s="10">
        <v>528183871</v>
      </c>
      <c r="U11" s="10">
        <v>539216915</v>
      </c>
      <c r="V11" s="10">
        <v>544005859</v>
      </c>
      <c r="W11" s="10">
        <v>642000969</v>
      </c>
      <c r="X11" s="10">
        <v>577433589</v>
      </c>
      <c r="Y11" s="10">
        <v>478754442</v>
      </c>
      <c r="Z11" s="10">
        <v>499085657</v>
      </c>
      <c r="AA11" s="10">
        <v>519131387</v>
      </c>
      <c r="AB11" s="10">
        <v>545300939</v>
      </c>
      <c r="AC11" s="10">
        <v>590366514</v>
      </c>
      <c r="AD11" s="10">
        <v>49429429</v>
      </c>
      <c r="AE11" s="10">
        <v>40131258</v>
      </c>
      <c r="AF11" s="10">
        <v>24874472</v>
      </c>
      <c r="AG11" s="10">
        <v>96700030</v>
      </c>
      <c r="AH11" s="10">
        <v>-12932925</v>
      </c>
      <c r="AI11" s="67">
        <v>5.7000000000000002E-2</v>
      </c>
      <c r="AJ11" s="67">
        <v>5.1999999999999998E-2</v>
      </c>
      <c r="AK11" s="67">
        <v>7.0000000000000001E-3</v>
      </c>
      <c r="AL11" s="67">
        <v>6.5000000000000002E-2</v>
      </c>
      <c r="AM11" s="67">
        <v>6.5000000000000002E-2</v>
      </c>
      <c r="AN11" s="176">
        <v>3.6000000000000004E-2</v>
      </c>
      <c r="AO11" s="138">
        <v>2.2695552864842899E-2</v>
      </c>
      <c r="AP11" s="138">
        <v>3.9194533748578619E-2</v>
      </c>
      <c r="AQ11" s="67">
        <v>8.5000000000000006E-2</v>
      </c>
      <c r="AR11" s="67">
        <v>-8.6999999999999994E-2</v>
      </c>
      <c r="AS11" s="67">
        <v>9.4E-2</v>
      </c>
      <c r="AT11" s="67">
        <v>7.3999999999999996E-2</v>
      </c>
      <c r="AU11" s="67">
        <v>4.5999999999999999E-2</v>
      </c>
      <c r="AV11" s="67">
        <v>0.151</v>
      </c>
      <c r="AW11" s="67">
        <v>-2.1999999999999999E-2</v>
      </c>
    </row>
    <row r="12" spans="1:49" x14ac:dyDescent="0.25">
      <c r="A12" s="50" t="s">
        <v>237</v>
      </c>
      <c r="B12" s="51">
        <v>98</v>
      </c>
      <c r="C12" s="51" t="s">
        <v>1322</v>
      </c>
      <c r="D12" s="51" t="s">
        <v>97</v>
      </c>
      <c r="E12" s="10">
        <v>122065000</v>
      </c>
      <c r="F12" s="10">
        <v>74456000</v>
      </c>
      <c r="G12" s="10">
        <v>131433000</v>
      </c>
      <c r="H12" s="10">
        <v>145269000</v>
      </c>
      <c r="I12" s="10">
        <v>139986000</v>
      </c>
      <c r="J12" s="56"/>
      <c r="K12" s="56"/>
      <c r="L12" s="10">
        <v>17024400</v>
      </c>
      <c r="M12" s="10">
        <v>0</v>
      </c>
      <c r="N12" s="10">
        <v>655000</v>
      </c>
      <c r="O12" s="10">
        <v>1218000</v>
      </c>
      <c r="P12" s="10">
        <v>730000</v>
      </c>
      <c r="Q12" s="10">
        <v>-905000</v>
      </c>
      <c r="R12" s="10">
        <v>6675000</v>
      </c>
      <c r="S12" s="10">
        <v>-3820000</v>
      </c>
      <c r="T12" s="10">
        <v>123283000</v>
      </c>
      <c r="U12" s="10">
        <v>75186000</v>
      </c>
      <c r="V12" s="10">
        <v>130528000</v>
      </c>
      <c r="W12" s="10">
        <v>151944000</v>
      </c>
      <c r="X12" s="10">
        <v>136166000</v>
      </c>
      <c r="Y12" s="10">
        <v>117435000</v>
      </c>
      <c r="Z12" s="10">
        <v>70577000</v>
      </c>
      <c r="AA12" s="10">
        <v>122644000</v>
      </c>
      <c r="AB12" s="10">
        <v>136770000</v>
      </c>
      <c r="AC12" s="10">
        <v>150214000</v>
      </c>
      <c r="AD12" s="10">
        <v>5848000</v>
      </c>
      <c r="AE12" s="10">
        <v>4609000</v>
      </c>
      <c r="AF12" s="10">
        <v>7884000</v>
      </c>
      <c r="AG12" s="10">
        <v>15174000</v>
      </c>
      <c r="AH12" s="10">
        <v>-14048000</v>
      </c>
      <c r="AI12" s="67">
        <v>3.7999999999999999E-2</v>
      </c>
      <c r="AJ12" s="67">
        <v>5.1999999999999998E-2</v>
      </c>
      <c r="AK12" s="67">
        <v>6.7000000000000004E-2</v>
      </c>
      <c r="AL12" s="67">
        <v>5.6000000000000001E-2</v>
      </c>
      <c r="AM12" s="67">
        <v>-7.4999999999999997E-2</v>
      </c>
      <c r="AN12" s="176">
        <v>0.01</v>
      </c>
      <c r="AO12" s="138">
        <v>9.7092543824648207E-3</v>
      </c>
      <c r="AP12" s="138">
        <v>-6.9333782789899488E-3</v>
      </c>
      <c r="AQ12" s="67">
        <v>4.3999999999999997E-2</v>
      </c>
      <c r="AR12" s="67">
        <v>-2.8000000000000001E-2</v>
      </c>
      <c r="AS12" s="67">
        <v>4.7E-2</v>
      </c>
      <c r="AT12" s="67">
        <v>6.0999999999999999E-2</v>
      </c>
      <c r="AU12" s="67">
        <v>0.06</v>
      </c>
      <c r="AV12" s="67">
        <v>0.1</v>
      </c>
      <c r="AW12" s="67">
        <v>-0.10299999999999999</v>
      </c>
    </row>
    <row r="13" spans="1:49" x14ac:dyDescent="0.25">
      <c r="A13" s="50" t="s">
        <v>238</v>
      </c>
      <c r="B13" s="51">
        <v>53</v>
      </c>
      <c r="C13" s="51" t="s">
        <v>1322</v>
      </c>
      <c r="D13" s="51" t="s">
        <v>97</v>
      </c>
      <c r="E13" s="10">
        <v>97057000</v>
      </c>
      <c r="F13" s="10">
        <v>60782000</v>
      </c>
      <c r="G13" s="10">
        <v>105832000</v>
      </c>
      <c r="H13" s="10">
        <v>121449000</v>
      </c>
      <c r="I13" s="10">
        <v>136542000</v>
      </c>
      <c r="J13" s="56"/>
      <c r="K13" s="56"/>
      <c r="L13" s="10">
        <v>10050000</v>
      </c>
      <c r="M13" s="10">
        <v>0</v>
      </c>
      <c r="N13" s="10">
        <v>555000</v>
      </c>
      <c r="O13" s="10">
        <v>276000</v>
      </c>
      <c r="P13" s="10">
        <v>46000</v>
      </c>
      <c r="Q13" s="10">
        <v>122000</v>
      </c>
      <c r="R13" s="10">
        <v>1436000</v>
      </c>
      <c r="S13" s="10">
        <v>-538000</v>
      </c>
      <c r="T13" s="10">
        <v>97333000</v>
      </c>
      <c r="U13" s="10">
        <v>60828000</v>
      </c>
      <c r="V13" s="10">
        <v>105954000</v>
      </c>
      <c r="W13" s="10">
        <v>122885000</v>
      </c>
      <c r="X13" s="10">
        <v>136004000</v>
      </c>
      <c r="Y13" s="10">
        <v>91887000</v>
      </c>
      <c r="Z13" s="10">
        <v>59795000</v>
      </c>
      <c r="AA13" s="10">
        <v>106330000</v>
      </c>
      <c r="AB13" s="10">
        <v>120746000</v>
      </c>
      <c r="AC13" s="10">
        <v>133935000</v>
      </c>
      <c r="AD13" s="10">
        <v>5446000</v>
      </c>
      <c r="AE13" s="10">
        <v>1033000</v>
      </c>
      <c r="AF13" s="10">
        <v>-376000</v>
      </c>
      <c r="AG13" s="10">
        <v>2139000</v>
      </c>
      <c r="AH13" s="10">
        <v>2069000</v>
      </c>
      <c r="AI13" s="67">
        <v>5.2999999999999999E-2</v>
      </c>
      <c r="AJ13" s="67">
        <v>1.6E-2</v>
      </c>
      <c r="AK13" s="67">
        <v>-5.0000000000000001E-3</v>
      </c>
      <c r="AL13" s="67">
        <v>6.0000000000000001E-3</v>
      </c>
      <c r="AM13" s="67">
        <v>1.9E-2</v>
      </c>
      <c r="AN13" s="176">
        <v>3.0000000000000001E-3</v>
      </c>
      <c r="AO13" s="138">
        <v>7.5623068323798245E-4</v>
      </c>
      <c r="AP13" s="138">
        <v>1.1514430790720502E-3</v>
      </c>
      <c r="AQ13" s="67">
        <v>1.2E-2</v>
      </c>
      <c r="AR13" s="67">
        <v>-4.0000000000000001E-3</v>
      </c>
      <c r="AS13" s="67">
        <v>5.6000000000000001E-2</v>
      </c>
      <c r="AT13" s="67">
        <v>1.7000000000000001E-2</v>
      </c>
      <c r="AU13" s="67">
        <v>-4.0000000000000001E-3</v>
      </c>
      <c r="AV13" s="67">
        <v>1.7000000000000001E-2</v>
      </c>
      <c r="AW13" s="67">
        <v>1.4999999999999999E-2</v>
      </c>
    </row>
    <row r="14" spans="1:49" x14ac:dyDescent="0.25">
      <c r="A14" s="50" t="s">
        <v>239</v>
      </c>
      <c r="B14" s="51">
        <v>79</v>
      </c>
      <c r="C14" s="51" t="s">
        <v>1322</v>
      </c>
      <c r="D14" s="51" t="s">
        <v>101</v>
      </c>
      <c r="E14" s="10">
        <v>274301000</v>
      </c>
      <c r="F14" s="10">
        <v>177059000</v>
      </c>
      <c r="G14" s="10">
        <v>310705000</v>
      </c>
      <c r="H14" s="10">
        <v>323655000</v>
      </c>
      <c r="I14" s="10">
        <v>340127000</v>
      </c>
      <c r="J14" s="56"/>
      <c r="K14" s="56"/>
      <c r="L14" s="10">
        <v>20178000</v>
      </c>
      <c r="M14" s="10">
        <v>858000</v>
      </c>
      <c r="N14" s="10">
        <v>2550000</v>
      </c>
      <c r="O14" s="10">
        <v>3211000</v>
      </c>
      <c r="P14" s="10">
        <v>524000</v>
      </c>
      <c r="Q14" s="10">
        <v>49000</v>
      </c>
      <c r="R14" s="10">
        <v>4394000</v>
      </c>
      <c r="S14" s="10">
        <v>-2625000</v>
      </c>
      <c r="T14" s="10">
        <v>277512000</v>
      </c>
      <c r="U14" s="10">
        <v>177583000</v>
      </c>
      <c r="V14" s="10">
        <v>310754000</v>
      </c>
      <c r="W14" s="10">
        <v>328049000</v>
      </c>
      <c r="X14" s="10">
        <v>337502000</v>
      </c>
      <c r="Y14" s="10">
        <v>263293000</v>
      </c>
      <c r="Z14" s="10">
        <v>166302000</v>
      </c>
      <c r="AA14" s="10">
        <v>291218000</v>
      </c>
      <c r="AB14" s="10">
        <v>318020000</v>
      </c>
      <c r="AC14" s="10">
        <v>343201000</v>
      </c>
      <c r="AD14" s="10">
        <v>14219000</v>
      </c>
      <c r="AE14" s="10">
        <v>11281000</v>
      </c>
      <c r="AF14" s="10">
        <v>19536000</v>
      </c>
      <c r="AG14" s="10">
        <v>10029000</v>
      </c>
      <c r="AH14" s="10">
        <v>-5699000</v>
      </c>
      <c r="AI14" s="67">
        <v>0.04</v>
      </c>
      <c r="AJ14" s="67">
        <v>6.0999999999999999E-2</v>
      </c>
      <c r="AK14" s="67">
        <v>6.3E-2</v>
      </c>
      <c r="AL14" s="67">
        <v>1.7000000000000001E-2</v>
      </c>
      <c r="AM14" s="67">
        <v>-8.9999999999999993E-3</v>
      </c>
      <c r="AN14" s="176">
        <v>1.2E-2</v>
      </c>
      <c r="AO14" s="138">
        <v>2.9507328967299799E-3</v>
      </c>
      <c r="AP14" s="138">
        <v>1.5768099525669823E-4</v>
      </c>
      <c r="AQ14" s="67">
        <v>1.2999999999999999E-2</v>
      </c>
      <c r="AR14" s="67">
        <v>-8.0000000000000002E-3</v>
      </c>
      <c r="AS14" s="67">
        <v>5.0999999999999997E-2</v>
      </c>
      <c r="AT14" s="67">
        <v>6.4000000000000001E-2</v>
      </c>
      <c r="AU14" s="67">
        <v>6.3E-2</v>
      </c>
      <c r="AV14" s="67">
        <v>3.1E-2</v>
      </c>
      <c r="AW14" s="67">
        <v>-1.7000000000000001E-2</v>
      </c>
    </row>
    <row r="15" spans="1:49" x14ac:dyDescent="0.25">
      <c r="A15" s="50" t="s">
        <v>240</v>
      </c>
      <c r="B15" s="51">
        <v>8702</v>
      </c>
      <c r="C15" s="51" t="s">
        <v>1322</v>
      </c>
      <c r="D15" s="51" t="s">
        <v>123</v>
      </c>
      <c r="E15" s="10">
        <v>1818540000</v>
      </c>
      <c r="F15" s="10">
        <v>1118348000</v>
      </c>
      <c r="G15" s="10">
        <v>2078472000</v>
      </c>
      <c r="H15" s="10">
        <v>2241319000</v>
      </c>
      <c r="I15" s="10">
        <v>2388222000</v>
      </c>
      <c r="J15" s="56"/>
      <c r="K15" s="56"/>
      <c r="L15" s="10">
        <v>117378000</v>
      </c>
      <c r="M15" s="10">
        <v>0</v>
      </c>
      <c r="N15" s="10">
        <v>6259000</v>
      </c>
      <c r="O15" s="10">
        <v>52603000</v>
      </c>
      <c r="P15" s="10">
        <v>11509000</v>
      </c>
      <c r="Q15" s="10">
        <v>-1577000</v>
      </c>
      <c r="R15" s="10">
        <v>90347000</v>
      </c>
      <c r="S15" s="10">
        <v>-83540000</v>
      </c>
      <c r="T15" s="10">
        <v>1871143000</v>
      </c>
      <c r="U15" s="10">
        <v>1129857000</v>
      </c>
      <c r="V15" s="10">
        <v>2076895000</v>
      </c>
      <c r="W15" s="10">
        <v>2331666000</v>
      </c>
      <c r="X15" s="10">
        <v>2304682000</v>
      </c>
      <c r="Y15" s="10">
        <v>1767222000</v>
      </c>
      <c r="Z15" s="10">
        <v>1105239000</v>
      </c>
      <c r="AA15" s="10">
        <v>1978518000</v>
      </c>
      <c r="AB15" s="10">
        <v>2150304000</v>
      </c>
      <c r="AC15" s="10">
        <v>2351070000</v>
      </c>
      <c r="AD15" s="10">
        <v>103921000</v>
      </c>
      <c r="AE15" s="10">
        <v>24618000</v>
      </c>
      <c r="AF15" s="10">
        <v>98377000</v>
      </c>
      <c r="AG15" s="10">
        <v>181362000</v>
      </c>
      <c r="AH15" s="10">
        <v>-46388000</v>
      </c>
      <c r="AI15" s="67">
        <v>2.7E-2</v>
      </c>
      <c r="AJ15" s="67">
        <v>1.2E-2</v>
      </c>
      <c r="AK15" s="67">
        <v>4.8000000000000001E-2</v>
      </c>
      <c r="AL15" s="67">
        <v>3.9E-2</v>
      </c>
      <c r="AM15" s="67">
        <v>1.6E-2</v>
      </c>
      <c r="AN15" s="176">
        <v>2.7999999999999997E-2</v>
      </c>
      <c r="AO15" s="138">
        <v>1.0186244807971274E-2</v>
      </c>
      <c r="AP15" s="138">
        <v>-7.5930656099610239E-4</v>
      </c>
      <c r="AQ15" s="67">
        <v>3.9E-2</v>
      </c>
      <c r="AR15" s="67">
        <v>-3.5999999999999997E-2</v>
      </c>
      <c r="AS15" s="67">
        <v>5.6000000000000001E-2</v>
      </c>
      <c r="AT15" s="67">
        <v>2.1999999999999999E-2</v>
      </c>
      <c r="AU15" s="67">
        <v>4.7E-2</v>
      </c>
      <c r="AV15" s="67">
        <v>7.8E-2</v>
      </c>
      <c r="AW15" s="67">
        <v>-0.02</v>
      </c>
    </row>
    <row r="16" spans="1:49" x14ac:dyDescent="0.25">
      <c r="A16" s="50" t="s">
        <v>125</v>
      </c>
      <c r="B16" s="51">
        <v>46</v>
      </c>
      <c r="C16" s="51" t="s">
        <v>1333</v>
      </c>
      <c r="D16" s="51" t="s">
        <v>126</v>
      </c>
      <c r="E16" s="10">
        <v>1753978000</v>
      </c>
      <c r="F16" s="10">
        <v>1869003000</v>
      </c>
      <c r="G16" s="10">
        <v>1851833000</v>
      </c>
      <c r="H16" s="10">
        <v>2005283000</v>
      </c>
      <c r="I16" s="10">
        <v>2270149000</v>
      </c>
      <c r="J16" s="56"/>
      <c r="K16" s="56"/>
      <c r="L16" s="10">
        <v>97355000</v>
      </c>
      <c r="M16" s="10">
        <v>0</v>
      </c>
      <c r="N16" s="10">
        <v>81363000</v>
      </c>
      <c r="O16" s="10">
        <v>81307000</v>
      </c>
      <c r="P16" s="10">
        <v>-63523000</v>
      </c>
      <c r="Q16" s="10">
        <v>-495000</v>
      </c>
      <c r="R16" s="10">
        <v>91720000</v>
      </c>
      <c r="S16" s="10">
        <v>118556000</v>
      </c>
      <c r="T16" s="10">
        <v>1835285000</v>
      </c>
      <c r="U16" s="10">
        <v>1805480000</v>
      </c>
      <c r="V16" s="10">
        <v>1851338000</v>
      </c>
      <c r="W16" s="10">
        <v>2097003000</v>
      </c>
      <c r="X16" s="10">
        <v>2388705000</v>
      </c>
      <c r="Y16" s="10">
        <v>1712419000</v>
      </c>
      <c r="Z16" s="10">
        <v>1800729000</v>
      </c>
      <c r="AA16" s="10">
        <v>1889587000</v>
      </c>
      <c r="AB16" s="10">
        <v>2021871000</v>
      </c>
      <c r="AC16" s="10">
        <v>2299040000</v>
      </c>
      <c r="AD16" s="10">
        <v>122866000</v>
      </c>
      <c r="AE16" s="10">
        <v>4751000</v>
      </c>
      <c r="AF16" s="10">
        <v>-38249000</v>
      </c>
      <c r="AG16" s="10">
        <v>75132000</v>
      </c>
      <c r="AH16" s="10">
        <v>89665000</v>
      </c>
      <c r="AI16" s="67">
        <v>2.3E-2</v>
      </c>
      <c r="AJ16" s="67">
        <v>3.7999999999999999E-2</v>
      </c>
      <c r="AK16" s="67">
        <v>-0.02</v>
      </c>
      <c r="AL16" s="67">
        <v>-8.0000000000000002E-3</v>
      </c>
      <c r="AM16" s="67">
        <v>-1.2E-2</v>
      </c>
      <c r="AN16" s="176">
        <v>4.4000000000000004E-2</v>
      </c>
      <c r="AO16" s="138">
        <v>-3.5183441522476017E-2</v>
      </c>
      <c r="AP16" s="138">
        <v>-2.6737419099051606E-4</v>
      </c>
      <c r="AQ16" s="67">
        <v>4.3999999999999997E-2</v>
      </c>
      <c r="AR16" s="67">
        <v>0.05</v>
      </c>
      <c r="AS16" s="67">
        <v>6.7000000000000004E-2</v>
      </c>
      <c r="AT16" s="67">
        <v>3.0000000000000001E-3</v>
      </c>
      <c r="AU16" s="67">
        <v>-2.1000000000000001E-2</v>
      </c>
      <c r="AV16" s="67">
        <v>3.5999999999999997E-2</v>
      </c>
      <c r="AW16" s="67">
        <v>3.7999999999999999E-2</v>
      </c>
    </row>
    <row r="17" spans="1:49" x14ac:dyDescent="0.25">
      <c r="A17" s="50" t="s">
        <v>127</v>
      </c>
      <c r="B17" s="51">
        <v>3107</v>
      </c>
      <c r="C17" s="51" t="s">
        <v>1334</v>
      </c>
      <c r="D17" s="51" t="s">
        <v>123</v>
      </c>
      <c r="E17" s="10">
        <v>1481442000</v>
      </c>
      <c r="F17" s="10">
        <v>1661843000</v>
      </c>
      <c r="G17" s="10">
        <v>1843059000</v>
      </c>
      <c r="H17" s="10">
        <v>1929692000</v>
      </c>
      <c r="I17" s="10">
        <v>2109979000</v>
      </c>
      <c r="J17" s="56"/>
      <c r="K17" s="56"/>
      <c r="L17" s="10">
        <v>202003000</v>
      </c>
      <c r="M17" s="10">
        <v>60000000</v>
      </c>
      <c r="N17" s="10">
        <v>46202000</v>
      </c>
      <c r="O17" s="10">
        <v>11174000</v>
      </c>
      <c r="P17" s="10">
        <v>26101000</v>
      </c>
      <c r="Q17" s="10">
        <v>34586000</v>
      </c>
      <c r="R17" s="10">
        <v>36441000</v>
      </c>
      <c r="S17" s="10">
        <v>-62226000</v>
      </c>
      <c r="T17" s="10">
        <v>1492616000</v>
      </c>
      <c r="U17" s="10">
        <v>1687944000</v>
      </c>
      <c r="V17" s="10">
        <v>1877645000</v>
      </c>
      <c r="W17" s="10">
        <v>1966133000</v>
      </c>
      <c r="X17" s="10">
        <v>2047753000</v>
      </c>
      <c r="Y17" s="10">
        <v>1443195000</v>
      </c>
      <c r="Z17" s="10">
        <v>1651224000</v>
      </c>
      <c r="AA17" s="10">
        <v>1785190000</v>
      </c>
      <c r="AB17" s="10">
        <v>1920112000</v>
      </c>
      <c r="AC17" s="10">
        <v>2131193000</v>
      </c>
      <c r="AD17" s="10">
        <v>49421000</v>
      </c>
      <c r="AE17" s="10">
        <v>36720000</v>
      </c>
      <c r="AF17" s="10">
        <v>92455000</v>
      </c>
      <c r="AG17" s="10">
        <v>46021000</v>
      </c>
      <c r="AH17" s="10">
        <v>-83440000</v>
      </c>
      <c r="AI17" s="67">
        <v>2.5999999999999999E-2</v>
      </c>
      <c r="AJ17" s="67">
        <v>6.0000000000000001E-3</v>
      </c>
      <c r="AK17" s="67">
        <v>3.1E-2</v>
      </c>
      <c r="AL17" s="67">
        <v>5.0000000000000001E-3</v>
      </c>
      <c r="AM17" s="67">
        <v>-0.01</v>
      </c>
      <c r="AN17" s="176">
        <v>6.9999999999999993E-3</v>
      </c>
      <c r="AO17" s="138">
        <v>1.546319072196708E-2</v>
      </c>
      <c r="AP17" s="138">
        <v>1.8419882352627894E-2</v>
      </c>
      <c r="AQ17" s="67">
        <v>1.9E-2</v>
      </c>
      <c r="AR17" s="67">
        <v>-0.03</v>
      </c>
      <c r="AS17" s="67">
        <v>3.3000000000000002E-2</v>
      </c>
      <c r="AT17" s="67">
        <v>2.1999999999999999E-2</v>
      </c>
      <c r="AU17" s="67">
        <v>4.9000000000000002E-2</v>
      </c>
      <c r="AV17" s="67">
        <v>2.3E-2</v>
      </c>
      <c r="AW17" s="67">
        <v>-4.1000000000000002E-2</v>
      </c>
    </row>
    <row r="18" spans="1:49" x14ac:dyDescent="0.25">
      <c r="A18" s="50" t="s">
        <v>128</v>
      </c>
      <c r="B18" s="51">
        <v>59</v>
      </c>
      <c r="C18" s="51" t="s">
        <v>129</v>
      </c>
      <c r="D18" s="51" t="s">
        <v>97</v>
      </c>
      <c r="E18" s="10">
        <v>278304000</v>
      </c>
      <c r="F18" s="10">
        <v>289926000</v>
      </c>
      <c r="G18" s="10">
        <v>313032000</v>
      </c>
      <c r="H18" s="10">
        <v>331984000</v>
      </c>
      <c r="I18" s="10">
        <v>324976000</v>
      </c>
      <c r="J18" s="56"/>
      <c r="K18" s="56"/>
      <c r="L18" s="10">
        <v>28016000</v>
      </c>
      <c r="M18" s="10">
        <v>6830000</v>
      </c>
      <c r="N18" s="10">
        <v>92000</v>
      </c>
      <c r="O18" s="10">
        <v>157000</v>
      </c>
      <c r="P18" s="10">
        <v>258000</v>
      </c>
      <c r="Q18" s="10">
        <v>134000</v>
      </c>
      <c r="R18" s="10">
        <v>7000</v>
      </c>
      <c r="S18" s="10">
        <v>-58000</v>
      </c>
      <c r="T18" s="10">
        <v>278461000</v>
      </c>
      <c r="U18" s="10">
        <v>290184000</v>
      </c>
      <c r="V18" s="10">
        <v>313166000</v>
      </c>
      <c r="W18" s="10">
        <v>331991000</v>
      </c>
      <c r="X18" s="10">
        <v>324918000</v>
      </c>
      <c r="Y18" s="10">
        <v>248233000</v>
      </c>
      <c r="Z18" s="10">
        <v>266553000</v>
      </c>
      <c r="AA18" s="10">
        <v>292269000</v>
      </c>
      <c r="AB18" s="10">
        <v>316137000</v>
      </c>
      <c r="AC18" s="10">
        <v>341685000</v>
      </c>
      <c r="AD18" s="10">
        <v>30228000</v>
      </c>
      <c r="AE18" s="10">
        <v>23631000</v>
      </c>
      <c r="AF18" s="10">
        <v>20897000</v>
      </c>
      <c r="AG18" s="10">
        <v>15854000</v>
      </c>
      <c r="AH18" s="10">
        <v>-16767000</v>
      </c>
      <c r="AI18" s="67">
        <v>0.108</v>
      </c>
      <c r="AJ18" s="67">
        <v>8.1000000000000003E-2</v>
      </c>
      <c r="AK18" s="67">
        <v>6.6000000000000003E-2</v>
      </c>
      <c r="AL18" s="67">
        <v>4.8000000000000001E-2</v>
      </c>
      <c r="AM18" s="67">
        <v>-5.0999999999999997E-2</v>
      </c>
      <c r="AN18" s="176">
        <v>1E-3</v>
      </c>
      <c r="AO18" s="138">
        <v>8.8909105946571832E-4</v>
      </c>
      <c r="AP18" s="138">
        <v>4.2788808491343248E-4</v>
      </c>
      <c r="AQ18" s="67">
        <v>0</v>
      </c>
      <c r="AR18" s="67">
        <v>0</v>
      </c>
      <c r="AS18" s="67">
        <v>0.109</v>
      </c>
      <c r="AT18" s="67">
        <v>8.1000000000000003E-2</v>
      </c>
      <c r="AU18" s="67">
        <v>6.7000000000000004E-2</v>
      </c>
      <c r="AV18" s="67">
        <v>4.8000000000000001E-2</v>
      </c>
      <c r="AW18" s="67">
        <v>-5.1999999999999998E-2</v>
      </c>
    </row>
    <row r="19" spans="1:49" x14ac:dyDescent="0.25">
      <c r="A19" s="50" t="s">
        <v>130</v>
      </c>
      <c r="B19" s="51">
        <v>22</v>
      </c>
      <c r="C19" s="51" t="s">
        <v>129</v>
      </c>
      <c r="D19" s="51" t="s">
        <v>123</v>
      </c>
      <c r="E19" s="10">
        <v>3096239000</v>
      </c>
      <c r="F19" s="10">
        <v>3252876000</v>
      </c>
      <c r="G19" s="10">
        <v>3218186000</v>
      </c>
      <c r="H19" s="10">
        <v>3688831000</v>
      </c>
      <c r="I19" s="10">
        <v>3835535000</v>
      </c>
      <c r="J19" s="56"/>
      <c r="K19" s="56"/>
      <c r="L19" s="10">
        <v>96575000</v>
      </c>
      <c r="M19" s="10">
        <v>47030000</v>
      </c>
      <c r="N19" s="10">
        <v>0</v>
      </c>
      <c r="O19" s="10">
        <v>-673000</v>
      </c>
      <c r="P19" s="10">
        <v>651000</v>
      </c>
      <c r="Q19" s="10">
        <v>668000</v>
      </c>
      <c r="R19" s="10">
        <v>4957000</v>
      </c>
      <c r="S19" s="10">
        <v>-2785000</v>
      </c>
      <c r="T19" s="10">
        <v>3095566000</v>
      </c>
      <c r="U19" s="10">
        <v>3253527000</v>
      </c>
      <c r="V19" s="10">
        <v>3218854000</v>
      </c>
      <c r="W19" s="10">
        <v>3693788000</v>
      </c>
      <c r="X19" s="10">
        <v>3832750000</v>
      </c>
      <c r="Y19" s="10">
        <v>2922540000</v>
      </c>
      <c r="Z19" s="10">
        <v>3024394000</v>
      </c>
      <c r="AA19" s="10">
        <v>3141309000</v>
      </c>
      <c r="AB19" s="10">
        <v>3378978000</v>
      </c>
      <c r="AC19" s="10">
        <v>3709762000</v>
      </c>
      <c r="AD19" s="10">
        <v>173026000</v>
      </c>
      <c r="AE19" s="10">
        <v>229133000</v>
      </c>
      <c r="AF19" s="10">
        <v>77545000</v>
      </c>
      <c r="AG19" s="10">
        <v>314810000</v>
      </c>
      <c r="AH19" s="10">
        <v>122988000</v>
      </c>
      <c r="AI19" s="67">
        <v>5.6000000000000001E-2</v>
      </c>
      <c r="AJ19" s="67">
        <v>7.0000000000000007E-2</v>
      </c>
      <c r="AK19" s="67">
        <v>2.4E-2</v>
      </c>
      <c r="AL19" s="67">
        <v>8.4000000000000005E-2</v>
      </c>
      <c r="AM19" s="67">
        <v>3.3000000000000002E-2</v>
      </c>
      <c r="AN19" s="176">
        <v>0</v>
      </c>
      <c r="AO19" s="138">
        <v>2.0009054788849148E-4</v>
      </c>
      <c r="AP19" s="138">
        <v>2.0752727523522347E-4</v>
      </c>
      <c r="AQ19" s="67">
        <v>1E-3</v>
      </c>
      <c r="AR19" s="67">
        <v>-1E-3</v>
      </c>
      <c r="AS19" s="67">
        <v>5.6000000000000001E-2</v>
      </c>
      <c r="AT19" s="67">
        <v>7.0000000000000007E-2</v>
      </c>
      <c r="AU19" s="67">
        <v>2.4E-2</v>
      </c>
      <c r="AV19" s="67">
        <v>8.5000000000000006E-2</v>
      </c>
      <c r="AW19" s="67">
        <v>3.2000000000000001E-2</v>
      </c>
    </row>
    <row r="20" spans="1:49" x14ac:dyDescent="0.25">
      <c r="A20" s="50" t="s">
        <v>131</v>
      </c>
      <c r="B20" s="51">
        <v>3108</v>
      </c>
      <c r="C20" s="51" t="s">
        <v>131</v>
      </c>
      <c r="D20" s="51" t="s">
        <v>107</v>
      </c>
      <c r="E20" s="10">
        <v>649619097.47000003</v>
      </c>
      <c r="F20" s="10">
        <v>684523072</v>
      </c>
      <c r="G20" s="10">
        <v>728298776</v>
      </c>
      <c r="H20" s="10">
        <v>756834049</v>
      </c>
      <c r="I20" s="10">
        <v>803576849</v>
      </c>
      <c r="J20" s="56"/>
      <c r="K20" s="56"/>
      <c r="L20" s="10">
        <v>27899451</v>
      </c>
      <c r="M20" s="10">
        <v>0</v>
      </c>
      <c r="N20" s="10">
        <v>0</v>
      </c>
      <c r="O20" s="10">
        <v>10925889</v>
      </c>
      <c r="P20" s="10">
        <v>11551052</v>
      </c>
      <c r="Q20" s="10">
        <v>14635543</v>
      </c>
      <c r="R20" s="10">
        <v>80482539</v>
      </c>
      <c r="S20" s="10">
        <v>56479140</v>
      </c>
      <c r="T20" s="10">
        <v>660544986.47000003</v>
      </c>
      <c r="U20" s="10">
        <v>696074124</v>
      </c>
      <c r="V20" s="10">
        <v>742934319</v>
      </c>
      <c r="W20" s="10">
        <v>837316588</v>
      </c>
      <c r="X20" s="10">
        <v>860055989</v>
      </c>
      <c r="Y20" s="10">
        <v>653024250</v>
      </c>
      <c r="Z20" s="10">
        <v>691683705</v>
      </c>
      <c r="AA20" s="10">
        <v>746346015</v>
      </c>
      <c r="AB20" s="10">
        <v>787261823</v>
      </c>
      <c r="AC20" s="10">
        <v>844032542</v>
      </c>
      <c r="AD20" s="10">
        <v>7520736.4699999103</v>
      </c>
      <c r="AE20" s="10">
        <v>4390419</v>
      </c>
      <c r="AF20" s="10">
        <v>-3411696</v>
      </c>
      <c r="AG20" s="10">
        <v>50054765</v>
      </c>
      <c r="AH20" s="10">
        <v>16023447</v>
      </c>
      <c r="AI20" s="67">
        <v>-5.0000000000000001E-3</v>
      </c>
      <c r="AJ20" s="67">
        <v>-0.01</v>
      </c>
      <c r="AK20" s="67">
        <v>-2.4E-2</v>
      </c>
      <c r="AL20" s="67">
        <v>-3.5999999999999997E-2</v>
      </c>
      <c r="AM20" s="67">
        <v>-4.7E-2</v>
      </c>
      <c r="AN20" s="176">
        <v>1.7000000000000001E-2</v>
      </c>
      <c r="AO20" s="138">
        <v>1.6594571758567482E-2</v>
      </c>
      <c r="AP20" s="138">
        <v>1.9699645884847055E-2</v>
      </c>
      <c r="AQ20" s="67">
        <v>9.6000000000000002E-2</v>
      </c>
      <c r="AR20" s="67">
        <v>6.6000000000000003E-2</v>
      </c>
      <c r="AS20" s="67">
        <v>1.0999999999999999E-2</v>
      </c>
      <c r="AT20" s="67">
        <v>6.0000000000000001E-3</v>
      </c>
      <c r="AU20" s="67">
        <v>-5.0000000000000001E-3</v>
      </c>
      <c r="AV20" s="67">
        <v>0.06</v>
      </c>
      <c r="AW20" s="67">
        <v>1.9E-2</v>
      </c>
    </row>
    <row r="21" spans="1:49" x14ac:dyDescent="0.25">
      <c r="A21" s="50" t="s">
        <v>133</v>
      </c>
      <c r="B21" s="51">
        <v>39</v>
      </c>
      <c r="C21" s="51" t="s">
        <v>1336</v>
      </c>
      <c r="D21" s="51" t="s">
        <v>101</v>
      </c>
      <c r="E21" s="10">
        <v>570753006</v>
      </c>
      <c r="F21" s="10">
        <v>604564842</v>
      </c>
      <c r="G21" s="10">
        <v>576590878</v>
      </c>
      <c r="H21" s="10">
        <v>606729482</v>
      </c>
      <c r="I21" s="10">
        <v>653719580</v>
      </c>
      <c r="J21" s="56"/>
      <c r="K21" s="56"/>
      <c r="L21" s="10">
        <v>30285139</v>
      </c>
      <c r="M21" s="10">
        <v>11620084</v>
      </c>
      <c r="N21" s="10">
        <v>15495595</v>
      </c>
      <c r="O21" s="10">
        <v>8415467</v>
      </c>
      <c r="P21" s="10">
        <v>10912405</v>
      </c>
      <c r="Q21" s="10">
        <v>6009856</v>
      </c>
      <c r="R21" s="10">
        <v>20706646</v>
      </c>
      <c r="S21" s="10">
        <v>-25946929</v>
      </c>
      <c r="T21" s="10">
        <v>579168473</v>
      </c>
      <c r="U21" s="10">
        <v>615477247</v>
      </c>
      <c r="V21" s="10">
        <v>582600734</v>
      </c>
      <c r="W21" s="10">
        <v>627436128</v>
      </c>
      <c r="X21" s="10">
        <v>627772651</v>
      </c>
      <c r="Y21" s="10">
        <v>531077653</v>
      </c>
      <c r="Z21" s="10">
        <v>559612286</v>
      </c>
      <c r="AA21" s="10">
        <v>555039296</v>
      </c>
      <c r="AB21" s="10">
        <v>574705269</v>
      </c>
      <c r="AC21" s="10">
        <v>633534712</v>
      </c>
      <c r="AD21" s="10">
        <v>48090820</v>
      </c>
      <c r="AE21" s="10">
        <v>55864961</v>
      </c>
      <c r="AF21" s="10">
        <v>27561438</v>
      </c>
      <c r="AG21" s="10">
        <v>52730859</v>
      </c>
      <c r="AH21" s="10">
        <v>-5762061</v>
      </c>
      <c r="AI21" s="67">
        <v>6.9000000000000006E-2</v>
      </c>
      <c r="AJ21" s="67">
        <v>7.2999999999999995E-2</v>
      </c>
      <c r="AK21" s="67">
        <v>3.6999999999999998E-2</v>
      </c>
      <c r="AL21" s="67">
        <v>5.0999999999999997E-2</v>
      </c>
      <c r="AM21" s="67">
        <v>3.2000000000000001E-2</v>
      </c>
      <c r="AN21" s="176">
        <v>1.4999999999999999E-2</v>
      </c>
      <c r="AO21" s="138">
        <v>1.7729989293982788E-2</v>
      </c>
      <c r="AP21" s="138">
        <v>1.0315565445202478E-2</v>
      </c>
      <c r="AQ21" s="67">
        <v>3.3000000000000002E-2</v>
      </c>
      <c r="AR21" s="67">
        <v>-4.1000000000000002E-2</v>
      </c>
      <c r="AS21" s="67">
        <v>8.3000000000000004E-2</v>
      </c>
      <c r="AT21" s="67">
        <v>9.0999999999999998E-2</v>
      </c>
      <c r="AU21" s="67">
        <v>4.7E-2</v>
      </c>
      <c r="AV21" s="67">
        <v>8.4000000000000005E-2</v>
      </c>
      <c r="AW21" s="67">
        <v>-8.9999999999999993E-3</v>
      </c>
    </row>
    <row r="22" spans="1:49" x14ac:dyDescent="0.25">
      <c r="A22" s="50" t="s">
        <v>136</v>
      </c>
      <c r="B22" s="51">
        <v>50</v>
      </c>
      <c r="C22" s="51" t="s">
        <v>129</v>
      </c>
      <c r="D22" s="51" t="s">
        <v>101</v>
      </c>
      <c r="E22" s="10">
        <v>184488000</v>
      </c>
      <c r="F22" s="10">
        <v>204101000</v>
      </c>
      <c r="G22" s="10">
        <v>199590000</v>
      </c>
      <c r="H22" s="10">
        <v>236027000</v>
      </c>
      <c r="I22" s="10">
        <v>238932000</v>
      </c>
      <c r="J22" s="56"/>
      <c r="K22" s="56"/>
      <c r="L22" s="10">
        <v>9144000</v>
      </c>
      <c r="M22" s="10">
        <v>4779000</v>
      </c>
      <c r="N22" s="10">
        <v>178000</v>
      </c>
      <c r="O22" s="10">
        <v>2761000</v>
      </c>
      <c r="P22" s="10">
        <v>2532000</v>
      </c>
      <c r="Q22" s="10">
        <v>174000</v>
      </c>
      <c r="R22" s="10">
        <v>83000</v>
      </c>
      <c r="S22" s="10">
        <v>6000</v>
      </c>
      <c r="T22" s="10">
        <v>187249000</v>
      </c>
      <c r="U22" s="10">
        <v>206633000</v>
      </c>
      <c r="V22" s="10">
        <v>199764000</v>
      </c>
      <c r="W22" s="10">
        <v>236110000</v>
      </c>
      <c r="X22" s="10">
        <v>238938000</v>
      </c>
      <c r="Y22" s="10">
        <v>187892000</v>
      </c>
      <c r="Z22" s="10">
        <v>190977000</v>
      </c>
      <c r="AA22" s="10">
        <v>200571000</v>
      </c>
      <c r="AB22" s="10">
        <v>211117000</v>
      </c>
      <c r="AC22" s="10">
        <v>229796000</v>
      </c>
      <c r="AD22" s="10">
        <v>-643000</v>
      </c>
      <c r="AE22" s="10">
        <v>15656000</v>
      </c>
      <c r="AF22" s="10">
        <v>-807000</v>
      </c>
      <c r="AG22" s="10">
        <v>24993000</v>
      </c>
      <c r="AH22" s="10">
        <v>9142000</v>
      </c>
      <c r="AI22" s="67">
        <v>-1.7999999999999999E-2</v>
      </c>
      <c r="AJ22" s="67">
        <v>6.4000000000000001E-2</v>
      </c>
      <c r="AK22" s="67">
        <v>-5.0000000000000001E-3</v>
      </c>
      <c r="AL22" s="67">
        <v>0.106</v>
      </c>
      <c r="AM22" s="67">
        <v>3.7999999999999999E-2</v>
      </c>
      <c r="AN22" s="176">
        <v>1.4999999999999999E-2</v>
      </c>
      <c r="AO22" s="138">
        <v>1.2253609055668746E-2</v>
      </c>
      <c r="AP22" s="138">
        <v>8.7102781281912659E-4</v>
      </c>
      <c r="AQ22" s="67">
        <v>0</v>
      </c>
      <c r="AR22" s="67">
        <v>0</v>
      </c>
      <c r="AS22" s="67">
        <v>-3.0000000000000001E-3</v>
      </c>
      <c r="AT22" s="67">
        <v>7.5999999999999998E-2</v>
      </c>
      <c r="AU22" s="67">
        <v>-4.0000000000000001E-3</v>
      </c>
      <c r="AV22" s="67">
        <v>0.106</v>
      </c>
      <c r="AW22" s="67">
        <v>3.7999999999999999E-2</v>
      </c>
    </row>
    <row r="23" spans="1:49" x14ac:dyDescent="0.25">
      <c r="A23" s="50" t="s">
        <v>138</v>
      </c>
      <c r="B23" s="51">
        <v>51</v>
      </c>
      <c r="C23" s="51" t="s">
        <v>1337</v>
      </c>
      <c r="D23" s="51" t="s">
        <v>126</v>
      </c>
      <c r="E23" s="10">
        <v>1633534803</v>
      </c>
      <c r="F23" s="10">
        <v>1665969803</v>
      </c>
      <c r="G23" s="10">
        <v>1730841009.8800001</v>
      </c>
      <c r="H23" s="10">
        <v>2052140604.1400001</v>
      </c>
      <c r="I23" s="10">
        <v>2383874610.3200002</v>
      </c>
      <c r="J23" s="56"/>
      <c r="K23" s="56"/>
      <c r="L23" s="10">
        <v>23311101.684750002</v>
      </c>
      <c r="M23" s="10">
        <v>23517215.41</v>
      </c>
      <c r="N23" s="10">
        <v>14500124.280000001</v>
      </c>
      <c r="O23" s="10">
        <v>164960819</v>
      </c>
      <c r="P23" s="10">
        <v>301888235</v>
      </c>
      <c r="Q23" s="10">
        <v>290809693.04000002</v>
      </c>
      <c r="R23" s="10">
        <v>510687842.33999997</v>
      </c>
      <c r="S23" s="10">
        <v>175324080.36000001</v>
      </c>
      <c r="T23" s="10">
        <v>1798495622</v>
      </c>
      <c r="U23" s="10">
        <v>1967858038</v>
      </c>
      <c r="V23" s="10">
        <v>2021650702.9200001</v>
      </c>
      <c r="W23" s="10">
        <v>2562828446.48</v>
      </c>
      <c r="X23" s="10">
        <v>2559198690.6799998</v>
      </c>
      <c r="Y23" s="10">
        <v>1685383886</v>
      </c>
      <c r="Z23" s="10">
        <v>1904876187</v>
      </c>
      <c r="AA23" s="10">
        <v>1970899368.03</v>
      </c>
      <c r="AB23" s="10">
        <v>2236779376.7399998</v>
      </c>
      <c r="AC23" s="10">
        <v>2571034257.48</v>
      </c>
      <c r="AD23" s="10">
        <v>113111736</v>
      </c>
      <c r="AE23" s="10">
        <v>62981851</v>
      </c>
      <c r="AF23" s="10">
        <v>50751334.889999598</v>
      </c>
      <c r="AG23" s="10">
        <v>326049069.74000001</v>
      </c>
      <c r="AH23" s="10">
        <v>-11835566.799999701</v>
      </c>
      <c r="AI23" s="67">
        <v>-2.9000000000000001E-2</v>
      </c>
      <c r="AJ23" s="67">
        <v>-0.121</v>
      </c>
      <c r="AK23" s="67">
        <v>-0.11899999999999999</v>
      </c>
      <c r="AL23" s="67">
        <v>-7.1999999999999995E-2</v>
      </c>
      <c r="AM23" s="67">
        <v>-7.2999999999999995E-2</v>
      </c>
      <c r="AN23" s="176">
        <v>9.1999999999999998E-2</v>
      </c>
      <c r="AO23" s="138">
        <v>0.15340955961783662</v>
      </c>
      <c r="AP23" s="138">
        <v>0.14384764520397361</v>
      </c>
      <c r="AQ23" s="67">
        <v>0.19900000000000001</v>
      </c>
      <c r="AR23" s="67">
        <v>6.9000000000000006E-2</v>
      </c>
      <c r="AS23" s="67">
        <v>6.3E-2</v>
      </c>
      <c r="AT23" s="67">
        <v>3.2000000000000001E-2</v>
      </c>
      <c r="AU23" s="67">
        <v>2.5000000000000001E-2</v>
      </c>
      <c r="AV23" s="67">
        <v>0.127</v>
      </c>
      <c r="AW23" s="67">
        <v>-5.0000000000000001E-3</v>
      </c>
    </row>
    <row r="24" spans="1:49" x14ac:dyDescent="0.25">
      <c r="A24" s="50" t="s">
        <v>139</v>
      </c>
      <c r="B24" s="51">
        <v>57</v>
      </c>
      <c r="C24" s="51" t="s">
        <v>1338</v>
      </c>
      <c r="D24" s="51" t="s">
        <v>97</v>
      </c>
      <c r="E24" s="10">
        <v>252299577</v>
      </c>
      <c r="F24" s="10">
        <v>275185516</v>
      </c>
      <c r="G24" s="10">
        <v>267527610</v>
      </c>
      <c r="H24" s="10">
        <v>316085115</v>
      </c>
      <c r="I24" s="10">
        <v>347230572</v>
      </c>
      <c r="J24" s="56"/>
      <c r="K24" s="56"/>
      <c r="L24" s="10">
        <v>14568177</v>
      </c>
      <c r="M24" s="10">
        <v>17587</v>
      </c>
      <c r="N24" s="10">
        <v>14963189</v>
      </c>
      <c r="O24" s="10">
        <v>1123988</v>
      </c>
      <c r="P24" s="10">
        <v>-4751325</v>
      </c>
      <c r="Q24" s="10">
        <v>15006248</v>
      </c>
      <c r="R24" s="10">
        <v>31771351</v>
      </c>
      <c r="S24" s="10">
        <v>2948884</v>
      </c>
      <c r="T24" s="10">
        <v>253423565</v>
      </c>
      <c r="U24" s="10">
        <v>270434191</v>
      </c>
      <c r="V24" s="10">
        <v>282533858</v>
      </c>
      <c r="W24" s="10">
        <v>347856466</v>
      </c>
      <c r="X24" s="10">
        <v>350179456</v>
      </c>
      <c r="Y24" s="10">
        <v>247191021</v>
      </c>
      <c r="Z24" s="10">
        <v>268383047</v>
      </c>
      <c r="AA24" s="10">
        <v>286078180</v>
      </c>
      <c r="AB24" s="10">
        <v>314824758</v>
      </c>
      <c r="AC24" s="10">
        <v>347108419</v>
      </c>
      <c r="AD24" s="10">
        <v>6232544</v>
      </c>
      <c r="AE24" s="10">
        <v>2051144</v>
      </c>
      <c r="AF24" s="10">
        <v>-3544322</v>
      </c>
      <c r="AG24" s="10">
        <v>33031708</v>
      </c>
      <c r="AH24" s="10">
        <v>3071037</v>
      </c>
      <c r="AI24" s="67">
        <v>0.02</v>
      </c>
      <c r="AJ24" s="67">
        <v>2.5000000000000001E-2</v>
      </c>
      <c r="AK24" s="67">
        <v>-6.6000000000000003E-2</v>
      </c>
      <c r="AL24" s="67">
        <v>4.0000000000000001E-3</v>
      </c>
      <c r="AM24" s="67">
        <v>0</v>
      </c>
      <c r="AN24" s="176">
        <v>4.0000000000000001E-3</v>
      </c>
      <c r="AO24" s="138">
        <v>-1.7569246634202403E-2</v>
      </c>
      <c r="AP24" s="138">
        <v>5.3113096271810371E-2</v>
      </c>
      <c r="AQ24" s="67">
        <v>9.0999999999999998E-2</v>
      </c>
      <c r="AR24" s="67">
        <v>8.0000000000000002E-3</v>
      </c>
      <c r="AS24" s="67">
        <v>2.5000000000000001E-2</v>
      </c>
      <c r="AT24" s="67">
        <v>8.0000000000000002E-3</v>
      </c>
      <c r="AU24" s="67">
        <v>-1.2999999999999999E-2</v>
      </c>
      <c r="AV24" s="67">
        <v>9.5000000000000001E-2</v>
      </c>
      <c r="AW24" s="67">
        <v>8.9999999999999993E-3</v>
      </c>
    </row>
    <row r="25" spans="1:49" x14ac:dyDescent="0.25">
      <c r="A25" s="50" t="s">
        <v>141</v>
      </c>
      <c r="B25" s="51">
        <v>8</v>
      </c>
      <c r="C25" s="51" t="s">
        <v>1331</v>
      </c>
      <c r="D25" s="51" t="s">
        <v>101</v>
      </c>
      <c r="E25" s="10">
        <v>54198666</v>
      </c>
      <c r="F25" s="10">
        <v>58474477</v>
      </c>
      <c r="G25" s="10">
        <v>62697392</v>
      </c>
      <c r="H25" s="10">
        <v>77251425</v>
      </c>
      <c r="I25" s="10">
        <v>82497813</v>
      </c>
      <c r="J25" s="56"/>
      <c r="K25" s="56"/>
      <c r="L25" s="10">
        <v>5569968</v>
      </c>
      <c r="M25" s="10">
        <v>4231756</v>
      </c>
      <c r="N25" s="10">
        <v>71892</v>
      </c>
      <c r="O25" s="10">
        <v>2017803</v>
      </c>
      <c r="P25" s="10">
        <v>1338585</v>
      </c>
      <c r="Q25" s="10">
        <v>2667890</v>
      </c>
      <c r="R25" s="10">
        <v>5753648</v>
      </c>
      <c r="S25" s="10">
        <v>2833589</v>
      </c>
      <c r="T25" s="10">
        <v>56216469</v>
      </c>
      <c r="U25" s="10">
        <v>59813062</v>
      </c>
      <c r="V25" s="10">
        <v>65365282</v>
      </c>
      <c r="W25" s="10">
        <v>83005073</v>
      </c>
      <c r="X25" s="10">
        <v>85331402</v>
      </c>
      <c r="Y25" s="10">
        <v>52604669</v>
      </c>
      <c r="Z25" s="10">
        <v>54661014</v>
      </c>
      <c r="AA25" s="10">
        <v>66145375</v>
      </c>
      <c r="AB25" s="10">
        <v>67508967</v>
      </c>
      <c r="AC25" s="10">
        <v>74086587</v>
      </c>
      <c r="AD25" s="10">
        <v>3611800</v>
      </c>
      <c r="AE25" s="10">
        <v>5152048</v>
      </c>
      <c r="AF25" s="10">
        <v>-780093</v>
      </c>
      <c r="AG25" s="10">
        <v>15496106</v>
      </c>
      <c r="AH25" s="10">
        <v>11244815</v>
      </c>
      <c r="AI25" s="67">
        <v>2.8000000000000001E-2</v>
      </c>
      <c r="AJ25" s="67">
        <v>6.4000000000000001E-2</v>
      </c>
      <c r="AK25" s="67">
        <v>-5.2999999999999999E-2</v>
      </c>
      <c r="AL25" s="67">
        <v>0.11700000000000001</v>
      </c>
      <c r="AM25" s="67">
        <v>9.9000000000000005E-2</v>
      </c>
      <c r="AN25" s="176">
        <v>3.6000000000000004E-2</v>
      </c>
      <c r="AO25" s="138">
        <v>2.2379476242162622E-2</v>
      </c>
      <c r="AP25" s="138">
        <v>4.0815092023927933E-2</v>
      </c>
      <c r="AQ25" s="67">
        <v>6.9000000000000006E-2</v>
      </c>
      <c r="AR25" s="67">
        <v>3.3000000000000002E-2</v>
      </c>
      <c r="AS25" s="67">
        <v>6.4000000000000001E-2</v>
      </c>
      <c r="AT25" s="67">
        <v>8.5999999999999993E-2</v>
      </c>
      <c r="AU25" s="67">
        <v>-1.2E-2</v>
      </c>
      <c r="AV25" s="67">
        <v>0.187</v>
      </c>
      <c r="AW25" s="67">
        <v>0.13200000000000001</v>
      </c>
    </row>
    <row r="26" spans="1:49" x14ac:dyDescent="0.25">
      <c r="A26" s="50" t="s">
        <v>143</v>
      </c>
      <c r="B26" s="51">
        <v>40</v>
      </c>
      <c r="C26" s="51" t="s">
        <v>1336</v>
      </c>
      <c r="D26" s="51" t="s">
        <v>101</v>
      </c>
      <c r="E26" s="10">
        <v>164625307</v>
      </c>
      <c r="F26" s="10">
        <v>170465787</v>
      </c>
      <c r="G26" s="10">
        <v>170916485</v>
      </c>
      <c r="H26" s="10">
        <v>168049132</v>
      </c>
      <c r="I26" s="10">
        <v>180744475</v>
      </c>
      <c r="J26" s="56"/>
      <c r="K26" s="56"/>
      <c r="L26" s="10">
        <v>9828349</v>
      </c>
      <c r="M26" s="10">
        <v>3858711</v>
      </c>
      <c r="N26" s="10">
        <v>3500122</v>
      </c>
      <c r="O26" s="10">
        <v>4558075</v>
      </c>
      <c r="P26" s="10">
        <v>6882537</v>
      </c>
      <c r="Q26" s="10">
        <v>3459119</v>
      </c>
      <c r="R26" s="10">
        <v>22187136</v>
      </c>
      <c r="S26" s="10">
        <v>-19474365</v>
      </c>
      <c r="T26" s="10">
        <v>169183382</v>
      </c>
      <c r="U26" s="10">
        <v>177348324</v>
      </c>
      <c r="V26" s="10">
        <v>174375604</v>
      </c>
      <c r="W26" s="10">
        <v>190236268</v>
      </c>
      <c r="X26" s="10">
        <v>161270110</v>
      </c>
      <c r="Y26" s="10">
        <v>158065234</v>
      </c>
      <c r="Z26" s="10">
        <v>164687994</v>
      </c>
      <c r="AA26" s="10">
        <v>163820393</v>
      </c>
      <c r="AB26" s="10">
        <v>166030453</v>
      </c>
      <c r="AC26" s="10">
        <v>177700170</v>
      </c>
      <c r="AD26" s="10">
        <v>11118148</v>
      </c>
      <c r="AE26" s="10">
        <v>12660330</v>
      </c>
      <c r="AF26" s="10">
        <v>10555211</v>
      </c>
      <c r="AG26" s="10">
        <v>24205815</v>
      </c>
      <c r="AH26" s="10">
        <v>-16430060</v>
      </c>
      <c r="AI26" s="67">
        <v>3.9E-2</v>
      </c>
      <c r="AJ26" s="67">
        <v>3.3000000000000002E-2</v>
      </c>
      <c r="AK26" s="67">
        <v>4.1000000000000002E-2</v>
      </c>
      <c r="AL26" s="67">
        <v>1.0999999999999999E-2</v>
      </c>
      <c r="AM26" s="67">
        <v>1.9E-2</v>
      </c>
      <c r="AN26" s="176">
        <v>2.7000000000000003E-2</v>
      </c>
      <c r="AO26" s="138">
        <v>3.880801828158241E-2</v>
      </c>
      <c r="AP26" s="138">
        <v>1.9837172865075782E-2</v>
      </c>
      <c r="AQ26" s="67">
        <v>0.11700000000000001</v>
      </c>
      <c r="AR26" s="67">
        <v>-0.121</v>
      </c>
      <c r="AS26" s="67">
        <v>6.6000000000000003E-2</v>
      </c>
      <c r="AT26" s="67">
        <v>7.0999999999999994E-2</v>
      </c>
      <c r="AU26" s="67">
        <v>6.0999999999999999E-2</v>
      </c>
      <c r="AV26" s="67">
        <v>0.127</v>
      </c>
      <c r="AW26" s="67">
        <v>-0.10199999999999999</v>
      </c>
    </row>
    <row r="27" spans="1:49" x14ac:dyDescent="0.25">
      <c r="A27" s="50" t="s">
        <v>145</v>
      </c>
      <c r="B27" s="51">
        <v>68</v>
      </c>
      <c r="C27" s="51" t="s">
        <v>1339</v>
      </c>
      <c r="D27" s="51" t="s">
        <v>101</v>
      </c>
      <c r="E27" s="10">
        <v>142821103</v>
      </c>
      <c r="F27" s="10">
        <v>144555397</v>
      </c>
      <c r="G27" s="10">
        <v>138809817</v>
      </c>
      <c r="H27" s="10">
        <v>154133394</v>
      </c>
      <c r="I27" s="10">
        <v>160719000</v>
      </c>
      <c r="J27" s="56"/>
      <c r="K27" s="56"/>
      <c r="L27" s="10">
        <v>8827877</v>
      </c>
      <c r="M27" s="10">
        <v>0</v>
      </c>
      <c r="N27" s="10">
        <v>4549625</v>
      </c>
      <c r="O27" s="10">
        <v>4740906</v>
      </c>
      <c r="P27" s="10">
        <v>1899645</v>
      </c>
      <c r="Q27" s="10">
        <v>7969165</v>
      </c>
      <c r="R27" s="10">
        <v>3882238</v>
      </c>
      <c r="S27" s="10">
        <v>-2479000</v>
      </c>
      <c r="T27" s="10">
        <v>147562009</v>
      </c>
      <c r="U27" s="10">
        <v>146455042</v>
      </c>
      <c r="V27" s="10">
        <v>146778982</v>
      </c>
      <c r="W27" s="10">
        <v>158015632</v>
      </c>
      <c r="X27" s="10">
        <v>158240000</v>
      </c>
      <c r="Y27" s="10">
        <v>135433574</v>
      </c>
      <c r="Z27" s="10">
        <v>132829080</v>
      </c>
      <c r="AA27" s="10">
        <v>147190822</v>
      </c>
      <c r="AB27" s="10">
        <v>143402525</v>
      </c>
      <c r="AC27" s="10">
        <v>158607000</v>
      </c>
      <c r="AD27" s="10">
        <v>12128435</v>
      </c>
      <c r="AE27" s="10">
        <v>13625962</v>
      </c>
      <c r="AF27" s="10">
        <v>-411840</v>
      </c>
      <c r="AG27" s="10">
        <v>14613107</v>
      </c>
      <c r="AH27" s="10">
        <v>-367000</v>
      </c>
      <c r="AI27" s="67">
        <v>0.05</v>
      </c>
      <c r="AJ27" s="67">
        <v>0.08</v>
      </c>
      <c r="AK27" s="67">
        <v>-5.7000000000000002E-2</v>
      </c>
      <c r="AL27" s="67">
        <v>6.8000000000000005E-2</v>
      </c>
      <c r="AM27" s="67">
        <v>1.2999999999999999E-2</v>
      </c>
      <c r="AN27" s="176">
        <v>3.2000000000000001E-2</v>
      </c>
      <c r="AO27" s="138">
        <v>1.2970840566895608E-2</v>
      </c>
      <c r="AP27" s="138">
        <v>5.4293638581033352E-2</v>
      </c>
      <c r="AQ27" s="67">
        <v>2.5000000000000001E-2</v>
      </c>
      <c r="AR27" s="67">
        <v>-1.6E-2</v>
      </c>
      <c r="AS27" s="67">
        <v>8.2000000000000003E-2</v>
      </c>
      <c r="AT27" s="67">
        <v>9.2999999999999999E-2</v>
      </c>
      <c r="AU27" s="67">
        <v>-3.0000000000000001E-3</v>
      </c>
      <c r="AV27" s="67">
        <v>9.1999999999999998E-2</v>
      </c>
      <c r="AW27" s="67">
        <v>-2E-3</v>
      </c>
    </row>
    <row r="28" spans="1:49" x14ac:dyDescent="0.25">
      <c r="A28" s="50" t="s">
        <v>147</v>
      </c>
      <c r="B28" s="51">
        <v>14496</v>
      </c>
      <c r="C28" s="51" t="s">
        <v>1339</v>
      </c>
      <c r="D28" s="51" t="s">
        <v>101</v>
      </c>
      <c r="E28" s="10">
        <v>200464000</v>
      </c>
      <c r="F28" s="10">
        <v>201269000</v>
      </c>
      <c r="G28" s="10">
        <v>209348000</v>
      </c>
      <c r="H28" s="10">
        <v>218655000</v>
      </c>
      <c r="I28" s="10">
        <v>217722000</v>
      </c>
      <c r="J28" s="56"/>
      <c r="K28" s="56"/>
      <c r="L28" s="10">
        <v>18918914</v>
      </c>
      <c r="M28" s="10">
        <v>1315143</v>
      </c>
      <c r="N28" s="10">
        <v>867871</v>
      </c>
      <c r="O28" s="10">
        <v>2988000</v>
      </c>
      <c r="P28" s="10">
        <v>4007000</v>
      </c>
      <c r="Q28" s="10">
        <v>4915000</v>
      </c>
      <c r="R28" s="10">
        <v>10665000</v>
      </c>
      <c r="S28" s="10">
        <v>-5989000</v>
      </c>
      <c r="T28" s="10">
        <v>203452000</v>
      </c>
      <c r="U28" s="10">
        <v>205276000</v>
      </c>
      <c r="V28" s="10">
        <v>214263000</v>
      </c>
      <c r="W28" s="10">
        <v>229320000</v>
      </c>
      <c r="X28" s="10">
        <v>211733000</v>
      </c>
      <c r="Y28" s="10">
        <v>217108000</v>
      </c>
      <c r="Z28" s="10">
        <v>213487000</v>
      </c>
      <c r="AA28" s="10">
        <v>210465000</v>
      </c>
      <c r="AB28" s="10">
        <v>217752000</v>
      </c>
      <c r="AC28" s="10">
        <v>248816000</v>
      </c>
      <c r="AD28" s="10">
        <v>-13656000</v>
      </c>
      <c r="AE28" s="10">
        <v>-8211000</v>
      </c>
      <c r="AF28" s="10">
        <v>3798000</v>
      </c>
      <c r="AG28" s="10">
        <v>11568000</v>
      </c>
      <c r="AH28" s="10">
        <v>-37083000</v>
      </c>
      <c r="AI28" s="67">
        <v>-8.2000000000000003E-2</v>
      </c>
      <c r="AJ28" s="67">
        <v>-0.06</v>
      </c>
      <c r="AK28" s="67">
        <v>-5.0000000000000001E-3</v>
      </c>
      <c r="AL28" s="67">
        <v>4.0000000000000001E-3</v>
      </c>
      <c r="AM28" s="67">
        <v>-0.14699999999999999</v>
      </c>
      <c r="AN28" s="176">
        <v>1.4999999999999999E-2</v>
      </c>
      <c r="AO28" s="138">
        <v>1.952006079619634E-2</v>
      </c>
      <c r="AP28" s="138">
        <v>2.2939098211077039E-2</v>
      </c>
      <c r="AQ28" s="67">
        <v>4.7E-2</v>
      </c>
      <c r="AR28" s="67">
        <v>-2.8000000000000001E-2</v>
      </c>
      <c r="AS28" s="67">
        <v>-6.7000000000000004E-2</v>
      </c>
      <c r="AT28" s="67">
        <v>-0.04</v>
      </c>
      <c r="AU28" s="67">
        <v>1.7999999999999999E-2</v>
      </c>
      <c r="AV28" s="67">
        <v>0.05</v>
      </c>
      <c r="AW28" s="67">
        <v>-0.17499999999999999</v>
      </c>
    </row>
    <row r="29" spans="1:49" x14ac:dyDescent="0.25">
      <c r="A29" s="50" t="s">
        <v>148</v>
      </c>
      <c r="B29" s="51">
        <v>73</v>
      </c>
      <c r="C29" s="51" t="s">
        <v>1324</v>
      </c>
      <c r="D29" s="51" t="s">
        <v>101</v>
      </c>
      <c r="E29" s="10">
        <v>123664598</v>
      </c>
      <c r="F29" s="10">
        <v>142277732</v>
      </c>
      <c r="G29" s="10">
        <v>147590581</v>
      </c>
      <c r="H29" s="10">
        <v>131062041</v>
      </c>
      <c r="I29" s="10">
        <v>155049036</v>
      </c>
      <c r="J29" s="56"/>
      <c r="K29" s="56"/>
      <c r="L29" s="10">
        <v>10542658</v>
      </c>
      <c r="M29" s="10">
        <v>0</v>
      </c>
      <c r="N29" s="10">
        <v>0</v>
      </c>
      <c r="O29" s="10">
        <v>1755697</v>
      </c>
      <c r="P29" s="10">
        <v>711479</v>
      </c>
      <c r="Q29" s="10">
        <v>1724532</v>
      </c>
      <c r="R29" s="10">
        <v>4195083</v>
      </c>
      <c r="S29" s="10">
        <v>-265163</v>
      </c>
      <c r="T29" s="10">
        <v>125420295</v>
      </c>
      <c r="U29" s="10">
        <v>142989211</v>
      </c>
      <c r="V29" s="10">
        <v>149315113</v>
      </c>
      <c r="W29" s="10">
        <v>135257124</v>
      </c>
      <c r="X29" s="10">
        <v>154783873</v>
      </c>
      <c r="Y29" s="10">
        <v>122490244</v>
      </c>
      <c r="Z29" s="10">
        <v>138987957</v>
      </c>
      <c r="AA29" s="10">
        <v>146156156</v>
      </c>
      <c r="AB29" s="10">
        <v>150987593</v>
      </c>
      <c r="AC29" s="10">
        <v>174617762</v>
      </c>
      <c r="AD29" s="10">
        <v>2930051</v>
      </c>
      <c r="AE29" s="10">
        <v>4001254</v>
      </c>
      <c r="AF29" s="10">
        <v>3158957</v>
      </c>
      <c r="AG29" s="10">
        <v>-15730469</v>
      </c>
      <c r="AH29" s="10">
        <v>-19833889</v>
      </c>
      <c r="AI29" s="67">
        <v>8.9999999999999993E-3</v>
      </c>
      <c r="AJ29" s="67">
        <v>2.3E-2</v>
      </c>
      <c r="AK29" s="67">
        <v>0.01</v>
      </c>
      <c r="AL29" s="67">
        <v>-0.14699999999999999</v>
      </c>
      <c r="AM29" s="67">
        <v>-0.126</v>
      </c>
      <c r="AN29" s="176">
        <v>1.3999999999999999E-2</v>
      </c>
      <c r="AO29" s="138">
        <v>4.9757530307653775E-3</v>
      </c>
      <c r="AP29" s="138">
        <v>1.1549614539018566E-2</v>
      </c>
      <c r="AQ29" s="67">
        <v>3.1E-2</v>
      </c>
      <c r="AR29" s="67">
        <v>-2E-3</v>
      </c>
      <c r="AS29" s="67">
        <v>2.3E-2</v>
      </c>
      <c r="AT29" s="67">
        <v>2.8000000000000001E-2</v>
      </c>
      <c r="AU29" s="67">
        <v>2.1000000000000001E-2</v>
      </c>
      <c r="AV29" s="67">
        <v>-0.11600000000000001</v>
      </c>
      <c r="AW29" s="67">
        <v>-0.128</v>
      </c>
    </row>
    <row r="30" spans="1:49" x14ac:dyDescent="0.25">
      <c r="A30" s="50" t="s">
        <v>150</v>
      </c>
      <c r="B30" s="51">
        <v>77</v>
      </c>
      <c r="C30" s="51" t="s">
        <v>1342</v>
      </c>
      <c r="D30" s="51" t="s">
        <v>101</v>
      </c>
      <c r="E30" s="10">
        <v>167226265</v>
      </c>
      <c r="F30" s="10">
        <v>178459539</v>
      </c>
      <c r="G30" s="10">
        <v>186744299</v>
      </c>
      <c r="H30" s="10">
        <v>185512194</v>
      </c>
      <c r="I30" s="10">
        <v>210948336</v>
      </c>
      <c r="J30" s="56"/>
      <c r="K30" s="56"/>
      <c r="L30" s="10">
        <v>23500334</v>
      </c>
      <c r="M30" s="10">
        <v>0</v>
      </c>
      <c r="N30" s="10">
        <v>9633457</v>
      </c>
      <c r="O30" s="10">
        <v>389683</v>
      </c>
      <c r="P30" s="10">
        <v>405609</v>
      </c>
      <c r="Q30" s="10">
        <v>4811221</v>
      </c>
      <c r="R30" s="10">
        <v>-727346</v>
      </c>
      <c r="S30" s="10">
        <v>-2583431</v>
      </c>
      <c r="T30" s="10">
        <v>167615948</v>
      </c>
      <c r="U30" s="10">
        <v>178865148</v>
      </c>
      <c r="V30" s="10">
        <v>191555520</v>
      </c>
      <c r="W30" s="10">
        <v>184784848</v>
      </c>
      <c r="X30" s="10">
        <v>208364905</v>
      </c>
      <c r="Y30" s="10">
        <v>162175896</v>
      </c>
      <c r="Z30" s="10">
        <v>174171232</v>
      </c>
      <c r="AA30" s="10">
        <v>173302389</v>
      </c>
      <c r="AB30" s="10">
        <v>184003103</v>
      </c>
      <c r="AC30" s="10">
        <v>208316808</v>
      </c>
      <c r="AD30" s="10">
        <v>5440052</v>
      </c>
      <c r="AE30" s="10">
        <v>4693916</v>
      </c>
      <c r="AF30" s="10">
        <v>18253131</v>
      </c>
      <c r="AG30" s="10">
        <v>781745</v>
      </c>
      <c r="AH30" s="10">
        <v>48097</v>
      </c>
      <c r="AI30" s="67">
        <v>0.03</v>
      </c>
      <c r="AJ30" s="67">
        <v>2.4E-2</v>
      </c>
      <c r="AK30" s="67">
        <v>7.0000000000000007E-2</v>
      </c>
      <c r="AL30" s="67">
        <v>8.0000000000000002E-3</v>
      </c>
      <c r="AM30" s="67">
        <v>1.2999999999999999E-2</v>
      </c>
      <c r="AN30" s="176">
        <v>2E-3</v>
      </c>
      <c r="AO30" s="138">
        <v>2.2676804538802608E-3</v>
      </c>
      <c r="AP30" s="138">
        <v>2.5116587608647351E-2</v>
      </c>
      <c r="AQ30" s="67">
        <v>-4.0000000000000001E-3</v>
      </c>
      <c r="AR30" s="67">
        <v>-1.2E-2</v>
      </c>
      <c r="AS30" s="67">
        <v>3.2000000000000001E-2</v>
      </c>
      <c r="AT30" s="67">
        <v>2.5999999999999999E-2</v>
      </c>
      <c r="AU30" s="67">
        <v>9.5000000000000001E-2</v>
      </c>
      <c r="AV30" s="67">
        <v>4.0000000000000001E-3</v>
      </c>
      <c r="AW30" s="67">
        <v>0</v>
      </c>
    </row>
    <row r="31" spans="1:49" x14ac:dyDescent="0.25">
      <c r="A31" s="50" t="s">
        <v>241</v>
      </c>
      <c r="B31" s="51">
        <v>6546</v>
      </c>
      <c r="C31" s="51" t="s">
        <v>1322</v>
      </c>
      <c r="D31" s="51" t="s">
        <v>107</v>
      </c>
      <c r="E31" s="10">
        <v>1010494621</v>
      </c>
      <c r="F31" s="10">
        <v>652104000</v>
      </c>
      <c r="G31" s="10">
        <v>1039049000</v>
      </c>
      <c r="H31" s="10">
        <v>1120732000</v>
      </c>
      <c r="I31" s="10">
        <v>1064132000</v>
      </c>
      <c r="J31" s="56"/>
      <c r="K31" s="56"/>
      <c r="L31" s="10">
        <v>50591000</v>
      </c>
      <c r="M31" s="10">
        <v>29270000</v>
      </c>
      <c r="N31" s="10">
        <v>10813000</v>
      </c>
      <c r="O31" s="10">
        <v>1263577</v>
      </c>
      <c r="P31" s="10">
        <v>264000</v>
      </c>
      <c r="Q31" s="10">
        <v>3467000</v>
      </c>
      <c r="R31" s="10">
        <v>23352000</v>
      </c>
      <c r="S31" s="10">
        <v>-69092000</v>
      </c>
      <c r="T31" s="10">
        <v>1011758198</v>
      </c>
      <c r="U31" s="10">
        <v>652368000</v>
      </c>
      <c r="V31" s="10">
        <v>1042516000</v>
      </c>
      <c r="W31" s="10">
        <v>1144084000</v>
      </c>
      <c r="X31" s="10">
        <v>995040000</v>
      </c>
      <c r="Y31" s="10">
        <v>945382386</v>
      </c>
      <c r="Z31" s="10">
        <v>577675000</v>
      </c>
      <c r="AA31" s="10">
        <v>966304000</v>
      </c>
      <c r="AB31" s="10">
        <v>1033376000</v>
      </c>
      <c r="AC31" s="10">
        <v>1033068000</v>
      </c>
      <c r="AD31" s="10">
        <v>66375812</v>
      </c>
      <c r="AE31" s="10">
        <v>74693000</v>
      </c>
      <c r="AF31" s="10">
        <v>76212000</v>
      </c>
      <c r="AG31" s="10">
        <v>110708000</v>
      </c>
      <c r="AH31" s="10">
        <v>-38028000</v>
      </c>
      <c r="AI31" s="67">
        <v>6.4000000000000001E-2</v>
      </c>
      <c r="AJ31" s="67">
        <v>0.114</v>
      </c>
      <c r="AK31" s="67">
        <v>7.0000000000000007E-2</v>
      </c>
      <c r="AL31" s="67">
        <v>7.5999999999999998E-2</v>
      </c>
      <c r="AM31" s="67">
        <v>3.1E-2</v>
      </c>
      <c r="AN31" s="176">
        <v>1E-3</v>
      </c>
      <c r="AO31" s="138">
        <v>4.0467956736075345E-4</v>
      </c>
      <c r="AP31" s="138">
        <v>3.3256084319089585E-3</v>
      </c>
      <c r="AQ31" s="67">
        <v>0.02</v>
      </c>
      <c r="AR31" s="67">
        <v>-6.9000000000000006E-2</v>
      </c>
      <c r="AS31" s="67">
        <v>6.6000000000000003E-2</v>
      </c>
      <c r="AT31" s="67">
        <v>0.114</v>
      </c>
      <c r="AU31" s="67">
        <v>7.2999999999999995E-2</v>
      </c>
      <c r="AV31" s="67">
        <v>9.7000000000000003E-2</v>
      </c>
      <c r="AW31" s="67">
        <v>-3.7999999999999999E-2</v>
      </c>
    </row>
    <row r="32" spans="1:49" x14ac:dyDescent="0.25">
      <c r="A32" s="50" t="s">
        <v>153</v>
      </c>
      <c r="B32" s="51">
        <v>83</v>
      </c>
      <c r="C32" s="51" t="s">
        <v>1344</v>
      </c>
      <c r="D32" s="51" t="s">
        <v>101</v>
      </c>
      <c r="E32" s="10">
        <v>253636000</v>
      </c>
      <c r="F32" s="10">
        <v>261077000</v>
      </c>
      <c r="G32" s="10">
        <v>286554745</v>
      </c>
      <c r="H32" s="10">
        <v>315631000</v>
      </c>
      <c r="I32" s="10">
        <v>315136000</v>
      </c>
      <c r="J32" s="56"/>
      <c r="K32" s="56"/>
      <c r="L32" s="10">
        <v>61250446</v>
      </c>
      <c r="M32" s="10">
        <v>0</v>
      </c>
      <c r="N32" s="10">
        <v>1355994</v>
      </c>
      <c r="O32" s="10">
        <v>-1262000</v>
      </c>
      <c r="P32" s="10">
        <v>-166000</v>
      </c>
      <c r="Q32" s="10">
        <v>3550000</v>
      </c>
      <c r="R32" s="10">
        <v>3172000</v>
      </c>
      <c r="S32" s="10">
        <v>-11116000</v>
      </c>
      <c r="T32" s="10">
        <v>252374000</v>
      </c>
      <c r="U32" s="10">
        <v>260911000</v>
      </c>
      <c r="V32" s="10">
        <v>290104745</v>
      </c>
      <c r="W32" s="10">
        <v>318803000</v>
      </c>
      <c r="X32" s="10">
        <v>304020000</v>
      </c>
      <c r="Y32" s="10">
        <v>252533000</v>
      </c>
      <c r="Z32" s="10">
        <v>266010000</v>
      </c>
      <c r="AA32" s="10">
        <v>299697000</v>
      </c>
      <c r="AB32" s="10">
        <v>326349000</v>
      </c>
      <c r="AC32" s="10">
        <v>324520000</v>
      </c>
      <c r="AD32" s="10">
        <v>-159000</v>
      </c>
      <c r="AE32" s="10">
        <v>-5099000</v>
      </c>
      <c r="AF32" s="10">
        <v>-9592255</v>
      </c>
      <c r="AG32" s="10">
        <v>-7546000</v>
      </c>
      <c r="AH32" s="10">
        <v>-20500000</v>
      </c>
      <c r="AI32" s="67">
        <v>4.0000000000000001E-3</v>
      </c>
      <c r="AJ32" s="67">
        <v>-1.9E-2</v>
      </c>
      <c r="AK32" s="67">
        <v>-4.4999999999999998E-2</v>
      </c>
      <c r="AL32" s="67">
        <v>-3.4000000000000002E-2</v>
      </c>
      <c r="AM32" s="67">
        <v>-3.1E-2</v>
      </c>
      <c r="AN32" s="176">
        <v>-5.0000000000000001E-3</v>
      </c>
      <c r="AO32" s="138">
        <v>-6.3623227843977452E-4</v>
      </c>
      <c r="AP32" s="138">
        <v>1.2236959447181742E-2</v>
      </c>
      <c r="AQ32" s="67">
        <v>0.01</v>
      </c>
      <c r="AR32" s="67">
        <v>-3.6999999999999998E-2</v>
      </c>
      <c r="AS32" s="67">
        <v>-1E-3</v>
      </c>
      <c r="AT32" s="67">
        <v>-0.02</v>
      </c>
      <c r="AU32" s="67">
        <v>-3.3000000000000002E-2</v>
      </c>
      <c r="AV32" s="67">
        <v>-2.4E-2</v>
      </c>
      <c r="AW32" s="67">
        <v>-6.7000000000000004E-2</v>
      </c>
    </row>
    <row r="33" spans="1:49" x14ac:dyDescent="0.25">
      <c r="A33" s="50" t="s">
        <v>155</v>
      </c>
      <c r="B33" s="51">
        <v>85</v>
      </c>
      <c r="C33" s="51" t="s">
        <v>1346</v>
      </c>
      <c r="D33" s="51" t="s">
        <v>101</v>
      </c>
      <c r="E33" s="10">
        <v>472573000</v>
      </c>
      <c r="F33" s="10">
        <v>471950000</v>
      </c>
      <c r="G33" s="10">
        <v>477085000</v>
      </c>
      <c r="H33" s="10">
        <v>501489000</v>
      </c>
      <c r="I33" s="10">
        <v>509688000</v>
      </c>
      <c r="J33" s="56"/>
      <c r="K33" s="56"/>
      <c r="L33" s="10">
        <v>31331000</v>
      </c>
      <c r="M33" s="10">
        <v>11506000</v>
      </c>
      <c r="N33" s="10">
        <v>8682000</v>
      </c>
      <c r="O33" s="10">
        <v>7742000</v>
      </c>
      <c r="P33" s="10">
        <v>904000</v>
      </c>
      <c r="Q33" s="10">
        <v>5062000</v>
      </c>
      <c r="R33" s="10">
        <v>19227000</v>
      </c>
      <c r="S33" s="10">
        <v>-11231000</v>
      </c>
      <c r="T33" s="10">
        <v>480315000</v>
      </c>
      <c r="U33" s="10">
        <v>472854000</v>
      </c>
      <c r="V33" s="10">
        <v>482147000</v>
      </c>
      <c r="W33" s="10">
        <v>520716000</v>
      </c>
      <c r="X33" s="10">
        <v>498457000</v>
      </c>
      <c r="Y33" s="10">
        <v>457137000</v>
      </c>
      <c r="Z33" s="10">
        <v>458767000</v>
      </c>
      <c r="AA33" s="10">
        <v>469741000</v>
      </c>
      <c r="AB33" s="10">
        <v>492789000</v>
      </c>
      <c r="AC33" s="10">
        <v>594441000</v>
      </c>
      <c r="AD33" s="10">
        <v>23178000</v>
      </c>
      <c r="AE33" s="10">
        <v>14087000</v>
      </c>
      <c r="AF33" s="10">
        <v>12406000</v>
      </c>
      <c r="AG33" s="10">
        <v>27927000</v>
      </c>
      <c r="AH33" s="10">
        <v>-95984000</v>
      </c>
      <c r="AI33" s="67">
        <v>3.2000000000000001E-2</v>
      </c>
      <c r="AJ33" s="67">
        <v>2.8000000000000001E-2</v>
      </c>
      <c r="AK33" s="67">
        <v>1.4999999999999999E-2</v>
      </c>
      <c r="AL33" s="67">
        <v>1.7000000000000001E-2</v>
      </c>
      <c r="AM33" s="67">
        <v>-0.17</v>
      </c>
      <c r="AN33" s="176">
        <v>1.6E-2</v>
      </c>
      <c r="AO33" s="138">
        <v>1.9117951841371755E-3</v>
      </c>
      <c r="AP33" s="138">
        <v>1.0498872750426737E-2</v>
      </c>
      <c r="AQ33" s="67">
        <v>3.6999999999999998E-2</v>
      </c>
      <c r="AR33" s="67">
        <v>-2.3E-2</v>
      </c>
      <c r="AS33" s="67">
        <v>4.8000000000000001E-2</v>
      </c>
      <c r="AT33" s="67">
        <v>0.03</v>
      </c>
      <c r="AU33" s="67">
        <v>2.5999999999999999E-2</v>
      </c>
      <c r="AV33" s="67">
        <v>5.3999999999999999E-2</v>
      </c>
      <c r="AW33" s="67">
        <v>-0.193</v>
      </c>
    </row>
    <row r="34" spans="1:49" x14ac:dyDescent="0.25">
      <c r="A34" s="50" t="s">
        <v>156</v>
      </c>
      <c r="B34" s="51">
        <v>133</v>
      </c>
      <c r="C34" s="51" t="s">
        <v>1339</v>
      </c>
      <c r="D34" s="51" t="s">
        <v>101</v>
      </c>
      <c r="E34" s="10">
        <v>82052000</v>
      </c>
      <c r="F34" s="10">
        <v>84449000</v>
      </c>
      <c r="G34" s="10">
        <v>90692000</v>
      </c>
      <c r="H34" s="10">
        <v>107117000</v>
      </c>
      <c r="I34" s="10">
        <v>104927000</v>
      </c>
      <c r="J34" s="56"/>
      <c r="K34" s="56"/>
      <c r="L34" s="10">
        <v>14630972</v>
      </c>
      <c r="M34" s="10">
        <v>772515</v>
      </c>
      <c r="N34" s="10">
        <v>519788</v>
      </c>
      <c r="O34" s="10">
        <v>2420000</v>
      </c>
      <c r="P34" s="10">
        <v>1843000</v>
      </c>
      <c r="Q34" s="10">
        <v>1843000</v>
      </c>
      <c r="R34" s="10">
        <v>4453000</v>
      </c>
      <c r="S34" s="10">
        <v>-1956000</v>
      </c>
      <c r="T34" s="10">
        <v>84472000</v>
      </c>
      <c r="U34" s="10">
        <v>86292000</v>
      </c>
      <c r="V34" s="10">
        <v>92535000</v>
      </c>
      <c r="W34" s="10">
        <v>111570000</v>
      </c>
      <c r="X34" s="10">
        <v>102971000</v>
      </c>
      <c r="Y34" s="10">
        <v>84603000</v>
      </c>
      <c r="Z34" s="10">
        <v>86029000</v>
      </c>
      <c r="AA34" s="10">
        <v>90728000</v>
      </c>
      <c r="AB34" s="10">
        <v>105563000</v>
      </c>
      <c r="AC34" s="10">
        <v>109920000</v>
      </c>
      <c r="AD34" s="10">
        <v>-131000</v>
      </c>
      <c r="AE34" s="10">
        <v>263000</v>
      </c>
      <c r="AF34" s="10">
        <v>1807000</v>
      </c>
      <c r="AG34" s="10">
        <v>6007000</v>
      </c>
      <c r="AH34" s="10">
        <v>-6949000</v>
      </c>
      <c r="AI34" s="67">
        <v>-0.03</v>
      </c>
      <c r="AJ34" s="67">
        <v>-1.7999999999999999E-2</v>
      </c>
      <c r="AK34" s="67">
        <v>0</v>
      </c>
      <c r="AL34" s="67">
        <v>1.4E-2</v>
      </c>
      <c r="AM34" s="67">
        <v>-4.8000000000000001E-2</v>
      </c>
      <c r="AN34" s="176">
        <v>2.8999999999999998E-2</v>
      </c>
      <c r="AO34" s="138">
        <v>2.1357715663097389E-2</v>
      </c>
      <c r="AP34" s="138">
        <v>1.9916788242286702E-2</v>
      </c>
      <c r="AQ34" s="67">
        <v>0.04</v>
      </c>
      <c r="AR34" s="67">
        <v>-1.9E-2</v>
      </c>
      <c r="AS34" s="67">
        <v>-2E-3</v>
      </c>
      <c r="AT34" s="67">
        <v>3.0000000000000001E-3</v>
      </c>
      <c r="AU34" s="67">
        <v>0.02</v>
      </c>
      <c r="AV34" s="67">
        <v>5.3999999999999999E-2</v>
      </c>
      <c r="AW34" s="67">
        <v>-6.7000000000000004E-2</v>
      </c>
    </row>
    <row r="35" spans="1:49" x14ac:dyDescent="0.25">
      <c r="A35" s="50" t="s">
        <v>159</v>
      </c>
      <c r="B35" s="51">
        <v>88</v>
      </c>
      <c r="C35" s="51" t="s">
        <v>129</v>
      </c>
      <c r="D35" s="51" t="s">
        <v>97</v>
      </c>
      <c r="E35" s="10">
        <v>88087000</v>
      </c>
      <c r="F35" s="10">
        <v>99046000</v>
      </c>
      <c r="G35" s="10">
        <v>104304000</v>
      </c>
      <c r="H35" s="10">
        <v>113992000</v>
      </c>
      <c r="I35" s="10">
        <v>125507000</v>
      </c>
      <c r="J35" s="56"/>
      <c r="K35" s="56"/>
      <c r="L35" s="10">
        <v>6756000</v>
      </c>
      <c r="M35" s="10">
        <v>1518000</v>
      </c>
      <c r="N35" s="10">
        <v>261000</v>
      </c>
      <c r="O35" s="10">
        <v>2743000</v>
      </c>
      <c r="P35" s="10">
        <v>4158000</v>
      </c>
      <c r="Q35" s="10">
        <v>5334000</v>
      </c>
      <c r="R35" s="10">
        <v>16010000</v>
      </c>
      <c r="S35" s="10">
        <v>-12523000</v>
      </c>
      <c r="T35" s="10">
        <v>90830000</v>
      </c>
      <c r="U35" s="10">
        <v>103204000</v>
      </c>
      <c r="V35" s="10">
        <v>109638000</v>
      </c>
      <c r="W35" s="10">
        <v>130002000</v>
      </c>
      <c r="X35" s="10">
        <v>112984000</v>
      </c>
      <c r="Y35" s="10">
        <v>87932000</v>
      </c>
      <c r="Z35" s="10">
        <v>93218000</v>
      </c>
      <c r="AA35" s="10">
        <v>99657000</v>
      </c>
      <c r="AB35" s="10">
        <v>108762000</v>
      </c>
      <c r="AC35" s="10">
        <v>117764000</v>
      </c>
      <c r="AD35" s="10">
        <v>2898000</v>
      </c>
      <c r="AE35" s="10">
        <v>9986000</v>
      </c>
      <c r="AF35" s="10">
        <v>9981000</v>
      </c>
      <c r="AG35" s="10">
        <v>21240000</v>
      </c>
      <c r="AH35" s="10">
        <v>-4780000</v>
      </c>
      <c r="AI35" s="67">
        <v>2E-3</v>
      </c>
      <c r="AJ35" s="67">
        <v>5.6000000000000001E-2</v>
      </c>
      <c r="AK35" s="67">
        <v>4.2000000000000003E-2</v>
      </c>
      <c r="AL35" s="67">
        <v>0.04</v>
      </c>
      <c r="AM35" s="67">
        <v>6.9000000000000006E-2</v>
      </c>
      <c r="AN35" s="176">
        <v>0.03</v>
      </c>
      <c r="AO35" s="138">
        <v>4.0289136079996901E-2</v>
      </c>
      <c r="AP35" s="138">
        <v>4.8651015158977726E-2</v>
      </c>
      <c r="AQ35" s="67">
        <v>0.123</v>
      </c>
      <c r="AR35" s="67">
        <v>-0.111</v>
      </c>
      <c r="AS35" s="67">
        <v>3.2000000000000001E-2</v>
      </c>
      <c r="AT35" s="67">
        <v>9.7000000000000003E-2</v>
      </c>
      <c r="AU35" s="67">
        <v>9.0999999999999998E-2</v>
      </c>
      <c r="AV35" s="67">
        <v>0.16300000000000001</v>
      </c>
      <c r="AW35" s="67">
        <v>-4.2000000000000003E-2</v>
      </c>
    </row>
    <row r="36" spans="1:49" x14ac:dyDescent="0.25">
      <c r="A36" s="50" t="s">
        <v>161</v>
      </c>
      <c r="B36" s="51">
        <v>89</v>
      </c>
      <c r="C36" s="51" t="s">
        <v>129</v>
      </c>
      <c r="D36" s="51" t="s">
        <v>126</v>
      </c>
      <c r="E36" s="10">
        <v>149219000</v>
      </c>
      <c r="F36" s="10">
        <v>292160000</v>
      </c>
      <c r="G36" s="10">
        <v>267035000</v>
      </c>
      <c r="H36" s="10">
        <v>312982000</v>
      </c>
      <c r="I36" s="10">
        <v>328511000</v>
      </c>
      <c r="J36" s="56"/>
      <c r="K36" s="56"/>
      <c r="L36" s="10">
        <v>9060000</v>
      </c>
      <c r="M36" s="10">
        <v>7710000</v>
      </c>
      <c r="N36" s="10">
        <v>0</v>
      </c>
      <c r="O36" s="10">
        <v>11528000</v>
      </c>
      <c r="P36" s="10">
        <v>-8711000</v>
      </c>
      <c r="Q36" s="10">
        <v>-1578000</v>
      </c>
      <c r="R36" s="10">
        <v>92000</v>
      </c>
      <c r="S36" s="10">
        <v>-3070000</v>
      </c>
      <c r="T36" s="10">
        <v>160747000</v>
      </c>
      <c r="U36" s="10">
        <v>283449000</v>
      </c>
      <c r="V36" s="10">
        <v>265457000</v>
      </c>
      <c r="W36" s="10">
        <v>313074000</v>
      </c>
      <c r="X36" s="10">
        <v>325441000</v>
      </c>
      <c r="Y36" s="10">
        <v>144880000</v>
      </c>
      <c r="Z36" s="10">
        <v>289931000</v>
      </c>
      <c r="AA36" s="10">
        <v>290881000</v>
      </c>
      <c r="AB36" s="10">
        <v>312425000</v>
      </c>
      <c r="AC36" s="10">
        <v>324902000</v>
      </c>
      <c r="AD36" s="10">
        <v>15867000</v>
      </c>
      <c r="AE36" s="10">
        <v>-6482000</v>
      </c>
      <c r="AF36" s="10">
        <v>-25424000</v>
      </c>
      <c r="AG36" s="10">
        <v>649000</v>
      </c>
      <c r="AH36" s="10">
        <v>539000</v>
      </c>
      <c r="AI36" s="67">
        <v>2.7E-2</v>
      </c>
      <c r="AJ36" s="67">
        <v>8.0000000000000002E-3</v>
      </c>
      <c r="AK36" s="67">
        <v>-0.09</v>
      </c>
      <c r="AL36" s="67">
        <v>2E-3</v>
      </c>
      <c r="AM36" s="67">
        <v>1.0999999999999999E-2</v>
      </c>
      <c r="AN36" s="176">
        <v>7.2000000000000008E-2</v>
      </c>
      <c r="AO36" s="138">
        <v>-3.0732159930005044E-2</v>
      </c>
      <c r="AP36" s="138">
        <v>-5.9444655819963308E-3</v>
      </c>
      <c r="AQ36" s="67">
        <v>0</v>
      </c>
      <c r="AR36" s="67">
        <v>-8.9999999999999993E-3</v>
      </c>
      <c r="AS36" s="67">
        <v>9.9000000000000005E-2</v>
      </c>
      <c r="AT36" s="67">
        <v>-2.3E-2</v>
      </c>
      <c r="AU36" s="67">
        <v>-9.6000000000000002E-2</v>
      </c>
      <c r="AV36" s="67">
        <v>2E-3</v>
      </c>
      <c r="AW36" s="67">
        <v>2E-3</v>
      </c>
    </row>
    <row r="37" spans="1:49" x14ac:dyDescent="0.25">
      <c r="A37" s="50" t="s">
        <v>162</v>
      </c>
      <c r="B37" s="51">
        <v>91</v>
      </c>
      <c r="C37" s="51" t="s">
        <v>129</v>
      </c>
      <c r="D37" s="51" t="s">
        <v>123</v>
      </c>
      <c r="E37" s="10">
        <v>4072969000</v>
      </c>
      <c r="F37" s="10">
        <v>4490538000</v>
      </c>
      <c r="G37" s="10">
        <v>4518308000</v>
      </c>
      <c r="H37" s="10">
        <v>4996029000</v>
      </c>
      <c r="I37" s="10">
        <v>5277173000</v>
      </c>
      <c r="J37" s="56"/>
      <c r="K37" s="56"/>
      <c r="L37" s="10">
        <v>202955000</v>
      </c>
      <c r="M37" s="10">
        <v>82577000</v>
      </c>
      <c r="N37" s="10">
        <v>90000</v>
      </c>
      <c r="O37" s="10">
        <v>-1746000</v>
      </c>
      <c r="P37" s="10">
        <v>712000</v>
      </c>
      <c r="Q37" s="10">
        <v>497000</v>
      </c>
      <c r="R37" s="10">
        <v>5205000</v>
      </c>
      <c r="S37" s="10">
        <v>-8886000</v>
      </c>
      <c r="T37" s="10">
        <v>4071223000</v>
      </c>
      <c r="U37" s="10">
        <v>4491250000</v>
      </c>
      <c r="V37" s="10">
        <v>4518805000</v>
      </c>
      <c r="W37" s="10">
        <v>5001234000</v>
      </c>
      <c r="X37" s="10">
        <v>5268287000</v>
      </c>
      <c r="Y37" s="10">
        <v>3820595000</v>
      </c>
      <c r="Z37" s="10">
        <v>4060178000</v>
      </c>
      <c r="AA37" s="10">
        <v>4282516000</v>
      </c>
      <c r="AB37" s="10">
        <v>4759985000</v>
      </c>
      <c r="AC37" s="10">
        <v>5077757000</v>
      </c>
      <c r="AD37" s="10">
        <v>250628000</v>
      </c>
      <c r="AE37" s="10">
        <v>431072000</v>
      </c>
      <c r="AF37" s="10">
        <v>236289000</v>
      </c>
      <c r="AG37" s="10">
        <v>241249000</v>
      </c>
      <c r="AH37" s="10">
        <v>190530000</v>
      </c>
      <c r="AI37" s="67">
        <v>6.2E-2</v>
      </c>
      <c r="AJ37" s="67">
        <v>9.6000000000000002E-2</v>
      </c>
      <c r="AK37" s="67">
        <v>5.1999999999999998E-2</v>
      </c>
      <c r="AL37" s="67">
        <v>4.7E-2</v>
      </c>
      <c r="AM37" s="67">
        <v>3.7999999999999999E-2</v>
      </c>
      <c r="AN37" s="176">
        <v>0</v>
      </c>
      <c r="AO37" s="138">
        <v>1.5853047592541053E-4</v>
      </c>
      <c r="AP37" s="138">
        <v>1.0998483006015971E-4</v>
      </c>
      <c r="AQ37" s="67">
        <v>1E-3</v>
      </c>
      <c r="AR37" s="67">
        <v>-2E-3</v>
      </c>
      <c r="AS37" s="67">
        <v>6.2E-2</v>
      </c>
      <c r="AT37" s="67">
        <v>9.6000000000000002E-2</v>
      </c>
      <c r="AU37" s="67">
        <v>5.1999999999999998E-2</v>
      </c>
      <c r="AV37" s="67">
        <v>4.8000000000000001E-2</v>
      </c>
      <c r="AW37" s="67">
        <v>3.5999999999999997E-2</v>
      </c>
    </row>
    <row r="38" spans="1:49" x14ac:dyDescent="0.25">
      <c r="A38" s="50" t="s">
        <v>163</v>
      </c>
      <c r="B38" s="51">
        <v>3111</v>
      </c>
      <c r="C38" s="51" t="s">
        <v>1346</v>
      </c>
      <c r="D38" s="51" t="s">
        <v>101</v>
      </c>
      <c r="E38" s="10">
        <v>245439000</v>
      </c>
      <c r="F38" s="10">
        <v>244655000</v>
      </c>
      <c r="G38" s="10">
        <v>247269000</v>
      </c>
      <c r="H38" s="10">
        <v>238488000</v>
      </c>
      <c r="I38" s="10">
        <v>230386000</v>
      </c>
      <c r="J38" s="56"/>
      <c r="K38" s="56"/>
      <c r="L38" s="10">
        <v>30403000</v>
      </c>
      <c r="M38" s="10">
        <v>1455000</v>
      </c>
      <c r="N38" s="10">
        <v>3715000</v>
      </c>
      <c r="O38" s="10">
        <v>8193000</v>
      </c>
      <c r="P38" s="10">
        <v>6524000</v>
      </c>
      <c r="Q38" s="10">
        <v>8279000</v>
      </c>
      <c r="R38" s="10">
        <v>31045000</v>
      </c>
      <c r="S38" s="10">
        <v>-28796000</v>
      </c>
      <c r="T38" s="10">
        <v>253632000</v>
      </c>
      <c r="U38" s="10">
        <v>251179000</v>
      </c>
      <c r="V38" s="10">
        <v>255548000</v>
      </c>
      <c r="W38" s="10">
        <v>269533000</v>
      </c>
      <c r="X38" s="10">
        <v>201590000</v>
      </c>
      <c r="Y38" s="10">
        <v>233538000</v>
      </c>
      <c r="Z38" s="10">
        <v>230587000</v>
      </c>
      <c r="AA38" s="10">
        <v>233702000</v>
      </c>
      <c r="AB38" s="10">
        <v>248256000</v>
      </c>
      <c r="AC38" s="10">
        <v>308921000</v>
      </c>
      <c r="AD38" s="10">
        <v>20094000</v>
      </c>
      <c r="AE38" s="10">
        <v>20592000</v>
      </c>
      <c r="AF38" s="10">
        <v>21846000</v>
      </c>
      <c r="AG38" s="10">
        <v>21277000</v>
      </c>
      <c r="AH38" s="10">
        <v>-107331000</v>
      </c>
      <c r="AI38" s="67">
        <v>4.7E-2</v>
      </c>
      <c r="AJ38" s="67">
        <v>5.6000000000000001E-2</v>
      </c>
      <c r="AK38" s="67">
        <v>5.2999999999999999E-2</v>
      </c>
      <c r="AL38" s="67">
        <v>-3.5999999999999997E-2</v>
      </c>
      <c r="AM38" s="67">
        <v>-0.39</v>
      </c>
      <c r="AN38" s="176">
        <v>3.2000000000000001E-2</v>
      </c>
      <c r="AO38" s="138">
        <v>2.5973508931877266E-2</v>
      </c>
      <c r="AP38" s="138">
        <v>3.239704478219356E-2</v>
      </c>
      <c r="AQ38" s="67">
        <v>0.115</v>
      </c>
      <c r="AR38" s="67">
        <v>-0.14299999999999999</v>
      </c>
      <c r="AS38" s="67">
        <v>7.9000000000000001E-2</v>
      </c>
      <c r="AT38" s="67">
        <v>8.2000000000000003E-2</v>
      </c>
      <c r="AU38" s="67">
        <v>8.5000000000000006E-2</v>
      </c>
      <c r="AV38" s="67">
        <v>7.9000000000000001E-2</v>
      </c>
      <c r="AW38" s="67">
        <v>-0.53200000000000003</v>
      </c>
    </row>
    <row r="39" spans="1:49" x14ac:dyDescent="0.25">
      <c r="A39" s="50" t="s">
        <v>164</v>
      </c>
      <c r="B39" s="51">
        <v>6547</v>
      </c>
      <c r="C39" s="51" t="s">
        <v>1349</v>
      </c>
      <c r="D39" s="51" t="s">
        <v>101</v>
      </c>
      <c r="E39" s="10">
        <v>300060207</v>
      </c>
      <c r="F39" s="10">
        <v>317103621</v>
      </c>
      <c r="G39" s="10">
        <v>334880921</v>
      </c>
      <c r="H39" s="10">
        <v>319601220</v>
      </c>
      <c r="I39" s="10">
        <v>335514098</v>
      </c>
      <c r="J39" s="56"/>
      <c r="K39" s="56"/>
      <c r="L39" s="10">
        <v>32074757</v>
      </c>
      <c r="M39" s="10">
        <v>-3415506</v>
      </c>
      <c r="N39" s="10">
        <v>16027968</v>
      </c>
      <c r="O39" s="10">
        <v>130120</v>
      </c>
      <c r="P39" s="10">
        <v>1105228</v>
      </c>
      <c r="Q39" s="10">
        <v>4166974</v>
      </c>
      <c r="R39" s="10">
        <v>17300875</v>
      </c>
      <c r="S39" s="10">
        <v>1124617</v>
      </c>
      <c r="T39" s="10">
        <v>300190327</v>
      </c>
      <c r="U39" s="10">
        <v>318208849</v>
      </c>
      <c r="V39" s="10">
        <v>339047895</v>
      </c>
      <c r="W39" s="10">
        <v>336902095</v>
      </c>
      <c r="X39" s="10">
        <v>336638715</v>
      </c>
      <c r="Y39" s="10">
        <v>312757741</v>
      </c>
      <c r="Z39" s="10">
        <v>331521640</v>
      </c>
      <c r="AA39" s="10">
        <v>346883523</v>
      </c>
      <c r="AB39" s="10">
        <v>321097894</v>
      </c>
      <c r="AC39" s="10">
        <v>331916007</v>
      </c>
      <c r="AD39" s="10">
        <v>-12567414</v>
      </c>
      <c r="AE39" s="10">
        <v>-13312791</v>
      </c>
      <c r="AF39" s="10">
        <v>-7835628</v>
      </c>
      <c r="AG39" s="10">
        <v>15804201</v>
      </c>
      <c r="AH39" s="10">
        <v>4722708</v>
      </c>
      <c r="AI39" s="67">
        <v>-4.2000000000000003E-2</v>
      </c>
      <c r="AJ39" s="67">
        <v>-4.4999999999999998E-2</v>
      </c>
      <c r="AK39" s="67">
        <v>-3.5000000000000003E-2</v>
      </c>
      <c r="AL39" s="67">
        <v>-4.0000000000000001E-3</v>
      </c>
      <c r="AM39" s="67">
        <v>1.0999999999999999E-2</v>
      </c>
      <c r="AN39" s="176">
        <v>0</v>
      </c>
      <c r="AO39" s="138">
        <v>3.4732786453716756E-3</v>
      </c>
      <c r="AP39" s="138">
        <v>1.2290222300303619E-2</v>
      </c>
      <c r="AQ39" s="67">
        <v>5.0999999999999997E-2</v>
      </c>
      <c r="AR39" s="67">
        <v>3.0000000000000001E-3</v>
      </c>
      <c r="AS39" s="67">
        <v>-4.2000000000000003E-2</v>
      </c>
      <c r="AT39" s="67">
        <v>-4.2000000000000003E-2</v>
      </c>
      <c r="AU39" s="67">
        <v>-2.3E-2</v>
      </c>
      <c r="AV39" s="67">
        <v>4.7E-2</v>
      </c>
      <c r="AW39" s="67">
        <v>1.4E-2</v>
      </c>
    </row>
    <row r="40" spans="1:49" x14ac:dyDescent="0.25">
      <c r="A40" s="50" t="s">
        <v>165</v>
      </c>
      <c r="B40" s="51">
        <v>3110</v>
      </c>
      <c r="C40" s="51" t="s">
        <v>1351</v>
      </c>
      <c r="D40" s="51" t="s">
        <v>101</v>
      </c>
      <c r="E40" s="10">
        <v>253855822</v>
      </c>
      <c r="F40" s="10">
        <v>267545343</v>
      </c>
      <c r="G40" s="10">
        <v>250994925</v>
      </c>
      <c r="H40" s="10">
        <v>226053046</v>
      </c>
      <c r="I40" s="10">
        <v>218800000</v>
      </c>
      <c r="J40" s="56"/>
      <c r="K40" s="56"/>
      <c r="L40" s="10">
        <v>32045652</v>
      </c>
      <c r="M40" s="10">
        <v>-4867981</v>
      </c>
      <c r="N40" s="10">
        <v>7900000</v>
      </c>
      <c r="O40" s="10">
        <v>522407</v>
      </c>
      <c r="P40" s="10">
        <v>568135</v>
      </c>
      <c r="Q40" s="10">
        <v>607924</v>
      </c>
      <c r="R40" s="10">
        <v>736246</v>
      </c>
      <c r="S40" s="10">
        <v>900000</v>
      </c>
      <c r="T40" s="10">
        <v>254378229</v>
      </c>
      <c r="U40" s="10">
        <v>268113478</v>
      </c>
      <c r="V40" s="10">
        <v>251602849</v>
      </c>
      <c r="W40" s="10">
        <v>226789292</v>
      </c>
      <c r="X40" s="10">
        <v>219700000</v>
      </c>
      <c r="Y40" s="10">
        <v>249571525</v>
      </c>
      <c r="Z40" s="10">
        <v>261111333</v>
      </c>
      <c r="AA40" s="10">
        <v>241499722</v>
      </c>
      <c r="AB40" s="10">
        <v>237331435</v>
      </c>
      <c r="AC40" s="10">
        <v>229600000</v>
      </c>
      <c r="AD40" s="10">
        <v>4806704</v>
      </c>
      <c r="AE40" s="10">
        <v>7002145</v>
      </c>
      <c r="AF40" s="10">
        <v>10103127</v>
      </c>
      <c r="AG40" s="10">
        <v>-10542143</v>
      </c>
      <c r="AH40" s="10">
        <v>-9900000</v>
      </c>
      <c r="AI40" s="67">
        <v>1.7000000000000001E-2</v>
      </c>
      <c r="AJ40" s="67">
        <v>2.4E-2</v>
      </c>
      <c r="AK40" s="67">
        <v>3.7999999999999999E-2</v>
      </c>
      <c r="AL40" s="67">
        <v>-0.05</v>
      </c>
      <c r="AM40" s="67">
        <v>-4.9000000000000002E-2</v>
      </c>
      <c r="AN40" s="176">
        <v>2E-3</v>
      </c>
      <c r="AO40" s="138">
        <v>2.1190094740406898E-3</v>
      </c>
      <c r="AP40" s="138">
        <v>2.416204754501806E-3</v>
      </c>
      <c r="AQ40" s="67">
        <v>3.0000000000000001E-3</v>
      </c>
      <c r="AR40" s="67">
        <v>4.0000000000000001E-3</v>
      </c>
      <c r="AS40" s="67">
        <v>1.9E-2</v>
      </c>
      <c r="AT40" s="67">
        <v>2.5999999999999999E-2</v>
      </c>
      <c r="AU40" s="67">
        <v>0.04</v>
      </c>
      <c r="AV40" s="67">
        <v>-4.5999999999999999E-2</v>
      </c>
      <c r="AW40" s="67">
        <v>-4.4999999999999998E-2</v>
      </c>
    </row>
    <row r="41" spans="1:49" x14ac:dyDescent="0.25">
      <c r="A41" s="50" t="s">
        <v>167</v>
      </c>
      <c r="B41" s="51">
        <v>97</v>
      </c>
      <c r="C41" s="51" t="s">
        <v>1352</v>
      </c>
      <c r="D41" s="51" t="s">
        <v>97</v>
      </c>
      <c r="E41" s="10">
        <v>219273168</v>
      </c>
      <c r="F41" s="10">
        <v>230265198</v>
      </c>
      <c r="G41" s="10">
        <v>230020769</v>
      </c>
      <c r="H41" s="10">
        <v>242092496</v>
      </c>
      <c r="I41" s="10">
        <v>266930143</v>
      </c>
      <c r="J41" s="56"/>
      <c r="K41" s="56"/>
      <c r="L41" s="10">
        <v>15282484</v>
      </c>
      <c r="M41" s="10">
        <v>1896497</v>
      </c>
      <c r="N41" s="10">
        <v>6055362</v>
      </c>
      <c r="O41" s="10">
        <v>2114596</v>
      </c>
      <c r="P41" s="10">
        <v>2398554</v>
      </c>
      <c r="Q41" s="10">
        <v>2673609</v>
      </c>
      <c r="R41" s="10">
        <v>7481469</v>
      </c>
      <c r="S41" s="10">
        <v>-6071282</v>
      </c>
      <c r="T41" s="10">
        <v>221387764</v>
      </c>
      <c r="U41" s="10">
        <v>232663752</v>
      </c>
      <c r="V41" s="10">
        <v>232694378</v>
      </c>
      <c r="W41" s="10">
        <v>249573965</v>
      </c>
      <c r="X41" s="10">
        <v>260858861</v>
      </c>
      <c r="Y41" s="10">
        <v>212846639</v>
      </c>
      <c r="Z41" s="10">
        <v>218798510</v>
      </c>
      <c r="AA41" s="10">
        <v>225428974</v>
      </c>
      <c r="AB41" s="10">
        <v>251346855</v>
      </c>
      <c r="AC41" s="10">
        <v>272941906</v>
      </c>
      <c r="AD41" s="10">
        <v>8541125</v>
      </c>
      <c r="AE41" s="10">
        <v>13865242</v>
      </c>
      <c r="AF41" s="10">
        <v>7265404</v>
      </c>
      <c r="AG41" s="10">
        <v>-1772890</v>
      </c>
      <c r="AH41" s="10">
        <v>-12083045</v>
      </c>
      <c r="AI41" s="67">
        <v>2.9000000000000001E-2</v>
      </c>
      <c r="AJ41" s="67">
        <v>4.9000000000000002E-2</v>
      </c>
      <c r="AK41" s="67">
        <v>0.02</v>
      </c>
      <c r="AL41" s="67">
        <v>-3.6999999999999998E-2</v>
      </c>
      <c r="AM41" s="67">
        <v>-2.3E-2</v>
      </c>
      <c r="AN41" s="176">
        <v>0.01</v>
      </c>
      <c r="AO41" s="138">
        <v>1.0309100491081224E-2</v>
      </c>
      <c r="AP41" s="138">
        <v>1.148978769053028E-2</v>
      </c>
      <c r="AQ41" s="67">
        <v>0.03</v>
      </c>
      <c r="AR41" s="67">
        <v>-2.3E-2</v>
      </c>
      <c r="AS41" s="67">
        <v>3.9E-2</v>
      </c>
      <c r="AT41" s="67">
        <v>0.06</v>
      </c>
      <c r="AU41" s="67">
        <v>3.1E-2</v>
      </c>
      <c r="AV41" s="67">
        <v>-7.0000000000000001E-3</v>
      </c>
      <c r="AW41" s="67">
        <v>-4.5999999999999999E-2</v>
      </c>
    </row>
    <row r="42" spans="1:49" x14ac:dyDescent="0.25">
      <c r="A42" s="50" t="s">
        <v>169</v>
      </c>
      <c r="B42" s="51">
        <v>99</v>
      </c>
      <c r="C42" s="51" t="s">
        <v>1353</v>
      </c>
      <c r="D42" s="51" t="s">
        <v>101</v>
      </c>
      <c r="E42" s="10">
        <v>119022324</v>
      </c>
      <c r="F42" s="10">
        <v>124053747.95999999</v>
      </c>
      <c r="G42" s="10">
        <v>160570820.96000001</v>
      </c>
      <c r="H42" s="10">
        <v>150643162.69</v>
      </c>
      <c r="I42" s="10">
        <v>161776472.84999999</v>
      </c>
      <c r="J42" s="56"/>
      <c r="K42" s="56"/>
      <c r="L42" s="10">
        <v>30920713</v>
      </c>
      <c r="M42" s="10">
        <v>0</v>
      </c>
      <c r="N42" s="10">
        <v>2737399</v>
      </c>
      <c r="O42" s="10">
        <v>347728</v>
      </c>
      <c r="P42" s="10">
        <v>0</v>
      </c>
      <c r="Q42" s="10">
        <v>0</v>
      </c>
      <c r="R42" s="10">
        <v>2008841</v>
      </c>
      <c r="S42" s="10">
        <v>0</v>
      </c>
      <c r="T42" s="10">
        <v>119370052</v>
      </c>
      <c r="U42" s="10">
        <v>124053747.95999999</v>
      </c>
      <c r="V42" s="10">
        <v>160570820.96000001</v>
      </c>
      <c r="W42" s="10">
        <v>152652003.69</v>
      </c>
      <c r="X42" s="10">
        <v>161776472.84999999</v>
      </c>
      <c r="Y42" s="10">
        <v>127936958</v>
      </c>
      <c r="Z42" s="10">
        <v>120909003.65000001</v>
      </c>
      <c r="AA42" s="10">
        <v>150835975.43000001</v>
      </c>
      <c r="AB42" s="10">
        <v>156867751.59</v>
      </c>
      <c r="AC42" s="10">
        <v>166568473.12</v>
      </c>
      <c r="AD42" s="10">
        <v>-8566906</v>
      </c>
      <c r="AE42" s="10">
        <v>3144744.3099999898</v>
      </c>
      <c r="AF42" s="10">
        <v>9734845.5299999695</v>
      </c>
      <c r="AG42" s="10">
        <v>-4215747.9000000404</v>
      </c>
      <c r="AH42" s="10">
        <v>-4792000.2700000098</v>
      </c>
      <c r="AI42" s="67">
        <v>-7.4999999999999997E-2</v>
      </c>
      <c r="AJ42" s="67">
        <v>2.5000000000000001E-2</v>
      </c>
      <c r="AK42" s="67">
        <v>6.0999999999999999E-2</v>
      </c>
      <c r="AL42" s="67">
        <v>-4.1000000000000002E-2</v>
      </c>
      <c r="AM42" s="67">
        <v>-0.03</v>
      </c>
      <c r="AN42" s="176">
        <v>3.0000000000000001E-3</v>
      </c>
      <c r="AO42" s="138">
        <v>0</v>
      </c>
      <c r="AP42" s="138">
        <v>0</v>
      </c>
      <c r="AQ42" s="67">
        <v>1.2999999999999999E-2</v>
      </c>
      <c r="AR42" s="67">
        <v>0</v>
      </c>
      <c r="AS42" s="67">
        <v>-7.1999999999999995E-2</v>
      </c>
      <c r="AT42" s="67">
        <v>2.5000000000000001E-2</v>
      </c>
      <c r="AU42" s="67">
        <v>6.0999999999999999E-2</v>
      </c>
      <c r="AV42" s="67">
        <v>-2.8000000000000001E-2</v>
      </c>
      <c r="AW42" s="67">
        <v>-0.03</v>
      </c>
    </row>
    <row r="43" spans="1:49" x14ac:dyDescent="0.25">
      <c r="A43" s="50" t="s">
        <v>242</v>
      </c>
      <c r="B43" s="51">
        <v>100</v>
      </c>
      <c r="C43" s="51" t="s">
        <v>1322</v>
      </c>
      <c r="D43" s="51" t="s">
        <v>107</v>
      </c>
      <c r="E43" s="10">
        <v>338725000</v>
      </c>
      <c r="F43" s="10">
        <v>203462000</v>
      </c>
      <c r="G43" s="10">
        <v>327807000</v>
      </c>
      <c r="H43" s="10">
        <v>327998000</v>
      </c>
      <c r="I43" s="10">
        <v>357744000</v>
      </c>
      <c r="J43" s="56"/>
      <c r="K43" s="56"/>
      <c r="L43" s="10">
        <v>20773000</v>
      </c>
      <c r="M43" s="10">
        <v>13388000</v>
      </c>
      <c r="N43" s="10">
        <v>2638000</v>
      </c>
      <c r="O43" s="10">
        <v>8742000</v>
      </c>
      <c r="P43" s="10">
        <v>2701000</v>
      </c>
      <c r="Q43" s="10">
        <v>2072000</v>
      </c>
      <c r="R43" s="10">
        <v>19068000</v>
      </c>
      <c r="S43" s="10">
        <v>-14359000</v>
      </c>
      <c r="T43" s="10">
        <v>347467000</v>
      </c>
      <c r="U43" s="10">
        <v>206163000</v>
      </c>
      <c r="V43" s="10">
        <v>329879000</v>
      </c>
      <c r="W43" s="10">
        <v>347066000</v>
      </c>
      <c r="X43" s="10">
        <v>343385000</v>
      </c>
      <c r="Y43" s="10">
        <v>326471000</v>
      </c>
      <c r="Z43" s="10">
        <v>193357000</v>
      </c>
      <c r="AA43" s="10">
        <v>319306000</v>
      </c>
      <c r="AB43" s="10">
        <v>323939000</v>
      </c>
      <c r="AC43" s="10">
        <v>365739000</v>
      </c>
      <c r="AD43" s="10">
        <v>20996000</v>
      </c>
      <c r="AE43" s="10">
        <v>12806000</v>
      </c>
      <c r="AF43" s="10">
        <v>10573000</v>
      </c>
      <c r="AG43" s="10">
        <v>23127000</v>
      </c>
      <c r="AH43" s="10">
        <v>-22354000</v>
      </c>
      <c r="AI43" s="67">
        <v>3.5000000000000003E-2</v>
      </c>
      <c r="AJ43" s="67">
        <v>4.9000000000000002E-2</v>
      </c>
      <c r="AK43" s="67">
        <v>2.5999999999999999E-2</v>
      </c>
      <c r="AL43" s="67">
        <v>1.2E-2</v>
      </c>
      <c r="AM43" s="67">
        <v>-2.3E-2</v>
      </c>
      <c r="AN43" s="176">
        <v>2.5000000000000001E-2</v>
      </c>
      <c r="AO43" s="138">
        <v>1.3101283935526743E-2</v>
      </c>
      <c r="AP43" s="138">
        <v>6.2810909454678833E-3</v>
      </c>
      <c r="AQ43" s="67">
        <v>5.5E-2</v>
      </c>
      <c r="AR43" s="67">
        <v>-4.2000000000000003E-2</v>
      </c>
      <c r="AS43" s="67">
        <v>0.06</v>
      </c>
      <c r="AT43" s="67">
        <v>6.2E-2</v>
      </c>
      <c r="AU43" s="67">
        <v>3.2000000000000001E-2</v>
      </c>
      <c r="AV43" s="67">
        <v>6.7000000000000004E-2</v>
      </c>
      <c r="AW43" s="67">
        <v>-6.5000000000000002E-2</v>
      </c>
    </row>
    <row r="44" spans="1:49" x14ac:dyDescent="0.25">
      <c r="A44" s="50" t="s">
        <v>173</v>
      </c>
      <c r="B44" s="51">
        <v>101</v>
      </c>
      <c r="C44" s="51" t="s">
        <v>129</v>
      </c>
      <c r="D44" s="51" t="s">
        <v>97</v>
      </c>
      <c r="E44" s="10">
        <v>49582000</v>
      </c>
      <c r="F44" s="10">
        <v>46636000</v>
      </c>
      <c r="G44" s="10">
        <v>57306000</v>
      </c>
      <c r="H44" s="10">
        <v>71520000</v>
      </c>
      <c r="I44" s="10">
        <v>72091000</v>
      </c>
      <c r="J44" s="56"/>
      <c r="K44" s="56"/>
      <c r="L44" s="10">
        <v>5002000</v>
      </c>
      <c r="M44" s="10">
        <v>1140000</v>
      </c>
      <c r="N44" s="10">
        <v>263000</v>
      </c>
      <c r="O44" s="10">
        <v>4021000</v>
      </c>
      <c r="P44" s="10">
        <v>3651000</v>
      </c>
      <c r="Q44" s="10">
        <v>5257000</v>
      </c>
      <c r="R44" s="10">
        <v>4677000</v>
      </c>
      <c r="S44" s="10">
        <v>5225000</v>
      </c>
      <c r="T44" s="10">
        <v>53603000</v>
      </c>
      <c r="U44" s="10">
        <v>50287000</v>
      </c>
      <c r="V44" s="10">
        <v>62563000</v>
      </c>
      <c r="W44" s="10">
        <v>76197000</v>
      </c>
      <c r="X44" s="10">
        <v>77316000</v>
      </c>
      <c r="Y44" s="10">
        <v>59376000</v>
      </c>
      <c r="Z44" s="10">
        <v>53611000</v>
      </c>
      <c r="AA44" s="10">
        <v>63875000</v>
      </c>
      <c r="AB44" s="10">
        <v>72209000</v>
      </c>
      <c r="AC44" s="10">
        <v>83811000</v>
      </c>
      <c r="AD44" s="10">
        <v>-5773000</v>
      </c>
      <c r="AE44" s="10">
        <v>-3324000</v>
      </c>
      <c r="AF44" s="10">
        <v>-1312000</v>
      </c>
      <c r="AG44" s="10">
        <v>3988000</v>
      </c>
      <c r="AH44" s="10">
        <v>-6495000</v>
      </c>
      <c r="AI44" s="67">
        <v>-0.183</v>
      </c>
      <c r="AJ44" s="67">
        <v>-0.13900000000000001</v>
      </c>
      <c r="AK44" s="67">
        <v>-0.105</v>
      </c>
      <c r="AL44" s="67">
        <v>-8.9999999999999993E-3</v>
      </c>
      <c r="AM44" s="67">
        <v>-0.152</v>
      </c>
      <c r="AN44" s="176">
        <v>7.4999999999999997E-2</v>
      </c>
      <c r="AO44" s="138">
        <v>7.2603257303080315E-2</v>
      </c>
      <c r="AP44" s="138">
        <v>8.4027300481115036E-2</v>
      </c>
      <c r="AQ44" s="67">
        <v>6.0999999999999999E-2</v>
      </c>
      <c r="AR44" s="67">
        <v>6.8000000000000005E-2</v>
      </c>
      <c r="AS44" s="67">
        <v>-0.108</v>
      </c>
      <c r="AT44" s="67">
        <v>-6.6000000000000003E-2</v>
      </c>
      <c r="AU44" s="67">
        <v>-2.1000000000000001E-2</v>
      </c>
      <c r="AV44" s="67">
        <v>5.1999999999999998E-2</v>
      </c>
      <c r="AW44" s="67">
        <v>-8.4000000000000005E-2</v>
      </c>
    </row>
    <row r="45" spans="1:49" x14ac:dyDescent="0.25">
      <c r="A45" s="50" t="s">
        <v>175</v>
      </c>
      <c r="B45" s="51">
        <v>11467</v>
      </c>
      <c r="C45" s="51" t="s">
        <v>1354</v>
      </c>
      <c r="D45" s="51" t="s">
        <v>101</v>
      </c>
      <c r="E45" s="10">
        <v>57703166</v>
      </c>
      <c r="F45" s="10">
        <v>58098333.520000003</v>
      </c>
      <c r="G45" s="10">
        <v>50917475.490000002</v>
      </c>
      <c r="H45" s="10">
        <v>63106873.710000001</v>
      </c>
      <c r="I45" s="10">
        <v>72743573.269999996</v>
      </c>
      <c r="J45" s="56"/>
      <c r="K45" s="56"/>
      <c r="L45" s="10">
        <v>1218100</v>
      </c>
      <c r="M45" s="10">
        <v>0</v>
      </c>
      <c r="N45" s="10">
        <v>1130831</v>
      </c>
      <c r="O45" s="10">
        <v>879245</v>
      </c>
      <c r="P45" s="10">
        <v>0</v>
      </c>
      <c r="Q45" s="10">
        <v>0</v>
      </c>
      <c r="R45" s="10">
        <v>4689613</v>
      </c>
      <c r="S45" s="10">
        <v>0</v>
      </c>
      <c r="T45" s="10">
        <v>58582411</v>
      </c>
      <c r="U45" s="10">
        <v>58098333.520000003</v>
      </c>
      <c r="V45" s="10">
        <v>50917475.490000002</v>
      </c>
      <c r="W45" s="10">
        <v>67796486.709999993</v>
      </c>
      <c r="X45" s="10">
        <v>72743573.269999996</v>
      </c>
      <c r="Y45" s="10">
        <v>59676980</v>
      </c>
      <c r="Z45" s="10">
        <v>58655240.920000002</v>
      </c>
      <c r="AA45" s="10">
        <v>66941548.289999999</v>
      </c>
      <c r="AB45" s="10">
        <v>69445164.379999995</v>
      </c>
      <c r="AC45" s="10">
        <v>73407573.540000007</v>
      </c>
      <c r="AD45" s="10">
        <v>-1094569</v>
      </c>
      <c r="AE45" s="10">
        <v>-556907.40000000596</v>
      </c>
      <c r="AF45" s="10">
        <v>-16024072.800000001</v>
      </c>
      <c r="AG45" s="10">
        <v>-1648677.6699999699</v>
      </c>
      <c r="AH45" s="10">
        <v>-664000.27000001096</v>
      </c>
      <c r="AI45" s="67">
        <v>-3.4000000000000002E-2</v>
      </c>
      <c r="AJ45" s="67">
        <v>-0.01</v>
      </c>
      <c r="AK45" s="67">
        <v>-0.315</v>
      </c>
      <c r="AL45" s="67">
        <v>-9.2999999999999999E-2</v>
      </c>
      <c r="AM45" s="67">
        <v>-8.9999999999999993E-3</v>
      </c>
      <c r="AN45" s="176">
        <v>1.4999999999999999E-2</v>
      </c>
      <c r="AO45" s="138">
        <v>0</v>
      </c>
      <c r="AP45" s="138">
        <v>0</v>
      </c>
      <c r="AQ45" s="67">
        <v>6.9000000000000006E-2</v>
      </c>
      <c r="AR45" s="67">
        <v>0</v>
      </c>
      <c r="AS45" s="67">
        <v>-1.9E-2</v>
      </c>
      <c r="AT45" s="67">
        <v>-0.01</v>
      </c>
      <c r="AU45" s="67">
        <v>-0.315</v>
      </c>
      <c r="AV45" s="67">
        <v>-2.4E-2</v>
      </c>
      <c r="AW45" s="67">
        <v>-8.9999999999999993E-3</v>
      </c>
    </row>
    <row r="46" spans="1:49" x14ac:dyDescent="0.25">
      <c r="A46" s="50" t="s">
        <v>243</v>
      </c>
      <c r="B46" s="51">
        <v>103</v>
      </c>
      <c r="C46" s="51" t="s">
        <v>1322</v>
      </c>
      <c r="D46" s="51" t="s">
        <v>126</v>
      </c>
      <c r="E46" s="10">
        <v>241872000</v>
      </c>
      <c r="F46" s="10">
        <v>141474000</v>
      </c>
      <c r="G46" s="10">
        <v>211623000</v>
      </c>
      <c r="H46" s="10">
        <v>246994000</v>
      </c>
      <c r="I46" s="10">
        <v>239668000</v>
      </c>
      <c r="J46" s="56"/>
      <c r="K46" s="56"/>
      <c r="L46" s="10">
        <v>5108000</v>
      </c>
      <c r="M46" s="10">
        <v>17174000</v>
      </c>
      <c r="N46" s="10">
        <v>606000</v>
      </c>
      <c r="O46" s="10">
        <v>4213000</v>
      </c>
      <c r="P46" s="10">
        <v>814000</v>
      </c>
      <c r="Q46" s="10">
        <v>1097000</v>
      </c>
      <c r="R46" s="10">
        <v>6035000</v>
      </c>
      <c r="S46" s="10">
        <v>-3259000</v>
      </c>
      <c r="T46" s="10">
        <v>246085000</v>
      </c>
      <c r="U46" s="10">
        <v>142288000</v>
      </c>
      <c r="V46" s="10">
        <v>212720000</v>
      </c>
      <c r="W46" s="10">
        <v>253029000</v>
      </c>
      <c r="X46" s="10">
        <v>236409000</v>
      </c>
      <c r="Y46" s="10">
        <v>237209000</v>
      </c>
      <c r="Z46" s="10">
        <v>136242000</v>
      </c>
      <c r="AA46" s="10">
        <v>219777000</v>
      </c>
      <c r="AB46" s="10">
        <v>224600000</v>
      </c>
      <c r="AC46" s="10">
        <v>231301000</v>
      </c>
      <c r="AD46" s="10">
        <v>8876000</v>
      </c>
      <c r="AE46" s="10">
        <v>6046000</v>
      </c>
      <c r="AF46" s="10">
        <v>-7057000</v>
      </c>
      <c r="AG46" s="10">
        <v>28429000</v>
      </c>
      <c r="AH46" s="10">
        <v>5108000</v>
      </c>
      <c r="AI46" s="67">
        <v>1.9E-2</v>
      </c>
      <c r="AJ46" s="67">
        <v>3.6999999999999998E-2</v>
      </c>
      <c r="AK46" s="67">
        <v>-3.7999999999999999E-2</v>
      </c>
      <c r="AL46" s="67">
        <v>8.8999999999999996E-2</v>
      </c>
      <c r="AM46" s="67">
        <v>3.5000000000000003E-2</v>
      </c>
      <c r="AN46" s="176">
        <v>1.7000000000000001E-2</v>
      </c>
      <c r="AO46" s="138">
        <v>5.7207916338693357E-3</v>
      </c>
      <c r="AP46" s="138">
        <v>5.1570139150056409E-3</v>
      </c>
      <c r="AQ46" s="67">
        <v>2.4E-2</v>
      </c>
      <c r="AR46" s="67">
        <v>-1.4E-2</v>
      </c>
      <c r="AS46" s="67">
        <v>3.5999999999999997E-2</v>
      </c>
      <c r="AT46" s="67">
        <v>4.2000000000000003E-2</v>
      </c>
      <c r="AU46" s="67">
        <v>-3.3000000000000002E-2</v>
      </c>
      <c r="AV46" s="67">
        <v>0.112</v>
      </c>
      <c r="AW46" s="67">
        <v>2.1999999999999999E-2</v>
      </c>
    </row>
    <row r="47" spans="1:49" x14ac:dyDescent="0.25">
      <c r="A47" s="50" t="s">
        <v>179</v>
      </c>
      <c r="B47" s="51">
        <v>105</v>
      </c>
      <c r="C47" s="51" t="s">
        <v>129</v>
      </c>
      <c r="D47" s="51" t="s">
        <v>97</v>
      </c>
      <c r="E47" s="10">
        <v>504737000</v>
      </c>
      <c r="F47" s="10">
        <v>531056000</v>
      </c>
      <c r="G47" s="10">
        <v>541831000</v>
      </c>
      <c r="H47" s="10">
        <v>612504000</v>
      </c>
      <c r="I47" s="10">
        <v>650637000</v>
      </c>
      <c r="J47" s="56"/>
      <c r="K47" s="56"/>
      <c r="L47" s="10">
        <v>37278000</v>
      </c>
      <c r="M47" s="10">
        <v>2000000</v>
      </c>
      <c r="N47" s="10">
        <v>113000</v>
      </c>
      <c r="O47" s="10">
        <v>-12255000</v>
      </c>
      <c r="P47" s="10">
        <v>-1152000</v>
      </c>
      <c r="Q47" s="10">
        <v>-2096000</v>
      </c>
      <c r="R47" s="10">
        <v>-3141000</v>
      </c>
      <c r="S47" s="10">
        <v>-2830000</v>
      </c>
      <c r="T47" s="10">
        <v>492482000</v>
      </c>
      <c r="U47" s="10">
        <v>529904000</v>
      </c>
      <c r="V47" s="10">
        <v>539735000</v>
      </c>
      <c r="W47" s="10">
        <v>609363000</v>
      </c>
      <c r="X47" s="10">
        <v>647807000</v>
      </c>
      <c r="Y47" s="10">
        <v>491449000</v>
      </c>
      <c r="Z47" s="10">
        <v>573874000</v>
      </c>
      <c r="AA47" s="10">
        <v>565364000</v>
      </c>
      <c r="AB47" s="10">
        <v>605211000</v>
      </c>
      <c r="AC47" s="10">
        <v>658752000</v>
      </c>
      <c r="AD47" s="10">
        <v>1033000</v>
      </c>
      <c r="AE47" s="10">
        <v>-43970000</v>
      </c>
      <c r="AF47" s="10">
        <v>-25629000</v>
      </c>
      <c r="AG47" s="10">
        <v>4152000</v>
      </c>
      <c r="AH47" s="10">
        <v>-10945000</v>
      </c>
      <c r="AI47" s="67">
        <v>2.7E-2</v>
      </c>
      <c r="AJ47" s="67">
        <v>-8.1000000000000003E-2</v>
      </c>
      <c r="AK47" s="67">
        <v>-4.3999999999999997E-2</v>
      </c>
      <c r="AL47" s="67">
        <v>1.2E-2</v>
      </c>
      <c r="AM47" s="67">
        <v>-1.2999999999999999E-2</v>
      </c>
      <c r="AN47" s="176">
        <v>-2.5000000000000001E-2</v>
      </c>
      <c r="AO47" s="138">
        <v>-2.173978682931248E-3</v>
      </c>
      <c r="AP47" s="138">
        <v>-3.8833872178013285E-3</v>
      </c>
      <c r="AQ47" s="67">
        <v>-5.0000000000000001E-3</v>
      </c>
      <c r="AR47" s="67">
        <v>-4.0000000000000001E-3</v>
      </c>
      <c r="AS47" s="67">
        <v>2E-3</v>
      </c>
      <c r="AT47" s="67">
        <v>-8.3000000000000004E-2</v>
      </c>
      <c r="AU47" s="67">
        <v>-4.7E-2</v>
      </c>
      <c r="AV47" s="67">
        <v>7.0000000000000001E-3</v>
      </c>
      <c r="AW47" s="67">
        <v>-1.7000000000000001E-2</v>
      </c>
    </row>
    <row r="48" spans="1:49" x14ac:dyDescent="0.25">
      <c r="A48" s="50" t="s">
        <v>181</v>
      </c>
      <c r="B48" s="51">
        <v>345</v>
      </c>
      <c r="C48" s="51" t="s">
        <v>129</v>
      </c>
      <c r="D48" s="51" t="s">
        <v>101</v>
      </c>
      <c r="E48" s="10">
        <v>422757000</v>
      </c>
      <c r="F48" s="10">
        <v>456567000</v>
      </c>
      <c r="G48" s="10">
        <v>524433000</v>
      </c>
      <c r="H48" s="10">
        <v>521180000</v>
      </c>
      <c r="I48" s="10">
        <v>541100000</v>
      </c>
      <c r="J48" s="56"/>
      <c r="K48" s="56"/>
      <c r="L48" s="10">
        <v>70203000</v>
      </c>
      <c r="M48" s="10">
        <v>3800000</v>
      </c>
      <c r="N48" s="10">
        <v>6057000</v>
      </c>
      <c r="O48" s="10">
        <v>367000</v>
      </c>
      <c r="P48" s="10">
        <v>348000</v>
      </c>
      <c r="Q48" s="10">
        <v>1727000</v>
      </c>
      <c r="R48" s="10">
        <v>-497000</v>
      </c>
      <c r="S48" s="10">
        <v>139000</v>
      </c>
      <c r="T48" s="10">
        <v>423124000</v>
      </c>
      <c r="U48" s="10">
        <v>456915000</v>
      </c>
      <c r="V48" s="10">
        <v>526160000</v>
      </c>
      <c r="W48" s="10">
        <v>520683000</v>
      </c>
      <c r="X48" s="10">
        <v>541239000</v>
      </c>
      <c r="Y48" s="10">
        <v>455291000</v>
      </c>
      <c r="Z48" s="10">
        <v>459689000</v>
      </c>
      <c r="AA48" s="10">
        <v>474963000</v>
      </c>
      <c r="AB48" s="10">
        <v>504969000</v>
      </c>
      <c r="AC48" s="10">
        <v>568608000</v>
      </c>
      <c r="AD48" s="10">
        <v>-32167000</v>
      </c>
      <c r="AE48" s="10">
        <v>-2774000</v>
      </c>
      <c r="AF48" s="10">
        <v>51197000</v>
      </c>
      <c r="AG48" s="10">
        <v>15714000</v>
      </c>
      <c r="AH48" s="10">
        <v>-27369000</v>
      </c>
      <c r="AI48" s="67">
        <v>-7.6999999999999999E-2</v>
      </c>
      <c r="AJ48" s="67">
        <v>-7.0000000000000001E-3</v>
      </c>
      <c r="AK48" s="67">
        <v>9.4E-2</v>
      </c>
      <c r="AL48" s="67">
        <v>3.1E-2</v>
      </c>
      <c r="AM48" s="67">
        <v>-5.0999999999999997E-2</v>
      </c>
      <c r="AN48" s="176">
        <v>1E-3</v>
      </c>
      <c r="AO48" s="138">
        <v>7.6162962476609432E-4</v>
      </c>
      <c r="AP48" s="138">
        <v>3.2822715523795044E-3</v>
      </c>
      <c r="AQ48" s="67">
        <v>-1E-3</v>
      </c>
      <c r="AR48" s="67">
        <v>0</v>
      </c>
      <c r="AS48" s="67">
        <v>-7.5999999999999998E-2</v>
      </c>
      <c r="AT48" s="67">
        <v>-6.0000000000000001E-3</v>
      </c>
      <c r="AU48" s="67">
        <v>9.7000000000000003E-2</v>
      </c>
      <c r="AV48" s="67">
        <v>0.03</v>
      </c>
      <c r="AW48" s="67">
        <v>-5.0999999999999997E-2</v>
      </c>
    </row>
    <row r="49" spans="1:49" x14ac:dyDescent="0.25">
      <c r="A49" s="50" t="s">
        <v>244</v>
      </c>
      <c r="B49" s="51">
        <v>3112</v>
      </c>
      <c r="C49" s="51" t="s">
        <v>1322</v>
      </c>
      <c r="D49" s="51" t="s">
        <v>101</v>
      </c>
      <c r="E49" s="10">
        <v>373374300</v>
      </c>
      <c r="F49" s="10">
        <v>235232000</v>
      </c>
      <c r="G49" s="10">
        <v>409982000</v>
      </c>
      <c r="H49" s="10">
        <v>400090000</v>
      </c>
      <c r="I49" s="10">
        <v>415028000</v>
      </c>
      <c r="J49" s="56"/>
      <c r="K49" s="56"/>
      <c r="L49" s="10">
        <v>35054000</v>
      </c>
      <c r="M49" s="10">
        <v>0</v>
      </c>
      <c r="N49" s="10">
        <v>1668000</v>
      </c>
      <c r="O49" s="10">
        <v>6319409</v>
      </c>
      <c r="P49" s="10">
        <v>-3819000</v>
      </c>
      <c r="Q49" s="10">
        <v>7113000</v>
      </c>
      <c r="R49" s="10">
        <v>28904000</v>
      </c>
      <c r="S49" s="10">
        <v>-32407000</v>
      </c>
      <c r="T49" s="10">
        <v>379693709</v>
      </c>
      <c r="U49" s="10">
        <v>231413000</v>
      </c>
      <c r="V49" s="10">
        <v>417095000</v>
      </c>
      <c r="W49" s="10">
        <v>428994000</v>
      </c>
      <c r="X49" s="10">
        <v>382621000</v>
      </c>
      <c r="Y49" s="10">
        <v>351735629</v>
      </c>
      <c r="Z49" s="10">
        <v>211518000</v>
      </c>
      <c r="AA49" s="10">
        <v>363548000</v>
      </c>
      <c r="AB49" s="10">
        <v>383371000</v>
      </c>
      <c r="AC49" s="10">
        <v>417116000</v>
      </c>
      <c r="AD49" s="10">
        <v>27958080</v>
      </c>
      <c r="AE49" s="10">
        <v>19895000</v>
      </c>
      <c r="AF49" s="10">
        <v>53547000</v>
      </c>
      <c r="AG49" s="10">
        <v>45623000</v>
      </c>
      <c r="AH49" s="10">
        <v>-34495000</v>
      </c>
      <c r="AI49" s="67">
        <v>5.7000000000000002E-2</v>
      </c>
      <c r="AJ49" s="67">
        <v>0.10199999999999999</v>
      </c>
      <c r="AK49" s="67">
        <v>0.111</v>
      </c>
      <c r="AL49" s="67">
        <v>3.9E-2</v>
      </c>
      <c r="AM49" s="67">
        <v>-5.0000000000000001E-3</v>
      </c>
      <c r="AN49" s="176">
        <v>1.7000000000000001E-2</v>
      </c>
      <c r="AO49" s="138">
        <v>-1.6502962236348E-2</v>
      </c>
      <c r="AP49" s="138">
        <v>1.7053668828444359E-2</v>
      </c>
      <c r="AQ49" s="67">
        <v>6.7000000000000004E-2</v>
      </c>
      <c r="AR49" s="67">
        <v>-8.5000000000000006E-2</v>
      </c>
      <c r="AS49" s="67">
        <v>7.3999999999999996E-2</v>
      </c>
      <c r="AT49" s="67">
        <v>8.5999999999999993E-2</v>
      </c>
      <c r="AU49" s="67">
        <v>0.128</v>
      </c>
      <c r="AV49" s="67">
        <v>0.106</v>
      </c>
      <c r="AW49" s="67">
        <v>-0.09</v>
      </c>
    </row>
    <row r="50" spans="1:49" x14ac:dyDescent="0.25">
      <c r="A50" s="50" t="s">
        <v>183</v>
      </c>
      <c r="B50" s="51">
        <v>127</v>
      </c>
      <c r="C50" s="51" t="s">
        <v>1351</v>
      </c>
      <c r="D50" s="51" t="s">
        <v>107</v>
      </c>
      <c r="E50" s="10">
        <v>496115479</v>
      </c>
      <c r="F50" s="10">
        <v>517353380</v>
      </c>
      <c r="G50" s="10">
        <v>484069656</v>
      </c>
      <c r="H50" s="10">
        <v>412909709.04000002</v>
      </c>
      <c r="I50" s="10">
        <v>430400000</v>
      </c>
      <c r="J50" s="56"/>
      <c r="K50" s="56"/>
      <c r="L50" s="10">
        <v>40396774</v>
      </c>
      <c r="M50" s="10">
        <v>-14290120</v>
      </c>
      <c r="N50" s="10">
        <v>22200000</v>
      </c>
      <c r="O50" s="10">
        <v>-352181</v>
      </c>
      <c r="P50" s="10">
        <v>16280</v>
      </c>
      <c r="Q50" s="10">
        <v>91400</v>
      </c>
      <c r="R50" s="10">
        <v>-5404135.04</v>
      </c>
      <c r="S50" s="10">
        <v>0</v>
      </c>
      <c r="T50" s="10">
        <v>495763298</v>
      </c>
      <c r="U50" s="10">
        <v>517369660</v>
      </c>
      <c r="V50" s="10">
        <v>484161056</v>
      </c>
      <c r="W50" s="10">
        <v>407505574</v>
      </c>
      <c r="X50" s="10">
        <v>430400000</v>
      </c>
      <c r="Y50" s="10">
        <v>423582870</v>
      </c>
      <c r="Z50" s="10">
        <v>443660585</v>
      </c>
      <c r="AA50" s="10">
        <v>414367089</v>
      </c>
      <c r="AB50" s="10">
        <v>513118092</v>
      </c>
      <c r="AC50" s="10">
        <v>414400000</v>
      </c>
      <c r="AD50" s="10">
        <v>72180428</v>
      </c>
      <c r="AE50" s="10">
        <v>73709075</v>
      </c>
      <c r="AF50" s="10">
        <v>69793967</v>
      </c>
      <c r="AG50" s="10">
        <v>-105612518</v>
      </c>
      <c r="AH50" s="10">
        <v>16000000</v>
      </c>
      <c r="AI50" s="67">
        <v>0.14599999999999999</v>
      </c>
      <c r="AJ50" s="67">
        <v>0.14199999999999999</v>
      </c>
      <c r="AK50" s="67">
        <v>0.14399999999999999</v>
      </c>
      <c r="AL50" s="67">
        <v>-0.246</v>
      </c>
      <c r="AM50" s="67">
        <v>3.6999999999999998E-2</v>
      </c>
      <c r="AN50" s="176">
        <v>-1E-3</v>
      </c>
      <c r="AO50" s="138">
        <v>3.1466862591053368E-5</v>
      </c>
      <c r="AP50" s="138">
        <v>1.8878015665927495E-4</v>
      </c>
      <c r="AQ50" s="67">
        <v>-1.2999999999999999E-2</v>
      </c>
      <c r="AR50" s="67">
        <v>0</v>
      </c>
      <c r="AS50" s="67">
        <v>0.14599999999999999</v>
      </c>
      <c r="AT50" s="67">
        <v>0.14199999999999999</v>
      </c>
      <c r="AU50" s="67">
        <v>0.14399999999999999</v>
      </c>
      <c r="AV50" s="67">
        <v>-0.25900000000000001</v>
      </c>
      <c r="AW50" s="67">
        <v>3.6999999999999998E-2</v>
      </c>
    </row>
    <row r="51" spans="1:49" x14ac:dyDescent="0.25">
      <c r="A51" s="50" t="s">
        <v>185</v>
      </c>
      <c r="B51" s="51">
        <v>6963</v>
      </c>
      <c r="C51" s="51" t="s">
        <v>1357</v>
      </c>
      <c r="D51" s="51" t="s">
        <v>126</v>
      </c>
      <c r="E51" s="10">
        <v>8386000</v>
      </c>
      <c r="F51" s="10">
        <v>9015437</v>
      </c>
      <c r="G51" s="10">
        <v>17562884</v>
      </c>
      <c r="H51" s="10">
        <v>10917905</v>
      </c>
      <c r="I51" s="10">
        <v>10671124</v>
      </c>
      <c r="J51" s="56"/>
      <c r="K51" s="56"/>
      <c r="L51" s="10">
        <v>7466009</v>
      </c>
      <c r="M51" s="10">
        <v>0</v>
      </c>
      <c r="N51" s="10">
        <v>0</v>
      </c>
      <c r="O51" s="10">
        <v>0</v>
      </c>
      <c r="P51" s="10">
        <v>0</v>
      </c>
      <c r="Q51" s="10">
        <v>0</v>
      </c>
      <c r="R51" s="10">
        <v>0</v>
      </c>
      <c r="S51" s="10">
        <v>0</v>
      </c>
      <c r="T51" s="10">
        <v>8386000</v>
      </c>
      <c r="U51" s="10">
        <v>9015437</v>
      </c>
      <c r="V51" s="10">
        <v>17562884</v>
      </c>
      <c r="W51" s="10">
        <v>10917905</v>
      </c>
      <c r="X51" s="10">
        <v>10671124</v>
      </c>
      <c r="Y51" s="10">
        <v>40110000</v>
      </c>
      <c r="Z51" s="10">
        <v>42077108</v>
      </c>
      <c r="AA51" s="10">
        <v>40021296</v>
      </c>
      <c r="AB51" s="10">
        <v>40214905</v>
      </c>
      <c r="AC51" s="10">
        <v>39900183</v>
      </c>
      <c r="AD51" s="10">
        <v>-31724000</v>
      </c>
      <c r="AE51" s="10">
        <v>-33061671</v>
      </c>
      <c r="AF51" s="10">
        <v>-22458412</v>
      </c>
      <c r="AG51" s="10">
        <v>-29297000</v>
      </c>
      <c r="AH51" s="10">
        <v>-29229059</v>
      </c>
      <c r="AI51" s="67">
        <v>-3.7829999999999999</v>
      </c>
      <c r="AJ51" s="67">
        <v>-3.6669999999999998</v>
      </c>
      <c r="AK51" s="67">
        <v>-1.2789999999999999</v>
      </c>
      <c r="AL51" s="67">
        <v>-2.6829999999999998</v>
      </c>
      <c r="AM51" s="67">
        <v>-2.7389999999999999</v>
      </c>
      <c r="AN51" s="176">
        <v>0</v>
      </c>
      <c r="AO51" s="138">
        <v>0</v>
      </c>
      <c r="AP51" s="138">
        <v>0</v>
      </c>
      <c r="AQ51" s="67">
        <v>0</v>
      </c>
      <c r="AR51" s="67">
        <v>0</v>
      </c>
      <c r="AS51" s="67">
        <v>-3.7829999999999999</v>
      </c>
      <c r="AT51" s="67">
        <v>-3.6669999999999998</v>
      </c>
      <c r="AU51" s="67">
        <v>-1.2789999999999999</v>
      </c>
      <c r="AV51" s="67">
        <v>-2.6829999999999998</v>
      </c>
      <c r="AW51" s="67">
        <v>-2.7389999999999999</v>
      </c>
    </row>
    <row r="52" spans="1:49" x14ac:dyDescent="0.25">
      <c r="A52" s="50" t="s">
        <v>186</v>
      </c>
      <c r="B52" s="51">
        <v>11718</v>
      </c>
      <c r="C52" s="51" t="s">
        <v>1357</v>
      </c>
      <c r="D52" s="51" t="s">
        <v>126</v>
      </c>
      <c r="E52" s="10">
        <v>12183000</v>
      </c>
      <c r="F52" s="10">
        <v>12872334</v>
      </c>
      <c r="G52" s="10">
        <v>12927557</v>
      </c>
      <c r="H52" s="10">
        <v>11435220</v>
      </c>
      <c r="I52" s="10">
        <v>8763581</v>
      </c>
      <c r="J52" s="56"/>
      <c r="K52" s="56"/>
      <c r="L52" s="10">
        <v>4744883</v>
      </c>
      <c r="M52" s="10">
        <v>0</v>
      </c>
      <c r="N52" s="10">
        <v>0</v>
      </c>
      <c r="O52" s="10">
        <v>0</v>
      </c>
      <c r="P52" s="10">
        <v>0</v>
      </c>
      <c r="Q52" s="10">
        <v>0</v>
      </c>
      <c r="R52" s="10">
        <v>0</v>
      </c>
      <c r="S52" s="10">
        <v>0</v>
      </c>
      <c r="T52" s="10">
        <v>12183000</v>
      </c>
      <c r="U52" s="10">
        <v>12872334</v>
      </c>
      <c r="V52" s="10">
        <v>12927557</v>
      </c>
      <c r="W52" s="10">
        <v>11435220</v>
      </c>
      <c r="X52" s="10">
        <v>8763581</v>
      </c>
      <c r="Y52" s="10">
        <v>24075000</v>
      </c>
      <c r="Z52" s="10">
        <v>24831533</v>
      </c>
      <c r="AA52" s="10">
        <v>23592900</v>
      </c>
      <c r="AB52" s="10">
        <v>22939220</v>
      </c>
      <c r="AC52" s="10">
        <v>21619969</v>
      </c>
      <c r="AD52" s="10">
        <v>-11892000</v>
      </c>
      <c r="AE52" s="10">
        <v>-11959199</v>
      </c>
      <c r="AF52" s="10">
        <v>-10665343</v>
      </c>
      <c r="AG52" s="10">
        <v>-11504000</v>
      </c>
      <c r="AH52" s="10">
        <v>-12856388</v>
      </c>
      <c r="AI52" s="67">
        <v>-0.97599999999999998</v>
      </c>
      <c r="AJ52" s="67">
        <v>-0.92900000000000005</v>
      </c>
      <c r="AK52" s="67">
        <v>-0.82499999999999996</v>
      </c>
      <c r="AL52" s="67">
        <v>-1.006</v>
      </c>
      <c r="AM52" s="67">
        <v>-1.4670000000000001</v>
      </c>
      <c r="AN52" s="176">
        <v>0</v>
      </c>
      <c r="AO52" s="138">
        <v>0</v>
      </c>
      <c r="AP52" s="138">
        <v>0</v>
      </c>
      <c r="AQ52" s="67">
        <v>0</v>
      </c>
      <c r="AR52" s="67">
        <v>0</v>
      </c>
      <c r="AS52" s="67">
        <v>-0.97599999999999998</v>
      </c>
      <c r="AT52" s="67">
        <v>-0.92900000000000005</v>
      </c>
      <c r="AU52" s="67">
        <v>-0.82499999999999996</v>
      </c>
      <c r="AV52" s="67">
        <v>-1.006</v>
      </c>
      <c r="AW52" s="67">
        <v>-1.4670000000000001</v>
      </c>
    </row>
    <row r="53" spans="1:49" x14ac:dyDescent="0.25">
      <c r="A53" s="50" t="s">
        <v>187</v>
      </c>
      <c r="B53" s="51">
        <v>25</v>
      </c>
      <c r="C53" s="51" t="s">
        <v>1358</v>
      </c>
      <c r="D53" s="51" t="s">
        <v>101</v>
      </c>
      <c r="E53" s="10">
        <v>287865150</v>
      </c>
      <c r="F53" s="10">
        <v>296333624</v>
      </c>
      <c r="G53" s="10">
        <v>312516301</v>
      </c>
      <c r="H53" s="10">
        <v>340047431</v>
      </c>
      <c r="I53" s="10">
        <v>369572412</v>
      </c>
      <c r="J53" s="56"/>
      <c r="K53" s="56"/>
      <c r="L53" s="10">
        <v>8260510</v>
      </c>
      <c r="M53" s="10">
        <v>15757828</v>
      </c>
      <c r="N53" s="10">
        <v>16708532</v>
      </c>
      <c r="O53" s="10">
        <v>9272121</v>
      </c>
      <c r="P53" s="10">
        <v>5699101</v>
      </c>
      <c r="Q53" s="10">
        <v>669707</v>
      </c>
      <c r="R53" s="10">
        <v>4017984</v>
      </c>
      <c r="S53" s="10">
        <v>5373754</v>
      </c>
      <c r="T53" s="10">
        <v>297137271</v>
      </c>
      <c r="U53" s="10">
        <v>302032725</v>
      </c>
      <c r="V53" s="10">
        <v>313186008</v>
      </c>
      <c r="W53" s="10">
        <v>344065415</v>
      </c>
      <c r="X53" s="10">
        <v>374946166</v>
      </c>
      <c r="Y53" s="10">
        <v>277191745</v>
      </c>
      <c r="Z53" s="10">
        <v>291436468</v>
      </c>
      <c r="AA53" s="10">
        <v>296180833</v>
      </c>
      <c r="AB53" s="10">
        <v>327070575</v>
      </c>
      <c r="AC53" s="10">
        <v>363925773</v>
      </c>
      <c r="AD53" s="10">
        <v>19945526</v>
      </c>
      <c r="AE53" s="10">
        <v>10596257</v>
      </c>
      <c r="AF53" s="10">
        <v>17005175</v>
      </c>
      <c r="AG53" s="10">
        <v>16994840</v>
      </c>
      <c r="AH53" s="10">
        <v>11020393</v>
      </c>
      <c r="AI53" s="67">
        <v>3.5999999999999997E-2</v>
      </c>
      <c r="AJ53" s="67">
        <v>1.6E-2</v>
      </c>
      <c r="AK53" s="67">
        <v>5.1999999999999998E-2</v>
      </c>
      <c r="AL53" s="67">
        <v>3.7999999999999999E-2</v>
      </c>
      <c r="AM53" s="67">
        <v>1.4999999999999999E-2</v>
      </c>
      <c r="AN53" s="176">
        <v>3.1E-2</v>
      </c>
      <c r="AO53" s="138">
        <v>1.8869150685575545E-2</v>
      </c>
      <c r="AP53" s="138">
        <v>2.1383681993864807E-3</v>
      </c>
      <c r="AQ53" s="67">
        <v>1.2E-2</v>
      </c>
      <c r="AR53" s="67">
        <v>1.4E-2</v>
      </c>
      <c r="AS53" s="67">
        <v>6.7000000000000004E-2</v>
      </c>
      <c r="AT53" s="67">
        <v>3.5000000000000003E-2</v>
      </c>
      <c r="AU53" s="67">
        <v>5.3999999999999999E-2</v>
      </c>
      <c r="AV53" s="67">
        <v>4.9000000000000002E-2</v>
      </c>
      <c r="AW53" s="67">
        <v>2.9000000000000001E-2</v>
      </c>
    </row>
    <row r="54" spans="1:49" x14ac:dyDescent="0.25">
      <c r="A54" s="50" t="s">
        <v>189</v>
      </c>
      <c r="B54" s="51">
        <v>122</v>
      </c>
      <c r="C54" s="51" t="s">
        <v>1360</v>
      </c>
      <c r="D54" s="51" t="s">
        <v>97</v>
      </c>
      <c r="E54" s="10">
        <v>615336986</v>
      </c>
      <c r="F54" s="10">
        <v>653040004</v>
      </c>
      <c r="G54" s="10">
        <v>684129413</v>
      </c>
      <c r="H54" s="10">
        <v>746499698</v>
      </c>
      <c r="I54" s="10">
        <v>766910960</v>
      </c>
      <c r="J54" s="56"/>
      <c r="K54" s="56"/>
      <c r="L54" s="10">
        <v>38015218</v>
      </c>
      <c r="M54" s="10">
        <v>306174</v>
      </c>
      <c r="N54" s="10">
        <v>3162057</v>
      </c>
      <c r="O54" s="10">
        <v>1480834</v>
      </c>
      <c r="P54" s="10">
        <v>-2166892</v>
      </c>
      <c r="Q54" s="10">
        <v>25964642</v>
      </c>
      <c r="R54" s="10">
        <v>53350419</v>
      </c>
      <c r="S54" s="10">
        <v>-74741399</v>
      </c>
      <c r="T54" s="10">
        <v>616817820</v>
      </c>
      <c r="U54" s="10">
        <v>650873112</v>
      </c>
      <c r="V54" s="10">
        <v>710094055</v>
      </c>
      <c r="W54" s="10">
        <v>799850117</v>
      </c>
      <c r="X54" s="10">
        <v>692169561</v>
      </c>
      <c r="Y54" s="10">
        <v>606108981</v>
      </c>
      <c r="Z54" s="10">
        <v>647309982</v>
      </c>
      <c r="AA54" s="10">
        <v>685023520</v>
      </c>
      <c r="AB54" s="10">
        <v>749970140</v>
      </c>
      <c r="AC54" s="10">
        <v>793717634</v>
      </c>
      <c r="AD54" s="10">
        <v>10708839</v>
      </c>
      <c r="AE54" s="10">
        <v>3563130</v>
      </c>
      <c r="AF54" s="10">
        <v>25070535</v>
      </c>
      <c r="AG54" s="10">
        <v>49879977</v>
      </c>
      <c r="AH54" s="10">
        <v>-101548073</v>
      </c>
      <c r="AI54" s="67">
        <v>1.4999999999999999E-2</v>
      </c>
      <c r="AJ54" s="67">
        <v>8.9999999999999993E-3</v>
      </c>
      <c r="AK54" s="67">
        <v>-1E-3</v>
      </c>
      <c r="AL54" s="67">
        <v>-4.0000000000000001E-3</v>
      </c>
      <c r="AM54" s="67">
        <v>-3.9E-2</v>
      </c>
      <c r="AN54" s="176">
        <v>2E-3</v>
      </c>
      <c r="AO54" s="138">
        <v>-3.3292080438560197E-3</v>
      </c>
      <c r="AP54" s="138">
        <v>3.656507446749431E-2</v>
      </c>
      <c r="AQ54" s="67">
        <v>6.7000000000000004E-2</v>
      </c>
      <c r="AR54" s="67">
        <v>-0.108</v>
      </c>
      <c r="AS54" s="67">
        <v>1.7000000000000001E-2</v>
      </c>
      <c r="AT54" s="67">
        <v>5.0000000000000001E-3</v>
      </c>
      <c r="AU54" s="67">
        <v>3.5000000000000003E-2</v>
      </c>
      <c r="AV54" s="67">
        <v>6.2E-2</v>
      </c>
      <c r="AW54" s="67">
        <v>-0.14699999999999999</v>
      </c>
    </row>
    <row r="55" spans="1:49" x14ac:dyDescent="0.25">
      <c r="A55" s="50" t="s">
        <v>191</v>
      </c>
      <c r="B55" s="51">
        <v>3113</v>
      </c>
      <c r="C55" s="51" t="s">
        <v>1363</v>
      </c>
      <c r="D55" s="51" t="s">
        <v>101</v>
      </c>
      <c r="E55" s="10">
        <v>827945833</v>
      </c>
      <c r="F55" s="10">
        <v>879368139</v>
      </c>
      <c r="G55" s="10">
        <v>916925406</v>
      </c>
      <c r="H55" s="10">
        <v>919236907</v>
      </c>
      <c r="I55" s="10">
        <v>979214027</v>
      </c>
      <c r="J55" s="56"/>
      <c r="K55" s="56"/>
      <c r="L55" s="10">
        <v>70062573</v>
      </c>
      <c r="M55" s="10">
        <v>6216942</v>
      </c>
      <c r="N55" s="10">
        <v>34613430</v>
      </c>
      <c r="O55" s="10">
        <v>21266150</v>
      </c>
      <c r="P55" s="10">
        <v>19014393</v>
      </c>
      <c r="Q55" s="10">
        <v>30539859</v>
      </c>
      <c r="R55" s="10">
        <v>76227831</v>
      </c>
      <c r="S55" s="10">
        <v>-65531897</v>
      </c>
      <c r="T55" s="10">
        <v>849211983</v>
      </c>
      <c r="U55" s="10">
        <v>898382532</v>
      </c>
      <c r="V55" s="10">
        <v>947465265</v>
      </c>
      <c r="W55" s="10">
        <v>995464738</v>
      </c>
      <c r="X55" s="10">
        <v>913682130</v>
      </c>
      <c r="Y55" s="10">
        <v>777456710</v>
      </c>
      <c r="Z55" s="10">
        <v>821825244</v>
      </c>
      <c r="AA55" s="10">
        <v>839879667</v>
      </c>
      <c r="AB55" s="10">
        <v>888970340</v>
      </c>
      <c r="AC55" s="10">
        <v>980981556</v>
      </c>
      <c r="AD55" s="10">
        <v>71755273</v>
      </c>
      <c r="AE55" s="10">
        <v>76557288</v>
      </c>
      <c r="AF55" s="10">
        <v>107585598</v>
      </c>
      <c r="AG55" s="10">
        <v>106494398</v>
      </c>
      <c r="AH55" s="10">
        <v>-67299426</v>
      </c>
      <c r="AI55" s="67">
        <v>5.8999999999999997E-2</v>
      </c>
      <c r="AJ55" s="67">
        <v>6.4000000000000001E-2</v>
      </c>
      <c r="AK55" s="67">
        <v>8.1000000000000003E-2</v>
      </c>
      <c r="AL55" s="67">
        <v>0.03</v>
      </c>
      <c r="AM55" s="67">
        <v>-2E-3</v>
      </c>
      <c r="AN55" s="176">
        <v>2.5000000000000001E-2</v>
      </c>
      <c r="AO55" s="138">
        <v>2.1165141042613238E-2</v>
      </c>
      <c r="AP55" s="138">
        <v>3.2233222818991679E-2</v>
      </c>
      <c r="AQ55" s="67">
        <v>7.6999999999999999E-2</v>
      </c>
      <c r="AR55" s="67">
        <v>-7.1999999999999995E-2</v>
      </c>
      <c r="AS55" s="67">
        <v>8.4000000000000005E-2</v>
      </c>
      <c r="AT55" s="67">
        <v>8.5000000000000006E-2</v>
      </c>
      <c r="AU55" s="67">
        <v>0.114</v>
      </c>
      <c r="AV55" s="67">
        <v>0.107</v>
      </c>
      <c r="AW55" s="67">
        <v>-7.3999999999999996E-2</v>
      </c>
    </row>
    <row r="56" spans="1:49" x14ac:dyDescent="0.25">
      <c r="A56" s="50" t="s">
        <v>192</v>
      </c>
      <c r="B56" s="51">
        <v>42</v>
      </c>
      <c r="C56" s="51" t="s">
        <v>1353</v>
      </c>
      <c r="D56" s="51" t="s">
        <v>107</v>
      </c>
      <c r="E56" s="10">
        <v>116302614</v>
      </c>
      <c r="F56" s="10">
        <v>118308642.40000001</v>
      </c>
      <c r="G56" s="10">
        <v>165461944.75</v>
      </c>
      <c r="H56" s="10">
        <v>113186588.26000001</v>
      </c>
      <c r="I56" s="10">
        <v>98098779.829999998</v>
      </c>
      <c r="J56" s="56"/>
      <c r="K56" s="56"/>
      <c r="L56" s="10">
        <v>41595421</v>
      </c>
      <c r="M56" s="10">
        <v>0</v>
      </c>
      <c r="N56" s="10">
        <v>2377502</v>
      </c>
      <c r="O56" s="10">
        <v>2313532</v>
      </c>
      <c r="P56" s="10">
        <v>0</v>
      </c>
      <c r="Q56" s="10">
        <v>0</v>
      </c>
      <c r="R56" s="10">
        <v>14245652</v>
      </c>
      <c r="S56" s="10">
        <v>0</v>
      </c>
      <c r="T56" s="10">
        <v>118616146</v>
      </c>
      <c r="U56" s="10">
        <v>118308642.40000001</v>
      </c>
      <c r="V56" s="10">
        <v>165461944.75</v>
      </c>
      <c r="W56" s="10">
        <v>127432240.26000001</v>
      </c>
      <c r="X56" s="10">
        <v>98098779.829999998</v>
      </c>
      <c r="Y56" s="10">
        <v>141927466</v>
      </c>
      <c r="Z56" s="10">
        <v>135090274.75999999</v>
      </c>
      <c r="AA56" s="10">
        <v>161363823.05000001</v>
      </c>
      <c r="AB56" s="10">
        <v>139704227.19</v>
      </c>
      <c r="AC56" s="10">
        <v>120708779.27</v>
      </c>
      <c r="AD56" s="10">
        <v>-23311320</v>
      </c>
      <c r="AE56" s="10">
        <v>-16781632.359999999</v>
      </c>
      <c r="AF56" s="10">
        <v>4098121.6999999601</v>
      </c>
      <c r="AG56" s="10">
        <v>-12271986.93</v>
      </c>
      <c r="AH56" s="10">
        <v>-22609999.440000001</v>
      </c>
      <c r="AI56" s="67">
        <v>-0.216</v>
      </c>
      <c r="AJ56" s="67">
        <v>-0.14199999999999999</v>
      </c>
      <c r="AK56" s="67">
        <v>2.5000000000000001E-2</v>
      </c>
      <c r="AL56" s="67">
        <v>-0.20799999999999999</v>
      </c>
      <c r="AM56" s="67">
        <v>-0.23</v>
      </c>
      <c r="AN56" s="176">
        <v>0.02</v>
      </c>
      <c r="AO56" s="138">
        <v>0</v>
      </c>
      <c r="AP56" s="138">
        <v>0</v>
      </c>
      <c r="AQ56" s="67">
        <v>0.112</v>
      </c>
      <c r="AR56" s="67">
        <v>0</v>
      </c>
      <c r="AS56" s="67">
        <v>-0.19700000000000001</v>
      </c>
      <c r="AT56" s="67">
        <v>-0.14199999999999999</v>
      </c>
      <c r="AU56" s="67">
        <v>2.5000000000000001E-2</v>
      </c>
      <c r="AV56" s="67">
        <v>-9.6000000000000002E-2</v>
      </c>
      <c r="AW56" s="67">
        <v>-0.23</v>
      </c>
    </row>
    <row r="57" spans="1:49" x14ac:dyDescent="0.25">
      <c r="A57" s="50" t="s">
        <v>194</v>
      </c>
      <c r="B57" s="51">
        <v>8701</v>
      </c>
      <c r="C57" s="51" t="s">
        <v>1353</v>
      </c>
      <c r="D57" s="51" t="s">
        <v>101</v>
      </c>
      <c r="E57" s="10">
        <v>298706871</v>
      </c>
      <c r="F57" s="10">
        <v>310316768.95999998</v>
      </c>
      <c r="G57" s="10">
        <v>341170951.69999999</v>
      </c>
      <c r="H57" s="10">
        <v>306906790.62</v>
      </c>
      <c r="I57" s="10">
        <v>311189317.10000002</v>
      </c>
      <c r="J57" s="56"/>
      <c r="K57" s="56"/>
      <c r="L57" s="10">
        <v>44336804</v>
      </c>
      <c r="M57" s="10">
        <v>0</v>
      </c>
      <c r="N57" s="10">
        <v>6354624</v>
      </c>
      <c r="O57" s="10">
        <v>637465</v>
      </c>
      <c r="P57" s="10">
        <v>0</v>
      </c>
      <c r="Q57" s="10">
        <v>0</v>
      </c>
      <c r="R57" s="10">
        <v>2938898</v>
      </c>
      <c r="S57" s="10">
        <v>0</v>
      </c>
      <c r="T57" s="10">
        <v>299344336</v>
      </c>
      <c r="U57" s="10">
        <v>310316768.95999998</v>
      </c>
      <c r="V57" s="10">
        <v>341170951.69999999</v>
      </c>
      <c r="W57" s="10">
        <v>309845688.62</v>
      </c>
      <c r="X57" s="10">
        <v>311189317.10000002</v>
      </c>
      <c r="Y57" s="10">
        <v>261210251</v>
      </c>
      <c r="Z57" s="10">
        <v>247799620.09</v>
      </c>
      <c r="AA57" s="10">
        <v>282394284.31999999</v>
      </c>
      <c r="AB57" s="10">
        <v>287775415.25999999</v>
      </c>
      <c r="AC57" s="10">
        <v>278004309.31999999</v>
      </c>
      <c r="AD57" s="10">
        <v>38134085</v>
      </c>
      <c r="AE57" s="10">
        <v>62517148.8699999</v>
      </c>
      <c r="AF57" s="10">
        <v>58776667.380000003</v>
      </c>
      <c r="AG57" s="10">
        <v>22070273.359999999</v>
      </c>
      <c r="AH57" s="10">
        <v>33185007.780000001</v>
      </c>
      <c r="AI57" s="67">
        <v>0.125</v>
      </c>
      <c r="AJ57" s="67">
        <v>0.20100000000000001</v>
      </c>
      <c r="AK57" s="67">
        <v>0.17199999999999999</v>
      </c>
      <c r="AL57" s="67">
        <v>6.2E-2</v>
      </c>
      <c r="AM57" s="67">
        <v>0.107</v>
      </c>
      <c r="AN57" s="176">
        <v>2E-3</v>
      </c>
      <c r="AO57" s="138">
        <v>0</v>
      </c>
      <c r="AP57" s="138">
        <v>0</v>
      </c>
      <c r="AQ57" s="67">
        <v>8.9999999999999993E-3</v>
      </c>
      <c r="AR57" s="67">
        <v>0</v>
      </c>
      <c r="AS57" s="67">
        <v>0.127</v>
      </c>
      <c r="AT57" s="67">
        <v>0.20100000000000001</v>
      </c>
      <c r="AU57" s="67">
        <v>0.17199999999999999</v>
      </c>
      <c r="AV57" s="67">
        <v>7.0999999999999994E-2</v>
      </c>
      <c r="AW57" s="67">
        <v>0.107</v>
      </c>
    </row>
    <row r="58" spans="1:49" x14ac:dyDescent="0.25">
      <c r="A58" s="50" t="s">
        <v>195</v>
      </c>
      <c r="B58" s="51">
        <v>75</v>
      </c>
      <c r="C58" s="51" t="s">
        <v>1353</v>
      </c>
      <c r="D58" s="51" t="s">
        <v>101</v>
      </c>
      <c r="E58" s="10">
        <v>248175066</v>
      </c>
      <c r="F58" s="10">
        <v>266303010.69999999</v>
      </c>
      <c r="G58" s="10">
        <v>269890752.61000001</v>
      </c>
      <c r="H58" s="10">
        <v>284973457.00999999</v>
      </c>
      <c r="I58" s="10">
        <v>272030156.67000002</v>
      </c>
      <c r="J58" s="56"/>
      <c r="K58" s="56"/>
      <c r="L58" s="10">
        <v>25635173</v>
      </c>
      <c r="M58" s="10">
        <v>0</v>
      </c>
      <c r="N58" s="10">
        <v>5630589</v>
      </c>
      <c r="O58" s="10">
        <v>2076289</v>
      </c>
      <c r="P58" s="10">
        <v>0</v>
      </c>
      <c r="Q58" s="10">
        <v>0</v>
      </c>
      <c r="R58" s="10">
        <v>12644011</v>
      </c>
      <c r="S58" s="10">
        <v>0</v>
      </c>
      <c r="T58" s="10">
        <v>250251355</v>
      </c>
      <c r="U58" s="10">
        <v>266303010.69999999</v>
      </c>
      <c r="V58" s="10">
        <v>269890752.61000001</v>
      </c>
      <c r="W58" s="10">
        <v>297617468.00999999</v>
      </c>
      <c r="X58" s="10">
        <v>272030156.67000002</v>
      </c>
      <c r="Y58" s="10">
        <v>233910672</v>
      </c>
      <c r="Z58" s="10">
        <v>240963575.5</v>
      </c>
      <c r="AA58" s="10">
        <v>269930362.88</v>
      </c>
      <c r="AB58" s="10">
        <v>272866174.10000002</v>
      </c>
      <c r="AC58" s="10">
        <v>264559156.93000001</v>
      </c>
      <c r="AD58" s="10">
        <v>16340683</v>
      </c>
      <c r="AE58" s="10">
        <v>25339435.199999999</v>
      </c>
      <c r="AF58" s="10">
        <v>-39610.269999980897</v>
      </c>
      <c r="AG58" s="10">
        <v>24751293.91</v>
      </c>
      <c r="AH58" s="10">
        <v>7470999.7399999499</v>
      </c>
      <c r="AI58" s="67">
        <v>5.7000000000000002E-2</v>
      </c>
      <c r="AJ58" s="67">
        <v>9.5000000000000001E-2</v>
      </c>
      <c r="AK58" s="67">
        <v>0</v>
      </c>
      <c r="AL58" s="67">
        <v>4.1000000000000002E-2</v>
      </c>
      <c r="AM58" s="67">
        <v>2.7E-2</v>
      </c>
      <c r="AN58" s="176">
        <v>8.0000000000000002E-3</v>
      </c>
      <c r="AO58" s="138">
        <v>0</v>
      </c>
      <c r="AP58" s="138">
        <v>0</v>
      </c>
      <c r="AQ58" s="67">
        <v>4.2000000000000003E-2</v>
      </c>
      <c r="AR58" s="67">
        <v>0</v>
      </c>
      <c r="AS58" s="67">
        <v>6.5000000000000002E-2</v>
      </c>
      <c r="AT58" s="67">
        <v>9.5000000000000001E-2</v>
      </c>
      <c r="AU58" s="67">
        <v>0</v>
      </c>
      <c r="AV58" s="67">
        <v>8.3000000000000004E-2</v>
      </c>
      <c r="AW58" s="67">
        <v>2.7E-2</v>
      </c>
    </row>
    <row r="59" spans="1:49" x14ac:dyDescent="0.25">
      <c r="A59" s="50" t="s">
        <v>197</v>
      </c>
      <c r="B59" s="51">
        <v>41</v>
      </c>
      <c r="C59" s="51" t="s">
        <v>1353</v>
      </c>
      <c r="D59" s="51" t="s">
        <v>101</v>
      </c>
      <c r="E59" s="10">
        <v>192949225</v>
      </c>
      <c r="F59" s="10">
        <v>203699829.30000001</v>
      </c>
      <c r="G59" s="10">
        <v>119535489.59</v>
      </c>
      <c r="H59" s="10">
        <v>27577833.780000001</v>
      </c>
      <c r="I59" s="10">
        <v>49299235.700000003</v>
      </c>
      <c r="J59" s="56"/>
      <c r="K59" s="56"/>
      <c r="L59" s="10">
        <v>19233220</v>
      </c>
      <c r="M59" s="10">
        <v>0</v>
      </c>
      <c r="N59" s="10">
        <v>1525842</v>
      </c>
      <c r="O59" s="10">
        <v>1704683</v>
      </c>
      <c r="P59" s="10">
        <v>0</v>
      </c>
      <c r="Q59" s="10">
        <v>0</v>
      </c>
      <c r="R59" s="10">
        <v>8999528</v>
      </c>
      <c r="S59" s="10">
        <v>0</v>
      </c>
      <c r="T59" s="10">
        <v>194653908</v>
      </c>
      <c r="U59" s="10">
        <v>203699829.30000001</v>
      </c>
      <c r="V59" s="10">
        <v>119535489.59</v>
      </c>
      <c r="W59" s="10">
        <v>36577361.780000001</v>
      </c>
      <c r="X59" s="10">
        <v>49299235.700000003</v>
      </c>
      <c r="Y59" s="10">
        <v>183468357</v>
      </c>
      <c r="Z59" s="10">
        <v>178726171</v>
      </c>
      <c r="AA59" s="10">
        <v>138217122.41</v>
      </c>
      <c r="AB59" s="10">
        <v>72155126.579999998</v>
      </c>
      <c r="AC59" s="10">
        <v>56380235.82</v>
      </c>
      <c r="AD59" s="10">
        <v>11185551</v>
      </c>
      <c r="AE59" s="10">
        <v>24973658.300000001</v>
      </c>
      <c r="AF59" s="10">
        <v>-18681632.82</v>
      </c>
      <c r="AG59" s="10">
        <v>-35577764.799999997</v>
      </c>
      <c r="AH59" s="10">
        <v>-7081000.1200000197</v>
      </c>
      <c r="AI59" s="67">
        <v>4.9000000000000002E-2</v>
      </c>
      <c r="AJ59" s="67">
        <v>0.123</v>
      </c>
      <c r="AK59" s="67">
        <v>-0.156</v>
      </c>
      <c r="AL59" s="67">
        <v>-1.2190000000000001</v>
      </c>
      <c r="AM59" s="67">
        <v>-0.14399999999999999</v>
      </c>
      <c r="AN59" s="176">
        <v>9.0000000000000011E-3</v>
      </c>
      <c r="AO59" s="138">
        <v>0</v>
      </c>
      <c r="AP59" s="138">
        <v>0</v>
      </c>
      <c r="AQ59" s="67">
        <v>0.246</v>
      </c>
      <c r="AR59" s="67">
        <v>0</v>
      </c>
      <c r="AS59" s="67">
        <v>5.7000000000000002E-2</v>
      </c>
      <c r="AT59" s="67">
        <v>0.123</v>
      </c>
      <c r="AU59" s="67">
        <v>-0.156</v>
      </c>
      <c r="AV59" s="67">
        <v>-0.97299999999999998</v>
      </c>
      <c r="AW59" s="67">
        <v>-0.14399999999999999</v>
      </c>
    </row>
    <row r="60" spans="1:49" x14ac:dyDescent="0.25">
      <c r="A60" s="50" t="s">
        <v>199</v>
      </c>
      <c r="B60" s="51">
        <v>114</v>
      </c>
      <c r="C60" s="51" t="s">
        <v>1353</v>
      </c>
      <c r="D60" s="51" t="s">
        <v>101</v>
      </c>
      <c r="E60" s="10">
        <v>276210406</v>
      </c>
      <c r="F60" s="10">
        <v>291968483.5</v>
      </c>
      <c r="G60" s="10">
        <v>275157605.19999999</v>
      </c>
      <c r="H60" s="10">
        <v>321571679.13999999</v>
      </c>
      <c r="I60" s="10">
        <v>323449821.93000001</v>
      </c>
      <c r="J60" s="56"/>
      <c r="K60" s="56"/>
      <c r="L60" s="10">
        <v>6673068</v>
      </c>
      <c r="M60" s="10">
        <v>0</v>
      </c>
      <c r="N60" s="10">
        <v>6351658</v>
      </c>
      <c r="O60" s="10">
        <v>708032</v>
      </c>
      <c r="P60" s="10">
        <v>0</v>
      </c>
      <c r="Q60" s="10">
        <v>0</v>
      </c>
      <c r="R60" s="10">
        <v>2262040</v>
      </c>
      <c r="S60" s="10">
        <v>0</v>
      </c>
      <c r="T60" s="10">
        <v>276918438</v>
      </c>
      <c r="U60" s="10">
        <v>291968483.5</v>
      </c>
      <c r="V60" s="10">
        <v>275157605.19999999</v>
      </c>
      <c r="W60" s="10">
        <v>323833719.13999999</v>
      </c>
      <c r="X60" s="10">
        <v>323449821.93000001</v>
      </c>
      <c r="Y60" s="10">
        <v>241285336</v>
      </c>
      <c r="Z60" s="10">
        <v>236774220.08000001</v>
      </c>
      <c r="AA60" s="10">
        <v>256040131.62</v>
      </c>
      <c r="AB60" s="10">
        <v>284516828.83999997</v>
      </c>
      <c r="AC60" s="10">
        <v>277637822.27999997</v>
      </c>
      <c r="AD60" s="10">
        <v>35633102</v>
      </c>
      <c r="AE60" s="10">
        <v>55194263.419999801</v>
      </c>
      <c r="AF60" s="10">
        <v>19117473.580000099</v>
      </c>
      <c r="AG60" s="10">
        <v>39316890.299999997</v>
      </c>
      <c r="AH60" s="10">
        <v>45811999.649999999</v>
      </c>
      <c r="AI60" s="67">
        <v>0.126</v>
      </c>
      <c r="AJ60" s="67">
        <v>0.189</v>
      </c>
      <c r="AK60" s="67">
        <v>6.9000000000000006E-2</v>
      </c>
      <c r="AL60" s="67">
        <v>0.114</v>
      </c>
      <c r="AM60" s="67">
        <v>0.14199999999999999</v>
      </c>
      <c r="AN60" s="176">
        <v>3.0000000000000001E-3</v>
      </c>
      <c r="AO60" s="138">
        <v>0</v>
      </c>
      <c r="AP60" s="138">
        <v>0</v>
      </c>
      <c r="AQ60" s="67">
        <v>7.0000000000000001E-3</v>
      </c>
      <c r="AR60" s="67">
        <v>0</v>
      </c>
      <c r="AS60" s="67">
        <v>0.129</v>
      </c>
      <c r="AT60" s="67">
        <v>0.189</v>
      </c>
      <c r="AU60" s="67">
        <v>6.9000000000000006E-2</v>
      </c>
      <c r="AV60" s="67">
        <v>0.121</v>
      </c>
      <c r="AW60" s="67">
        <v>0.14199999999999999</v>
      </c>
    </row>
    <row r="61" spans="1:49" x14ac:dyDescent="0.25">
      <c r="A61" s="50" t="s">
        <v>201</v>
      </c>
      <c r="B61" s="51">
        <v>126</v>
      </c>
      <c r="C61" s="51" t="s">
        <v>1353</v>
      </c>
      <c r="D61" s="51" t="s">
        <v>107</v>
      </c>
      <c r="E61" s="10">
        <v>381003257</v>
      </c>
      <c r="F61" s="10">
        <v>399470308.61000001</v>
      </c>
      <c r="G61" s="10">
        <v>413375029.74000001</v>
      </c>
      <c r="H61" s="10">
        <v>433632570.30000001</v>
      </c>
      <c r="I61" s="10">
        <v>445650903.95999998</v>
      </c>
      <c r="J61" s="56"/>
      <c r="K61" s="56"/>
      <c r="L61" s="10">
        <v>22307960</v>
      </c>
      <c r="M61" s="10">
        <v>0</v>
      </c>
      <c r="N61" s="10">
        <v>5876812</v>
      </c>
      <c r="O61" s="10">
        <v>955020</v>
      </c>
      <c r="P61" s="10">
        <v>0</v>
      </c>
      <c r="Q61" s="10">
        <v>0</v>
      </c>
      <c r="R61" s="10">
        <v>4652955</v>
      </c>
      <c r="S61" s="10">
        <v>0</v>
      </c>
      <c r="T61" s="10">
        <v>381958277</v>
      </c>
      <c r="U61" s="10">
        <v>399470308.61000001</v>
      </c>
      <c r="V61" s="10">
        <v>413375029.74000001</v>
      </c>
      <c r="W61" s="10">
        <v>438285525.30000001</v>
      </c>
      <c r="X61" s="10">
        <v>445650903.95999998</v>
      </c>
      <c r="Y61" s="10">
        <v>362763134</v>
      </c>
      <c r="Z61" s="10">
        <v>349142642.14999998</v>
      </c>
      <c r="AA61" s="10">
        <v>411051685.76999998</v>
      </c>
      <c r="AB61" s="10">
        <v>427377193.79000002</v>
      </c>
      <c r="AC61" s="10">
        <v>448270903.88999999</v>
      </c>
      <c r="AD61" s="10">
        <v>19195143</v>
      </c>
      <c r="AE61" s="10">
        <v>50327666.460000001</v>
      </c>
      <c r="AF61" s="10">
        <v>2323343.9700000901</v>
      </c>
      <c r="AG61" s="10">
        <v>10908331.5100001</v>
      </c>
      <c r="AH61" s="10">
        <v>-2619999.9300000099</v>
      </c>
      <c r="AI61" s="67">
        <v>4.8000000000000001E-2</v>
      </c>
      <c r="AJ61" s="67">
        <v>0.126</v>
      </c>
      <c r="AK61" s="67">
        <v>6.0000000000000001E-3</v>
      </c>
      <c r="AL61" s="67">
        <v>1.4E-2</v>
      </c>
      <c r="AM61" s="67">
        <v>-6.0000000000000001E-3</v>
      </c>
      <c r="AN61" s="176">
        <v>3.0000000000000001E-3</v>
      </c>
      <c r="AO61" s="138">
        <v>0</v>
      </c>
      <c r="AP61" s="138">
        <v>0</v>
      </c>
      <c r="AQ61" s="67">
        <v>1.0999999999999999E-2</v>
      </c>
      <c r="AR61" s="67">
        <v>0</v>
      </c>
      <c r="AS61" s="67">
        <v>0.05</v>
      </c>
      <c r="AT61" s="67">
        <v>0.126</v>
      </c>
      <c r="AU61" s="67">
        <v>6.0000000000000001E-3</v>
      </c>
      <c r="AV61" s="67">
        <v>2.5000000000000001E-2</v>
      </c>
      <c r="AW61" s="67">
        <v>-6.0000000000000001E-3</v>
      </c>
    </row>
    <row r="62" spans="1:49" x14ac:dyDescent="0.25">
      <c r="A62" s="50" t="s">
        <v>203</v>
      </c>
      <c r="B62" s="51">
        <v>129</v>
      </c>
      <c r="C62" s="51" t="s">
        <v>1364</v>
      </c>
      <c r="D62" s="51" t="s">
        <v>101</v>
      </c>
      <c r="E62" s="10">
        <v>190691413</v>
      </c>
      <c r="F62" s="10">
        <v>201864765</v>
      </c>
      <c r="G62" s="10">
        <v>209473756</v>
      </c>
      <c r="H62" s="10">
        <v>223901702</v>
      </c>
      <c r="I62" s="10">
        <v>228931718</v>
      </c>
      <c r="J62" s="56"/>
      <c r="K62" s="56"/>
      <c r="L62" s="10">
        <v>12549482</v>
      </c>
      <c r="M62" s="10">
        <v>0</v>
      </c>
      <c r="N62" s="10">
        <v>0</v>
      </c>
      <c r="O62" s="10">
        <v>11701354</v>
      </c>
      <c r="P62" s="10">
        <v>22711144</v>
      </c>
      <c r="Q62" s="10">
        <v>25145245</v>
      </c>
      <c r="R62" s="10">
        <v>65537025</v>
      </c>
      <c r="S62" s="10">
        <v>-27225490</v>
      </c>
      <c r="T62" s="10">
        <v>202392767</v>
      </c>
      <c r="U62" s="10">
        <v>224575909</v>
      </c>
      <c r="V62" s="10">
        <v>234619001</v>
      </c>
      <c r="W62" s="10">
        <v>289438727</v>
      </c>
      <c r="X62" s="10">
        <v>201706228</v>
      </c>
      <c r="Y62" s="10">
        <v>179075771</v>
      </c>
      <c r="Z62" s="10">
        <v>198127796</v>
      </c>
      <c r="AA62" s="10">
        <v>207423497</v>
      </c>
      <c r="AB62" s="10">
        <v>227943451</v>
      </c>
      <c r="AC62" s="10">
        <v>242982480</v>
      </c>
      <c r="AD62" s="10">
        <v>23316996</v>
      </c>
      <c r="AE62" s="10">
        <v>26448113</v>
      </c>
      <c r="AF62" s="10">
        <v>27195504</v>
      </c>
      <c r="AG62" s="10">
        <v>61495276</v>
      </c>
      <c r="AH62" s="10">
        <v>-41276252</v>
      </c>
      <c r="AI62" s="67">
        <v>5.7000000000000002E-2</v>
      </c>
      <c r="AJ62" s="67">
        <v>1.7000000000000001E-2</v>
      </c>
      <c r="AK62" s="67">
        <v>8.9999999999999993E-3</v>
      </c>
      <c r="AL62" s="67">
        <v>-1.4E-2</v>
      </c>
      <c r="AM62" s="67">
        <v>-7.0000000000000007E-2</v>
      </c>
      <c r="AN62" s="176">
        <v>5.7999999999999996E-2</v>
      </c>
      <c r="AO62" s="138">
        <v>0.10112903071896283</v>
      </c>
      <c r="AP62" s="138">
        <v>0.10717480209541937</v>
      </c>
      <c r="AQ62" s="67">
        <v>0.22600000000000001</v>
      </c>
      <c r="AR62" s="67">
        <v>-0.13500000000000001</v>
      </c>
      <c r="AS62" s="67">
        <v>0.115</v>
      </c>
      <c r="AT62" s="67">
        <v>0.11799999999999999</v>
      </c>
      <c r="AU62" s="67">
        <v>0.11600000000000001</v>
      </c>
      <c r="AV62" s="67">
        <v>0.21199999999999999</v>
      </c>
      <c r="AW62" s="67">
        <v>-0.20499999999999999</v>
      </c>
    </row>
    <row r="63" spans="1:49" x14ac:dyDescent="0.25">
      <c r="A63" s="50" t="s">
        <v>205</v>
      </c>
      <c r="B63" s="51">
        <v>104</v>
      </c>
      <c r="C63" s="51" t="s">
        <v>1346</v>
      </c>
      <c r="D63" s="51" t="s">
        <v>123</v>
      </c>
      <c r="E63" s="10">
        <v>873987000</v>
      </c>
      <c r="F63" s="10">
        <v>939906000</v>
      </c>
      <c r="G63" s="10">
        <v>1001554000</v>
      </c>
      <c r="H63" s="10">
        <v>1122099000</v>
      </c>
      <c r="I63" s="10">
        <v>1088753000</v>
      </c>
      <c r="J63" s="56"/>
      <c r="K63" s="56"/>
      <c r="L63" s="10">
        <v>27572000</v>
      </c>
      <c r="M63" s="10">
        <v>7557000</v>
      </c>
      <c r="N63" s="10">
        <v>14499000</v>
      </c>
      <c r="O63" s="10">
        <v>13208000</v>
      </c>
      <c r="P63" s="10">
        <v>-1043000</v>
      </c>
      <c r="Q63" s="10">
        <v>19136000</v>
      </c>
      <c r="R63" s="10">
        <v>80981000</v>
      </c>
      <c r="S63" s="10">
        <v>-57142000</v>
      </c>
      <c r="T63" s="10">
        <v>887195000</v>
      </c>
      <c r="U63" s="10">
        <v>938863000</v>
      </c>
      <c r="V63" s="10">
        <v>1020690000</v>
      </c>
      <c r="W63" s="10">
        <v>1203080000</v>
      </c>
      <c r="X63" s="10">
        <v>1031611000</v>
      </c>
      <c r="Y63" s="10">
        <v>847885522</v>
      </c>
      <c r="Z63" s="10">
        <v>904915000</v>
      </c>
      <c r="AA63" s="10">
        <v>982510000</v>
      </c>
      <c r="AB63" s="10">
        <v>1067746000</v>
      </c>
      <c r="AC63" s="10">
        <v>1221989000</v>
      </c>
      <c r="AD63" s="10">
        <v>39309478</v>
      </c>
      <c r="AE63" s="10">
        <v>33948000</v>
      </c>
      <c r="AF63" s="10">
        <v>38180000</v>
      </c>
      <c r="AG63" s="10">
        <v>135334000</v>
      </c>
      <c r="AH63" s="10">
        <v>-190378000</v>
      </c>
      <c r="AI63" s="67">
        <v>2.9000000000000001E-2</v>
      </c>
      <c r="AJ63" s="67">
        <v>3.6999999999999998E-2</v>
      </c>
      <c r="AK63" s="67">
        <v>1.9E-2</v>
      </c>
      <c r="AL63" s="67">
        <v>4.4999999999999998E-2</v>
      </c>
      <c r="AM63" s="67">
        <v>-0.129</v>
      </c>
      <c r="AN63" s="176">
        <v>1.4999999999999999E-2</v>
      </c>
      <c r="AO63" s="138">
        <v>-1.110918206383679E-3</v>
      </c>
      <c r="AP63" s="138">
        <v>1.8748101774289941E-2</v>
      </c>
      <c r="AQ63" s="67">
        <v>6.7000000000000004E-2</v>
      </c>
      <c r="AR63" s="67">
        <v>-5.5E-2</v>
      </c>
      <c r="AS63" s="67">
        <v>4.3999999999999997E-2</v>
      </c>
      <c r="AT63" s="67">
        <v>3.5999999999999997E-2</v>
      </c>
      <c r="AU63" s="67">
        <v>3.6999999999999998E-2</v>
      </c>
      <c r="AV63" s="67">
        <v>0.112</v>
      </c>
      <c r="AW63" s="67">
        <v>-0.185</v>
      </c>
    </row>
    <row r="64" spans="1:49" x14ac:dyDescent="0.25">
      <c r="A64" s="50" t="s">
        <v>206</v>
      </c>
      <c r="B64" s="51">
        <v>3115</v>
      </c>
      <c r="C64" s="51" t="s">
        <v>1339</v>
      </c>
      <c r="D64" s="51" t="s">
        <v>123</v>
      </c>
      <c r="E64" s="10">
        <v>1731287000</v>
      </c>
      <c r="F64" s="10">
        <v>1878845000</v>
      </c>
      <c r="G64" s="10">
        <v>2018400000</v>
      </c>
      <c r="H64" s="10">
        <v>2154667000</v>
      </c>
      <c r="I64" s="10">
        <v>2282870000</v>
      </c>
      <c r="J64" s="56"/>
      <c r="K64" s="56"/>
      <c r="L64" s="10">
        <v>131926639</v>
      </c>
      <c r="M64" s="10">
        <v>22266447</v>
      </c>
      <c r="N64" s="10">
        <v>31086687</v>
      </c>
      <c r="O64" s="10">
        <v>9474000</v>
      </c>
      <c r="P64" s="10">
        <v>12261000</v>
      </c>
      <c r="Q64" s="10">
        <v>19858000</v>
      </c>
      <c r="R64" s="10">
        <v>49272000</v>
      </c>
      <c r="S64" s="10">
        <v>6061000</v>
      </c>
      <c r="T64" s="10">
        <v>1740761000</v>
      </c>
      <c r="U64" s="10">
        <v>1891106000</v>
      </c>
      <c r="V64" s="10">
        <v>2038258000</v>
      </c>
      <c r="W64" s="10">
        <v>2203939000</v>
      </c>
      <c r="X64" s="10">
        <v>2288931000</v>
      </c>
      <c r="Y64" s="10">
        <v>1739069000</v>
      </c>
      <c r="Z64" s="10">
        <v>1842848000</v>
      </c>
      <c r="AA64" s="10">
        <v>1991855000</v>
      </c>
      <c r="AB64" s="10">
        <v>2139536000</v>
      </c>
      <c r="AC64" s="10">
        <v>2372587000</v>
      </c>
      <c r="AD64" s="10">
        <v>1692000</v>
      </c>
      <c r="AE64" s="10">
        <v>48258000</v>
      </c>
      <c r="AF64" s="10">
        <v>46403000</v>
      </c>
      <c r="AG64" s="10">
        <v>64403000</v>
      </c>
      <c r="AH64" s="10">
        <v>-83656000</v>
      </c>
      <c r="AI64" s="67">
        <v>-4.0000000000000001E-3</v>
      </c>
      <c r="AJ64" s="67">
        <v>1.9E-2</v>
      </c>
      <c r="AK64" s="67">
        <v>1.2999999999999999E-2</v>
      </c>
      <c r="AL64" s="67">
        <v>7.0000000000000001E-3</v>
      </c>
      <c r="AM64" s="67">
        <v>-3.9E-2</v>
      </c>
      <c r="AN64" s="176">
        <v>5.0000000000000001E-3</v>
      </c>
      <c r="AO64" s="138">
        <v>6.4835075347442189E-3</v>
      </c>
      <c r="AP64" s="138">
        <v>9.7426331700893598E-3</v>
      </c>
      <c r="AQ64" s="67">
        <v>2.1999999999999999E-2</v>
      </c>
      <c r="AR64" s="67">
        <v>3.0000000000000001E-3</v>
      </c>
      <c r="AS64" s="67">
        <v>1E-3</v>
      </c>
      <c r="AT64" s="67">
        <v>2.5999999999999999E-2</v>
      </c>
      <c r="AU64" s="67">
        <v>2.3E-2</v>
      </c>
      <c r="AV64" s="67">
        <v>2.9000000000000001E-2</v>
      </c>
      <c r="AW64" s="67">
        <v>-3.6999999999999998E-2</v>
      </c>
    </row>
    <row r="65" spans="1:49" x14ac:dyDescent="0.25">
      <c r="A65" s="50" t="s">
        <v>245</v>
      </c>
      <c r="B65" s="51">
        <v>138</v>
      </c>
      <c r="C65" s="51" t="s">
        <v>1322</v>
      </c>
      <c r="D65" s="51" t="s">
        <v>97</v>
      </c>
      <c r="E65" s="10">
        <v>270301159</v>
      </c>
      <c r="F65" s="10">
        <v>172645000</v>
      </c>
      <c r="G65" s="10">
        <v>297507000</v>
      </c>
      <c r="H65" s="10">
        <v>316388000</v>
      </c>
      <c r="I65" s="10">
        <v>334262000</v>
      </c>
      <c r="J65" s="56"/>
      <c r="K65" s="56"/>
      <c r="L65" s="10">
        <v>21099000</v>
      </c>
      <c r="M65" s="10">
        <v>0</v>
      </c>
      <c r="N65" s="10">
        <v>1500000</v>
      </c>
      <c r="O65" s="10">
        <v>5529397</v>
      </c>
      <c r="P65" s="10">
        <v>-1130000</v>
      </c>
      <c r="Q65" s="10">
        <v>6855000</v>
      </c>
      <c r="R65" s="10">
        <v>22896000</v>
      </c>
      <c r="S65" s="10">
        <v>-26039000</v>
      </c>
      <c r="T65" s="10">
        <v>275830556</v>
      </c>
      <c r="U65" s="10">
        <v>171515000</v>
      </c>
      <c r="V65" s="10">
        <v>304362000</v>
      </c>
      <c r="W65" s="10">
        <v>339284000</v>
      </c>
      <c r="X65" s="10">
        <v>308223000</v>
      </c>
      <c r="Y65" s="10">
        <v>276740344</v>
      </c>
      <c r="Z65" s="10">
        <v>162741000</v>
      </c>
      <c r="AA65" s="10">
        <v>278091000</v>
      </c>
      <c r="AB65" s="10">
        <v>296445000</v>
      </c>
      <c r="AC65" s="10">
        <v>327172000</v>
      </c>
      <c r="AD65" s="10">
        <v>-909788</v>
      </c>
      <c r="AE65" s="10">
        <v>8774000</v>
      </c>
      <c r="AF65" s="10">
        <v>26271000</v>
      </c>
      <c r="AG65" s="10">
        <v>42839000</v>
      </c>
      <c r="AH65" s="10">
        <v>-18949000</v>
      </c>
      <c r="AI65" s="67">
        <v>-2.3E-2</v>
      </c>
      <c r="AJ65" s="67">
        <v>5.8000000000000003E-2</v>
      </c>
      <c r="AK65" s="67">
        <v>6.4000000000000001E-2</v>
      </c>
      <c r="AL65" s="67">
        <v>5.8999999999999997E-2</v>
      </c>
      <c r="AM65" s="67">
        <v>2.3E-2</v>
      </c>
      <c r="AN65" s="176">
        <v>0.02</v>
      </c>
      <c r="AO65" s="138">
        <v>-6.588345042707635E-3</v>
      </c>
      <c r="AP65" s="138">
        <v>2.2522522522522521E-2</v>
      </c>
      <c r="AQ65" s="67">
        <v>6.7000000000000004E-2</v>
      </c>
      <c r="AR65" s="67">
        <v>-8.4000000000000005E-2</v>
      </c>
      <c r="AS65" s="67">
        <v>-3.0000000000000001E-3</v>
      </c>
      <c r="AT65" s="67">
        <v>5.0999999999999997E-2</v>
      </c>
      <c r="AU65" s="67">
        <v>8.5999999999999993E-2</v>
      </c>
      <c r="AV65" s="67">
        <v>0.126</v>
      </c>
      <c r="AW65" s="67">
        <v>-6.0999999999999999E-2</v>
      </c>
    </row>
    <row r="68" spans="1:49" x14ac:dyDescent="0.25">
      <c r="A68" s="2" t="s">
        <v>246</v>
      </c>
    </row>
  </sheetData>
  <mergeCells count="9">
    <mergeCell ref="E3:I3"/>
    <mergeCell ref="O3:S3"/>
    <mergeCell ref="Y3:AC3"/>
    <mergeCell ref="AD3:AH3"/>
    <mergeCell ref="AS3:AW3"/>
    <mergeCell ref="J3:N3"/>
    <mergeCell ref="AN3:AR3"/>
    <mergeCell ref="AI3:AM3"/>
    <mergeCell ref="T3:X3"/>
  </mergeCells>
  <phoneticPr fontId="7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64563-5B06-4E2E-9F2B-A732AEE85F44}">
  <sheetPr>
    <tabColor theme="6" tint="0.39997558519241921"/>
  </sheetPr>
  <dimension ref="A1:AH67"/>
  <sheetViews>
    <sheetView zoomScaleNormal="100" workbookViewId="0">
      <pane xSplit="4" ySplit="4" topLeftCell="E5" activePane="bottomRight" state="frozen"/>
      <selection pane="topRight" activeCell="D1" sqref="D1"/>
      <selection pane="bottomLeft" activeCell="A4" sqref="A4"/>
      <selection pane="bottomRight" activeCell="R62" sqref="R62"/>
    </sheetView>
  </sheetViews>
  <sheetFormatPr defaultColWidth="9.44140625" defaultRowHeight="13.8" x14ac:dyDescent="0.25"/>
  <cols>
    <col min="1" max="1" width="37.5546875" style="2" customWidth="1"/>
    <col min="2" max="2" width="9.44140625" style="4" customWidth="1"/>
    <col min="3" max="3" width="36.44140625" style="3" customWidth="1"/>
    <col min="4" max="4" width="39.44140625" style="2" customWidth="1"/>
    <col min="5" max="33" width="18.5546875" style="3" customWidth="1"/>
    <col min="34" max="34" width="9.44140625" style="3" customWidth="1"/>
    <col min="35" max="16384" width="9.44140625" style="3"/>
  </cols>
  <sheetData>
    <row r="1" spans="1:34" x14ac:dyDescent="0.25">
      <c r="A1" s="1" t="s">
        <v>85</v>
      </c>
      <c r="D1" s="42"/>
    </row>
    <row r="2" spans="1:34" ht="14.4" thickBot="1" x14ac:dyDescent="0.3">
      <c r="A2" s="1" t="s">
        <v>247</v>
      </c>
      <c r="D2" s="42"/>
    </row>
    <row r="3" spans="1:34" x14ac:dyDescent="0.25">
      <c r="D3" s="4"/>
      <c r="E3" s="262" t="s">
        <v>248</v>
      </c>
      <c r="F3" s="263"/>
      <c r="G3" s="263"/>
      <c r="H3" s="263"/>
      <c r="I3" s="264"/>
      <c r="J3" s="262" t="s">
        <v>40</v>
      </c>
      <c r="K3" s="263"/>
      <c r="L3" s="263"/>
      <c r="M3" s="263"/>
      <c r="N3" s="264"/>
      <c r="O3" s="262" t="s">
        <v>249</v>
      </c>
      <c r="P3" s="263"/>
      <c r="Q3" s="263"/>
      <c r="R3" s="263"/>
      <c r="S3" s="264"/>
      <c r="T3" s="262" t="s">
        <v>41</v>
      </c>
      <c r="U3" s="263"/>
      <c r="V3" s="263"/>
      <c r="W3" s="263"/>
      <c r="X3" s="264"/>
      <c r="Y3" s="262" t="s">
        <v>42</v>
      </c>
      <c r="Z3" s="263"/>
      <c r="AA3" s="263"/>
      <c r="AB3" s="263"/>
      <c r="AC3" s="264"/>
      <c r="AD3" s="268" t="s">
        <v>43</v>
      </c>
      <c r="AE3" s="268"/>
      <c r="AF3" s="268"/>
      <c r="AG3" s="268"/>
      <c r="AH3" s="269"/>
    </row>
    <row r="4" spans="1:34" ht="14.4" thickBot="1" x14ac:dyDescent="0.3">
      <c r="A4" s="1" t="s">
        <v>226</v>
      </c>
      <c r="B4" s="18" t="s">
        <v>227</v>
      </c>
      <c r="C4" s="22" t="s">
        <v>12</v>
      </c>
      <c r="D4" s="1" t="s">
        <v>7</v>
      </c>
      <c r="E4" s="63" t="s">
        <v>229</v>
      </c>
      <c r="F4" s="63" t="s">
        <v>230</v>
      </c>
      <c r="G4" s="63" t="s">
        <v>231</v>
      </c>
      <c r="H4" s="63" t="s">
        <v>232</v>
      </c>
      <c r="I4" s="63" t="s">
        <v>1365</v>
      </c>
      <c r="J4" s="63" t="s">
        <v>229</v>
      </c>
      <c r="K4" s="63" t="s">
        <v>230</v>
      </c>
      <c r="L4" s="63" t="s">
        <v>231</v>
      </c>
      <c r="M4" s="63" t="s">
        <v>232</v>
      </c>
      <c r="N4" s="63" t="s">
        <v>1365</v>
      </c>
      <c r="O4" s="63" t="s">
        <v>229</v>
      </c>
      <c r="P4" s="63" t="s">
        <v>230</v>
      </c>
      <c r="Q4" s="63" t="s">
        <v>231</v>
      </c>
      <c r="R4" s="63" t="s">
        <v>232</v>
      </c>
      <c r="S4" s="63" t="s">
        <v>1365</v>
      </c>
      <c r="T4" s="63" t="s">
        <v>229</v>
      </c>
      <c r="U4" s="63" t="s">
        <v>230</v>
      </c>
      <c r="V4" s="63" t="s">
        <v>231</v>
      </c>
      <c r="W4" s="63" t="s">
        <v>232</v>
      </c>
      <c r="X4" s="63" t="s">
        <v>1365</v>
      </c>
      <c r="Y4" s="63" t="s">
        <v>229</v>
      </c>
      <c r="Z4" s="63" t="s">
        <v>230</v>
      </c>
      <c r="AA4" s="63" t="s">
        <v>231</v>
      </c>
      <c r="AB4" s="63" t="s">
        <v>232</v>
      </c>
      <c r="AC4" s="63" t="s">
        <v>1365</v>
      </c>
      <c r="AD4" s="63" t="s">
        <v>229</v>
      </c>
      <c r="AE4" s="63" t="s">
        <v>230</v>
      </c>
      <c r="AF4" s="63" t="s">
        <v>231</v>
      </c>
      <c r="AG4" s="63" t="s">
        <v>232</v>
      </c>
      <c r="AH4" s="63" t="s">
        <v>1365</v>
      </c>
    </row>
    <row r="5" spans="1:34" x14ac:dyDescent="0.25">
      <c r="A5" s="50" t="s">
        <v>96</v>
      </c>
      <c r="B5" s="51">
        <v>1</v>
      </c>
      <c r="C5" s="51" t="s">
        <v>1322</v>
      </c>
      <c r="D5" s="51" t="s">
        <v>97</v>
      </c>
      <c r="E5" s="10">
        <v>33545675</v>
      </c>
      <c r="F5" s="10">
        <v>20975000</v>
      </c>
      <c r="G5" s="10">
        <v>8684000</v>
      </c>
      <c r="H5" s="10">
        <v>26643000</v>
      </c>
      <c r="I5" s="10">
        <v>39462000</v>
      </c>
      <c r="J5" s="83">
        <v>2.1</v>
      </c>
      <c r="K5" s="83">
        <v>3.5</v>
      </c>
      <c r="L5" s="83">
        <v>1.6</v>
      </c>
      <c r="M5" s="83">
        <v>1.6</v>
      </c>
      <c r="N5" s="83">
        <v>1.3</v>
      </c>
      <c r="O5" s="69">
        <v>3.7</v>
      </c>
      <c r="P5" s="69">
        <v>5.7</v>
      </c>
      <c r="Q5" s="69">
        <v>-0.1</v>
      </c>
      <c r="R5" s="69">
        <v>4.4000000000000004</v>
      </c>
      <c r="S5" s="69">
        <v>-4.5999999999999996</v>
      </c>
      <c r="T5" s="67">
        <v>0.17899999999999999</v>
      </c>
      <c r="U5" s="67">
        <v>0.28199999999999997</v>
      </c>
      <c r="V5" s="67">
        <v>-1.2E-2</v>
      </c>
      <c r="W5" s="67">
        <v>0.121</v>
      </c>
      <c r="X5" s="67">
        <v>-0.16300000000000001</v>
      </c>
      <c r="Y5" s="67">
        <v>0.38100000000000001</v>
      </c>
      <c r="Z5" s="67">
        <v>0.22700000000000001</v>
      </c>
      <c r="AA5" s="67">
        <v>8.3000000000000004E-2</v>
      </c>
      <c r="AB5" s="67">
        <v>0.23100000000000001</v>
      </c>
      <c r="AC5" s="67">
        <v>0.34300000000000003</v>
      </c>
      <c r="AD5" s="55">
        <v>20</v>
      </c>
      <c r="AE5" s="55">
        <v>0</v>
      </c>
      <c r="AF5" s="55">
        <v>0</v>
      </c>
      <c r="AG5" s="55">
        <v>3</v>
      </c>
      <c r="AH5" s="55">
        <v>4</v>
      </c>
    </row>
    <row r="6" spans="1:34" x14ac:dyDescent="0.25">
      <c r="A6" s="50" t="s">
        <v>100</v>
      </c>
      <c r="B6" s="51">
        <v>2</v>
      </c>
      <c r="C6" s="51" t="s">
        <v>1324</v>
      </c>
      <c r="D6" s="51" t="s">
        <v>101</v>
      </c>
      <c r="E6" s="10">
        <v>8170160</v>
      </c>
      <c r="F6" s="10">
        <v>9263169</v>
      </c>
      <c r="G6" s="10">
        <v>22016678</v>
      </c>
      <c r="H6" s="10">
        <v>14473764</v>
      </c>
      <c r="I6" s="10">
        <v>14473764</v>
      </c>
      <c r="J6" s="83">
        <v>0.9</v>
      </c>
      <c r="K6" s="83">
        <v>0.8</v>
      </c>
      <c r="L6" s="83">
        <v>2</v>
      </c>
      <c r="M6" s="83">
        <v>0.7</v>
      </c>
      <c r="N6" s="83">
        <v>0.2</v>
      </c>
      <c r="O6" s="69">
        <v>2.7</v>
      </c>
      <c r="P6" s="69">
        <v>2.4</v>
      </c>
      <c r="Q6" s="69">
        <v>21.5</v>
      </c>
      <c r="R6" s="69">
        <v>8.1</v>
      </c>
      <c r="S6" s="69">
        <v>-28.6</v>
      </c>
      <c r="T6" s="67">
        <v>0.13300000000000001</v>
      </c>
      <c r="U6" s="67">
        <v>8.4000000000000005E-2</v>
      </c>
      <c r="V6" s="67">
        <v>0.29899999999999999</v>
      </c>
      <c r="W6" s="67">
        <v>6.4000000000000001E-2</v>
      </c>
      <c r="X6" s="67">
        <v>-0.20899999999999999</v>
      </c>
      <c r="Y6" s="67">
        <v>0.34399999999999997</v>
      </c>
      <c r="Z6" s="67">
        <v>0.36599999999999999</v>
      </c>
      <c r="AA6" s="67">
        <v>0.60499999999999998</v>
      </c>
      <c r="AB6" s="67">
        <v>0.48299999999999998</v>
      </c>
      <c r="AC6" s="67">
        <v>-2.1000000000000001E-2</v>
      </c>
      <c r="AD6" s="55">
        <v>14</v>
      </c>
      <c r="AE6" s="55">
        <v>17</v>
      </c>
      <c r="AF6" s="55">
        <v>17</v>
      </c>
      <c r="AG6" s="55">
        <v>18</v>
      </c>
      <c r="AH6" s="55">
        <v>19</v>
      </c>
    </row>
    <row r="7" spans="1:34" x14ac:dyDescent="0.25">
      <c r="A7" s="50" t="s">
        <v>104</v>
      </c>
      <c r="B7" s="51">
        <v>5</v>
      </c>
      <c r="C7" s="51" t="s">
        <v>1327</v>
      </c>
      <c r="D7" s="51" t="s">
        <v>101</v>
      </c>
      <c r="E7" s="10">
        <v>53212000</v>
      </c>
      <c r="F7" s="10">
        <v>46180000</v>
      </c>
      <c r="G7" s="10">
        <v>42633000</v>
      </c>
      <c r="H7" s="10">
        <v>52439000</v>
      </c>
      <c r="I7" s="10">
        <v>52439000</v>
      </c>
      <c r="J7" s="83">
        <v>1.7</v>
      </c>
      <c r="K7" s="83">
        <v>1.7</v>
      </c>
      <c r="L7" s="83">
        <v>1.3</v>
      </c>
      <c r="M7" s="83">
        <v>1.1000000000000001</v>
      </c>
      <c r="N7" s="83">
        <v>1</v>
      </c>
      <c r="O7" s="69">
        <v>3.9</v>
      </c>
      <c r="P7" s="69">
        <v>4</v>
      </c>
      <c r="Q7" s="69">
        <v>2.2999999999999998</v>
      </c>
      <c r="R7" s="69">
        <v>2.2999999999999998</v>
      </c>
      <c r="S7" s="69">
        <v>-1.6</v>
      </c>
      <c r="T7" s="67">
        <v>0.17399999999999999</v>
      </c>
      <c r="U7" s="67">
        <v>0.182</v>
      </c>
      <c r="V7" s="67">
        <v>6.9000000000000006E-2</v>
      </c>
      <c r="W7" s="67">
        <v>7.5999999999999998E-2</v>
      </c>
      <c r="X7" s="67">
        <v>-0.108</v>
      </c>
      <c r="Y7" s="67">
        <v>0.57399999999999995</v>
      </c>
      <c r="Z7" s="67">
        <v>0.505</v>
      </c>
      <c r="AA7" s="67">
        <v>0.39100000000000001</v>
      </c>
      <c r="AB7" s="67">
        <v>0.50900000000000001</v>
      </c>
      <c r="AC7" s="67">
        <v>0.498</v>
      </c>
      <c r="AD7" s="55">
        <v>17</v>
      </c>
      <c r="AE7" s="55">
        <v>19</v>
      </c>
      <c r="AF7" s="55">
        <v>20</v>
      </c>
      <c r="AG7" s="55">
        <v>21</v>
      </c>
      <c r="AH7" s="55">
        <v>23</v>
      </c>
    </row>
    <row r="8" spans="1:34" x14ac:dyDescent="0.25">
      <c r="A8" s="50" t="s">
        <v>106</v>
      </c>
      <c r="B8" s="51">
        <v>4</v>
      </c>
      <c r="C8" s="51" t="s">
        <v>1327</v>
      </c>
      <c r="D8" s="51" t="s">
        <v>107</v>
      </c>
      <c r="E8" s="10">
        <v>827683000</v>
      </c>
      <c r="F8" s="10">
        <v>839037000</v>
      </c>
      <c r="G8" s="10">
        <v>856433000</v>
      </c>
      <c r="H8" s="10">
        <v>1071277000</v>
      </c>
      <c r="I8" s="10">
        <v>1071277000</v>
      </c>
      <c r="J8" s="83">
        <v>3.5</v>
      </c>
      <c r="K8" s="83">
        <v>3.8</v>
      </c>
      <c r="L8" s="83">
        <v>2.2999999999999998</v>
      </c>
      <c r="M8" s="83">
        <v>2.6</v>
      </c>
      <c r="N8" s="83">
        <v>2.6</v>
      </c>
      <c r="O8" s="69">
        <v>7.1</v>
      </c>
      <c r="P8" s="69">
        <v>8.1</v>
      </c>
      <c r="Q8" s="69">
        <v>5.9</v>
      </c>
      <c r="R8" s="69">
        <v>5.8</v>
      </c>
      <c r="S8" s="69">
        <v>-4.3</v>
      </c>
      <c r="T8" s="67">
        <v>0.30599999999999999</v>
      </c>
      <c r="U8" s="67">
        <v>0.36199999999999999</v>
      </c>
      <c r="V8" s="67">
        <v>0.16400000000000001</v>
      </c>
      <c r="W8" s="67">
        <v>0.313</v>
      </c>
      <c r="X8" s="67">
        <v>-0.14899999999999999</v>
      </c>
      <c r="Y8" s="67">
        <v>0.60699999999999998</v>
      </c>
      <c r="Z8" s="67">
        <v>0.59499999999999997</v>
      </c>
      <c r="AA8" s="67">
        <v>0.45800000000000002</v>
      </c>
      <c r="AB8" s="67">
        <v>0.55400000000000005</v>
      </c>
      <c r="AC8" s="67">
        <v>0.51200000000000001</v>
      </c>
      <c r="AD8" s="55">
        <v>16</v>
      </c>
      <c r="AE8" s="55">
        <v>17</v>
      </c>
      <c r="AF8" s="55">
        <v>18</v>
      </c>
      <c r="AG8" s="55">
        <v>20</v>
      </c>
      <c r="AH8" s="55">
        <v>18</v>
      </c>
    </row>
    <row r="9" spans="1:34" x14ac:dyDescent="0.25">
      <c r="A9" s="50" t="s">
        <v>109</v>
      </c>
      <c r="B9" s="51">
        <v>106</v>
      </c>
      <c r="C9" s="51" t="s">
        <v>1327</v>
      </c>
      <c r="D9" s="51" t="s">
        <v>101</v>
      </c>
      <c r="E9" s="10">
        <v>16772000</v>
      </c>
      <c r="F9" s="10">
        <v>14660000</v>
      </c>
      <c r="G9" s="10">
        <v>25179000</v>
      </c>
      <c r="H9" s="10">
        <v>30773000</v>
      </c>
      <c r="I9" s="10">
        <v>30773000</v>
      </c>
      <c r="J9" s="83">
        <v>0.4</v>
      </c>
      <c r="K9" s="83">
        <v>0.3</v>
      </c>
      <c r="L9" s="83">
        <v>0.7</v>
      </c>
      <c r="M9" s="83">
        <v>1</v>
      </c>
      <c r="N9" s="83">
        <v>0.7</v>
      </c>
      <c r="O9" s="69">
        <v>6.2</v>
      </c>
      <c r="P9" s="69">
        <v>-9.1999999999999993</v>
      </c>
      <c r="Q9" s="69">
        <v>-10.199999999999999</v>
      </c>
      <c r="R9" s="69">
        <v>14</v>
      </c>
      <c r="S9" s="69">
        <v>-7.9</v>
      </c>
      <c r="T9" s="67">
        <v>0.17799999999999999</v>
      </c>
      <c r="U9" s="67">
        <v>-0.19500000000000001</v>
      </c>
      <c r="V9" s="67">
        <v>-0.23499999999999999</v>
      </c>
      <c r="W9" s="67">
        <v>0.224</v>
      </c>
      <c r="X9" s="67">
        <v>-0.14599999999999999</v>
      </c>
      <c r="Y9" s="67">
        <v>0.40899999999999997</v>
      </c>
      <c r="Z9" s="67">
        <v>0.30199999999999999</v>
      </c>
      <c r="AA9" s="67">
        <v>0.47199999999999998</v>
      </c>
      <c r="AB9" s="67">
        <v>0.55400000000000005</v>
      </c>
      <c r="AC9" s="67">
        <v>0.52400000000000002</v>
      </c>
      <c r="AD9" s="55">
        <v>21</v>
      </c>
      <c r="AE9" s="55">
        <v>16</v>
      </c>
      <c r="AF9" s="55">
        <v>14</v>
      </c>
      <c r="AG9" s="55">
        <v>14</v>
      </c>
      <c r="AH9" s="55">
        <v>15</v>
      </c>
    </row>
    <row r="10" spans="1:34" x14ac:dyDescent="0.25">
      <c r="A10" s="50" t="s">
        <v>111</v>
      </c>
      <c r="B10" s="51">
        <v>14495</v>
      </c>
      <c r="C10" s="51" t="s">
        <v>1327</v>
      </c>
      <c r="D10" s="51" t="s">
        <v>101</v>
      </c>
      <c r="E10" s="10">
        <v>50235000</v>
      </c>
      <c r="F10" s="10">
        <v>42903000</v>
      </c>
      <c r="G10" s="10">
        <v>38609000</v>
      </c>
      <c r="H10" s="10">
        <v>43752000</v>
      </c>
      <c r="I10" s="10">
        <v>43752000</v>
      </c>
      <c r="J10" s="83">
        <v>1.2</v>
      </c>
      <c r="K10" s="83">
        <v>1.1000000000000001</v>
      </c>
      <c r="L10" s="83">
        <v>1</v>
      </c>
      <c r="M10" s="83">
        <v>1.1000000000000001</v>
      </c>
      <c r="N10" s="83">
        <v>0.8</v>
      </c>
      <c r="O10" s="69">
        <v>1.9</v>
      </c>
      <c r="P10" s="69">
        <v>0.6</v>
      </c>
      <c r="Q10" s="69">
        <v>-0.1</v>
      </c>
      <c r="R10" s="69">
        <v>3.9</v>
      </c>
      <c r="S10" s="69">
        <v>-3.8</v>
      </c>
      <c r="T10" s="67">
        <v>3.1E-2</v>
      </c>
      <c r="U10" s="67">
        <v>4.0000000000000001E-3</v>
      </c>
      <c r="V10" s="67">
        <v>-1.7000000000000001E-2</v>
      </c>
      <c r="W10" s="67">
        <v>0.10299999999999999</v>
      </c>
      <c r="X10" s="67">
        <v>-0.13200000000000001</v>
      </c>
      <c r="Y10" s="67">
        <v>0.47899999999999998</v>
      </c>
      <c r="Z10" s="67">
        <v>0.438</v>
      </c>
      <c r="AA10" s="67">
        <v>0.36699999999999999</v>
      </c>
      <c r="AB10" s="67">
        <v>0.41899999999999998</v>
      </c>
      <c r="AC10" s="67">
        <v>0.311</v>
      </c>
      <c r="AD10" s="55">
        <v>8</v>
      </c>
      <c r="AE10" s="55">
        <v>8</v>
      </c>
      <c r="AF10" s="55">
        <v>10</v>
      </c>
      <c r="AG10" s="55">
        <v>11</v>
      </c>
      <c r="AH10" s="55">
        <v>13</v>
      </c>
    </row>
    <row r="11" spans="1:34" x14ac:dyDescent="0.25">
      <c r="A11" s="50" t="s">
        <v>112</v>
      </c>
      <c r="B11" s="51">
        <v>6309</v>
      </c>
      <c r="C11" s="51" t="s">
        <v>1331</v>
      </c>
      <c r="D11" s="51" t="s">
        <v>101</v>
      </c>
      <c r="E11" s="10">
        <v>440038511</v>
      </c>
      <c r="F11" s="10">
        <v>461087309</v>
      </c>
      <c r="G11" s="10">
        <v>457178523</v>
      </c>
      <c r="H11" s="10">
        <v>540856004</v>
      </c>
      <c r="I11" s="10">
        <v>540856004</v>
      </c>
      <c r="J11" s="83">
        <v>1.4</v>
      </c>
      <c r="K11" s="83">
        <v>1.4</v>
      </c>
      <c r="L11" s="83">
        <v>1.6</v>
      </c>
      <c r="M11" s="83">
        <v>1.4</v>
      </c>
      <c r="N11" s="83">
        <v>1.4</v>
      </c>
      <c r="O11" s="69">
        <v>10</v>
      </c>
      <c r="P11" s="69">
        <v>8.9</v>
      </c>
      <c r="Q11" s="69">
        <v>10.7</v>
      </c>
      <c r="R11" s="69">
        <v>64.099999999999994</v>
      </c>
      <c r="S11" s="69">
        <v>5.3</v>
      </c>
      <c r="T11" s="67">
        <v>0.53100000000000003</v>
      </c>
      <c r="U11" s="67">
        <v>0.502</v>
      </c>
      <c r="V11" s="67">
        <v>0.27100000000000002</v>
      </c>
      <c r="W11" s="67">
        <v>0.58299999999999996</v>
      </c>
      <c r="X11" s="67">
        <v>0.125</v>
      </c>
      <c r="Y11" s="67">
        <v>0.72599999999999998</v>
      </c>
      <c r="Z11" s="67">
        <v>0.74399999999999999</v>
      </c>
      <c r="AA11" s="67">
        <v>0.624</v>
      </c>
      <c r="AB11" s="67">
        <v>0.69099999999999995</v>
      </c>
      <c r="AC11" s="67">
        <v>0.72499999999999998</v>
      </c>
      <c r="AD11" s="55">
        <v>12</v>
      </c>
      <c r="AE11" s="55">
        <v>12</v>
      </c>
      <c r="AF11" s="55">
        <v>14</v>
      </c>
      <c r="AG11" s="55">
        <v>15</v>
      </c>
      <c r="AH11" s="55">
        <v>15</v>
      </c>
    </row>
    <row r="12" spans="1:34" x14ac:dyDescent="0.25">
      <c r="A12" s="50" t="s">
        <v>114</v>
      </c>
      <c r="B12" s="51">
        <v>98</v>
      </c>
      <c r="C12" s="51" t="s">
        <v>1322</v>
      </c>
      <c r="D12" s="51" t="s">
        <v>97</v>
      </c>
      <c r="E12" s="10">
        <v>91344000</v>
      </c>
      <c r="F12" s="10">
        <v>92307000</v>
      </c>
      <c r="G12" s="10">
        <v>99748000</v>
      </c>
      <c r="H12" s="10">
        <v>123342000</v>
      </c>
      <c r="I12" s="10">
        <v>123342000</v>
      </c>
      <c r="J12" s="83">
        <v>2.2999999999999998</v>
      </c>
      <c r="K12" s="83">
        <v>2.4</v>
      </c>
      <c r="L12" s="83">
        <v>1.6</v>
      </c>
      <c r="M12" s="83">
        <v>1.8</v>
      </c>
      <c r="N12" s="83">
        <v>1.6</v>
      </c>
      <c r="O12" s="69">
        <v>3.7</v>
      </c>
      <c r="P12" s="69">
        <v>3.3</v>
      </c>
      <c r="Q12" s="69">
        <v>4.9000000000000004</v>
      </c>
      <c r="R12" s="69">
        <v>7.1</v>
      </c>
      <c r="S12" s="69">
        <v>-1.1000000000000001</v>
      </c>
      <c r="T12" s="67">
        <v>0.222</v>
      </c>
      <c r="U12" s="67">
        <v>0.192</v>
      </c>
      <c r="V12" s="67">
        <v>0.20799999999999999</v>
      </c>
      <c r="W12" s="67">
        <v>0.34</v>
      </c>
      <c r="X12" s="67">
        <v>-9.0999999999999998E-2</v>
      </c>
      <c r="Y12" s="67">
        <v>0.56399999999999995</v>
      </c>
      <c r="Z12" s="67">
        <v>0.57899999999999996</v>
      </c>
      <c r="AA12" s="67">
        <v>0.52</v>
      </c>
      <c r="AB12" s="67">
        <v>0.60499999999999998</v>
      </c>
      <c r="AC12" s="67">
        <v>0.63200000000000001</v>
      </c>
      <c r="AD12" s="55">
        <v>0</v>
      </c>
      <c r="AE12" s="55">
        <v>0</v>
      </c>
      <c r="AF12" s="55">
        <v>0</v>
      </c>
      <c r="AG12" s="55">
        <v>7</v>
      </c>
      <c r="AH12" s="55">
        <v>8</v>
      </c>
    </row>
    <row r="13" spans="1:34" x14ac:dyDescent="0.25">
      <c r="A13" s="50" t="s">
        <v>117</v>
      </c>
      <c r="B13" s="51">
        <v>53</v>
      </c>
      <c r="C13" s="51" t="s">
        <v>1322</v>
      </c>
      <c r="D13" s="51" t="s">
        <v>97</v>
      </c>
      <c r="E13" s="10">
        <v>54235000</v>
      </c>
      <c r="F13" s="10">
        <v>57343000</v>
      </c>
      <c r="G13" s="10">
        <v>57036000</v>
      </c>
      <c r="H13" s="10">
        <v>64017000</v>
      </c>
      <c r="I13" s="10">
        <v>64017000</v>
      </c>
      <c r="J13" s="83">
        <v>1.7</v>
      </c>
      <c r="K13" s="83">
        <v>1.8</v>
      </c>
      <c r="L13" s="83">
        <v>1.5</v>
      </c>
      <c r="M13" s="83">
        <v>1.5</v>
      </c>
      <c r="N13" s="83">
        <v>1.7</v>
      </c>
      <c r="O13" s="69">
        <v>4.3</v>
      </c>
      <c r="P13" s="69">
        <v>2</v>
      </c>
      <c r="Q13" s="69">
        <v>2.4</v>
      </c>
      <c r="R13" s="69">
        <v>3</v>
      </c>
      <c r="S13" s="69">
        <v>2.9</v>
      </c>
      <c r="T13" s="67">
        <v>0.13500000000000001</v>
      </c>
      <c r="U13" s="67">
        <v>6.3E-2</v>
      </c>
      <c r="V13" s="67">
        <v>8.7999999999999995E-2</v>
      </c>
      <c r="W13" s="67">
        <v>0.126</v>
      </c>
      <c r="X13" s="67">
        <v>0.14299999999999999</v>
      </c>
      <c r="Y13" s="67">
        <v>0.34799999999999998</v>
      </c>
      <c r="Z13" s="67">
        <v>0.36799999999999999</v>
      </c>
      <c r="AA13" s="67">
        <v>0.34200000000000003</v>
      </c>
      <c r="AB13" s="67">
        <v>0.375</v>
      </c>
      <c r="AC13" s="67">
        <v>0.42399999999999999</v>
      </c>
      <c r="AD13" s="55">
        <v>0</v>
      </c>
      <c r="AE13" s="55">
        <v>0</v>
      </c>
      <c r="AF13" s="55">
        <v>0</v>
      </c>
      <c r="AG13" s="55">
        <v>9</v>
      </c>
      <c r="AH13" s="55">
        <v>10</v>
      </c>
    </row>
    <row r="14" spans="1:34" x14ac:dyDescent="0.25">
      <c r="A14" s="50" t="s">
        <v>119</v>
      </c>
      <c r="B14" s="51">
        <v>79</v>
      </c>
      <c r="C14" s="51" t="s">
        <v>1322</v>
      </c>
      <c r="D14" s="51" t="s">
        <v>101</v>
      </c>
      <c r="E14" s="10">
        <v>101011000</v>
      </c>
      <c r="F14" s="10">
        <v>107253000</v>
      </c>
      <c r="G14" s="10">
        <v>117920000</v>
      </c>
      <c r="H14" s="10">
        <v>122341000</v>
      </c>
      <c r="I14" s="10">
        <v>122341000</v>
      </c>
      <c r="J14" s="83">
        <v>2.1</v>
      </c>
      <c r="K14" s="83">
        <v>2.1</v>
      </c>
      <c r="L14" s="83">
        <v>1.4</v>
      </c>
      <c r="M14" s="83">
        <v>1.4</v>
      </c>
      <c r="N14" s="83">
        <v>1.3</v>
      </c>
      <c r="O14" s="69">
        <v>4.8</v>
      </c>
      <c r="P14" s="69">
        <v>4.0999999999999996</v>
      </c>
      <c r="Q14" s="69">
        <v>5.9</v>
      </c>
      <c r="R14" s="69">
        <v>4.0999999999999996</v>
      </c>
      <c r="S14" s="69">
        <v>1.1000000000000001</v>
      </c>
      <c r="T14" s="67">
        <v>0.246</v>
      </c>
      <c r="U14" s="67">
        <v>0.19</v>
      </c>
      <c r="V14" s="67">
        <v>0.192</v>
      </c>
      <c r="W14" s="67">
        <v>0.14699999999999999</v>
      </c>
      <c r="X14" s="67">
        <v>4.8000000000000001E-2</v>
      </c>
      <c r="Y14" s="67">
        <v>0.48699999999999999</v>
      </c>
      <c r="Z14" s="67">
        <v>0.5</v>
      </c>
      <c r="AA14" s="67">
        <v>0.40400000000000003</v>
      </c>
      <c r="AB14" s="67">
        <v>0.441</v>
      </c>
      <c r="AC14" s="67">
        <v>0.48</v>
      </c>
      <c r="AD14" s="55">
        <v>0</v>
      </c>
      <c r="AE14" s="55">
        <v>0</v>
      </c>
      <c r="AF14" s="55">
        <v>0</v>
      </c>
      <c r="AG14" s="55">
        <v>7</v>
      </c>
      <c r="AH14" s="55">
        <v>8</v>
      </c>
    </row>
    <row r="15" spans="1:34" x14ac:dyDescent="0.25">
      <c r="A15" s="50" t="s">
        <v>122</v>
      </c>
      <c r="B15" s="51">
        <v>8702</v>
      </c>
      <c r="C15" s="51" t="s">
        <v>1322</v>
      </c>
      <c r="D15" s="51" t="s">
        <v>123</v>
      </c>
      <c r="E15" s="10">
        <v>1105704000</v>
      </c>
      <c r="F15" s="10">
        <v>1070483000</v>
      </c>
      <c r="G15" s="10">
        <v>1062591000</v>
      </c>
      <c r="H15" s="10">
        <v>1303604000</v>
      </c>
      <c r="I15" s="10">
        <v>1303604000</v>
      </c>
      <c r="J15" s="83">
        <v>3</v>
      </c>
      <c r="K15" s="83">
        <v>3</v>
      </c>
      <c r="L15" s="83">
        <v>2.2000000000000002</v>
      </c>
      <c r="M15" s="83">
        <v>2.2000000000000002</v>
      </c>
      <c r="N15" s="83">
        <v>3.6</v>
      </c>
      <c r="O15" s="69">
        <v>6.1</v>
      </c>
      <c r="P15" s="69">
        <v>2.7</v>
      </c>
      <c r="Q15" s="69">
        <v>6</v>
      </c>
      <c r="R15" s="69">
        <v>8</v>
      </c>
      <c r="S15" s="69">
        <v>1.5</v>
      </c>
      <c r="T15" s="67">
        <v>0.20399999999999999</v>
      </c>
      <c r="U15" s="67">
        <v>8.5000000000000006E-2</v>
      </c>
      <c r="V15" s="67">
        <v>0.16700000000000001</v>
      </c>
      <c r="W15" s="67">
        <v>0.23899999999999999</v>
      </c>
      <c r="X15" s="67">
        <v>2.3E-2</v>
      </c>
      <c r="Y15" s="67">
        <v>0.502</v>
      </c>
      <c r="Z15" s="67">
        <v>0.48499999999999999</v>
      </c>
      <c r="AA15" s="67">
        <v>0.42499999999999999</v>
      </c>
      <c r="AB15" s="67">
        <v>0.47299999999999998</v>
      </c>
      <c r="AC15" s="67">
        <v>0.42899999999999999</v>
      </c>
      <c r="AD15" s="55">
        <v>0</v>
      </c>
      <c r="AE15" s="55">
        <v>0</v>
      </c>
      <c r="AF15" s="55">
        <v>0</v>
      </c>
      <c r="AG15" s="55">
        <v>26</v>
      </c>
      <c r="AH15" s="55">
        <v>28</v>
      </c>
    </row>
    <row r="16" spans="1:34" x14ac:dyDescent="0.25">
      <c r="A16" s="50" t="s">
        <v>125</v>
      </c>
      <c r="B16" s="51">
        <v>46</v>
      </c>
      <c r="C16" s="51" t="s">
        <v>1333</v>
      </c>
      <c r="D16" s="51" t="s">
        <v>126</v>
      </c>
      <c r="E16" s="10">
        <v>4047788000</v>
      </c>
      <c r="F16" s="10">
        <v>4204324000</v>
      </c>
      <c r="G16" s="10">
        <v>4561966000</v>
      </c>
      <c r="H16" s="10">
        <v>5170725000</v>
      </c>
      <c r="I16" s="10">
        <v>5170725000</v>
      </c>
      <c r="J16" s="83">
        <v>7.6</v>
      </c>
      <c r="K16" s="83">
        <v>7.8</v>
      </c>
      <c r="L16" s="83">
        <v>7.2</v>
      </c>
      <c r="M16" s="83">
        <v>6.6</v>
      </c>
      <c r="N16" s="83">
        <v>6.1</v>
      </c>
      <c r="O16" s="69">
        <v>6.8</v>
      </c>
      <c r="P16" s="69">
        <v>4.5</v>
      </c>
      <c r="Q16" s="69">
        <v>3.7</v>
      </c>
      <c r="R16" s="69">
        <v>7.6</v>
      </c>
      <c r="S16" s="69">
        <v>7.5</v>
      </c>
      <c r="T16" s="67">
        <v>0.14699999999999999</v>
      </c>
      <c r="U16" s="67">
        <v>7.4999999999999997E-2</v>
      </c>
      <c r="V16" s="67">
        <v>3.9E-2</v>
      </c>
      <c r="W16" s="67">
        <v>9.4E-2</v>
      </c>
      <c r="X16" s="67">
        <v>0.113</v>
      </c>
      <c r="Y16" s="67">
        <v>0.67800000000000005</v>
      </c>
      <c r="Z16" s="67">
        <v>0.66600000000000004</v>
      </c>
      <c r="AA16" s="67">
        <v>0.61199999999999999</v>
      </c>
      <c r="AB16" s="67">
        <v>0.65400000000000003</v>
      </c>
      <c r="AC16" s="67">
        <v>0.64200000000000002</v>
      </c>
      <c r="AD16" s="55">
        <v>15</v>
      </c>
      <c r="AE16" s="55">
        <v>15</v>
      </c>
      <c r="AF16" s="55">
        <v>31</v>
      </c>
      <c r="AG16" s="55">
        <v>17</v>
      </c>
      <c r="AH16" s="55">
        <v>15</v>
      </c>
    </row>
    <row r="17" spans="1:34" x14ac:dyDescent="0.25">
      <c r="A17" s="50" t="s">
        <v>127</v>
      </c>
      <c r="B17" s="51">
        <v>3107</v>
      </c>
      <c r="C17" s="51" t="s">
        <v>1334</v>
      </c>
      <c r="D17" s="51" t="s">
        <v>123</v>
      </c>
      <c r="E17" s="10">
        <v>1344066000</v>
      </c>
      <c r="F17" s="10">
        <v>1327468000</v>
      </c>
      <c r="G17" s="10">
        <v>1323923000</v>
      </c>
      <c r="H17" s="10">
        <v>1420528000</v>
      </c>
      <c r="I17" s="10">
        <v>1420528000</v>
      </c>
      <c r="J17" s="83">
        <v>1.7</v>
      </c>
      <c r="K17" s="83">
        <v>2</v>
      </c>
      <c r="L17" s="83">
        <v>1.8</v>
      </c>
      <c r="M17" s="83">
        <v>1.9</v>
      </c>
      <c r="N17" s="83">
        <v>1.7</v>
      </c>
      <c r="O17" s="69">
        <v>1.5</v>
      </c>
      <c r="P17" s="69">
        <v>5.3</v>
      </c>
      <c r="Q17" s="69">
        <v>6.5</v>
      </c>
      <c r="R17" s="69">
        <v>5.2</v>
      </c>
      <c r="S17" s="69">
        <v>1.4</v>
      </c>
      <c r="T17" s="67">
        <v>0.13</v>
      </c>
      <c r="U17" s="67">
        <v>0.13800000000000001</v>
      </c>
      <c r="V17" s="67">
        <v>0.158</v>
      </c>
      <c r="W17" s="67">
        <v>0.128</v>
      </c>
      <c r="X17" s="67">
        <v>0.02</v>
      </c>
      <c r="Y17" s="67">
        <v>0.54200000000000004</v>
      </c>
      <c r="Z17" s="67">
        <v>0.54700000000000004</v>
      </c>
      <c r="AA17" s="67">
        <v>0.48299999999999998</v>
      </c>
      <c r="AB17" s="67">
        <v>0.51800000000000002</v>
      </c>
      <c r="AC17" s="67">
        <v>0.501</v>
      </c>
      <c r="AD17" s="55">
        <v>12</v>
      </c>
      <c r="AE17" s="55">
        <v>12</v>
      </c>
      <c r="AF17" s="55">
        <v>10</v>
      </c>
      <c r="AG17" s="55">
        <v>11</v>
      </c>
      <c r="AH17" s="55">
        <v>11</v>
      </c>
    </row>
    <row r="18" spans="1:34" x14ac:dyDescent="0.25">
      <c r="A18" s="50" t="s">
        <v>128</v>
      </c>
      <c r="B18" s="51">
        <v>59</v>
      </c>
      <c r="C18" s="51" t="s">
        <v>129</v>
      </c>
      <c r="D18" s="51" t="s">
        <v>97</v>
      </c>
      <c r="E18" s="10">
        <v>103359000</v>
      </c>
      <c r="F18" s="10">
        <v>104018000</v>
      </c>
      <c r="G18" s="10">
        <v>117409000</v>
      </c>
      <c r="H18" s="10">
        <v>68440000</v>
      </c>
      <c r="I18" s="10">
        <v>68440000</v>
      </c>
      <c r="J18" s="83">
        <v>1.4</v>
      </c>
      <c r="K18" s="83">
        <v>1.3</v>
      </c>
      <c r="L18" s="83">
        <v>1.3</v>
      </c>
      <c r="M18" s="83">
        <v>0.7</v>
      </c>
      <c r="N18" s="83">
        <v>0.9</v>
      </c>
      <c r="O18" s="69">
        <v>17.7</v>
      </c>
      <c r="P18" s="69">
        <v>15.2</v>
      </c>
      <c r="Q18" s="69">
        <v>14</v>
      </c>
      <c r="R18" s="69">
        <v>13.5</v>
      </c>
      <c r="S18" s="69">
        <v>-1.3</v>
      </c>
      <c r="T18" s="67">
        <v>1.0509999999999999</v>
      </c>
      <c r="U18" s="67">
        <v>0.94899999999999995</v>
      </c>
      <c r="V18" s="67">
        <v>0.377</v>
      </c>
      <c r="W18" s="67">
        <v>0.39400000000000002</v>
      </c>
      <c r="X18" s="67">
        <v>-4.1000000000000002E-2</v>
      </c>
      <c r="Y18" s="67">
        <v>0.67900000000000005</v>
      </c>
      <c r="Z18" s="67">
        <v>0.68500000000000005</v>
      </c>
      <c r="AA18" s="67">
        <v>0.53600000000000003</v>
      </c>
      <c r="AB18" s="67">
        <v>0.45300000000000001</v>
      </c>
      <c r="AC18" s="67">
        <v>0.63200000000000001</v>
      </c>
      <c r="AD18" s="55">
        <v>9</v>
      </c>
      <c r="AE18" s="55">
        <v>9</v>
      </c>
      <c r="AF18" s="55">
        <v>9</v>
      </c>
      <c r="AG18" s="55">
        <v>10</v>
      </c>
      <c r="AH18" s="55">
        <v>11</v>
      </c>
    </row>
    <row r="19" spans="1:34" x14ac:dyDescent="0.25">
      <c r="A19" s="50" t="s">
        <v>130</v>
      </c>
      <c r="B19" s="51">
        <v>22</v>
      </c>
      <c r="C19" s="51" t="s">
        <v>129</v>
      </c>
      <c r="D19" s="51" t="s">
        <v>123</v>
      </c>
      <c r="E19" s="10">
        <v>833171000</v>
      </c>
      <c r="F19" s="10">
        <v>977465000</v>
      </c>
      <c r="G19" s="10">
        <v>780674000</v>
      </c>
      <c r="H19" s="10">
        <v>612841000</v>
      </c>
      <c r="I19" s="10">
        <v>612841000</v>
      </c>
      <c r="J19" s="83">
        <v>1.3</v>
      </c>
      <c r="K19" s="83">
        <v>1.3</v>
      </c>
      <c r="L19" s="83">
        <v>1.2</v>
      </c>
      <c r="M19" s="83">
        <v>0.8</v>
      </c>
      <c r="N19" s="83">
        <v>1.3</v>
      </c>
      <c r="O19" s="69">
        <v>2.6</v>
      </c>
      <c r="P19" s="69">
        <v>3</v>
      </c>
      <c r="Q19" s="69">
        <v>1.8</v>
      </c>
      <c r="R19" s="69">
        <v>3.1</v>
      </c>
      <c r="S19" s="69">
        <v>1.9</v>
      </c>
      <c r="T19" s="67">
        <v>0.19700000000000001</v>
      </c>
      <c r="U19" s="67">
        <v>0.222</v>
      </c>
      <c r="V19" s="67">
        <v>0.11</v>
      </c>
      <c r="W19" s="67">
        <v>0.214</v>
      </c>
      <c r="X19" s="67">
        <v>0.16</v>
      </c>
      <c r="Y19" s="67">
        <v>0.27400000000000002</v>
      </c>
      <c r="Z19" s="67">
        <v>0.32100000000000001</v>
      </c>
      <c r="AA19" s="67">
        <v>0.217</v>
      </c>
      <c r="AB19" s="67">
        <v>0.186</v>
      </c>
      <c r="AC19" s="67">
        <v>0.26800000000000002</v>
      </c>
      <c r="AD19" s="55">
        <v>7</v>
      </c>
      <c r="AE19" s="55">
        <v>8</v>
      </c>
      <c r="AF19" s="55">
        <v>8</v>
      </c>
      <c r="AG19" s="55">
        <v>9</v>
      </c>
      <c r="AH19" s="55">
        <v>9</v>
      </c>
    </row>
    <row r="20" spans="1:34" x14ac:dyDescent="0.25">
      <c r="A20" s="50" t="s">
        <v>131</v>
      </c>
      <c r="B20" s="51">
        <v>3108</v>
      </c>
      <c r="C20" s="51" t="s">
        <v>131</v>
      </c>
      <c r="D20" s="51" t="s">
        <v>107</v>
      </c>
      <c r="E20" s="10">
        <v>24831400</v>
      </c>
      <c r="F20" s="10">
        <v>249669509</v>
      </c>
      <c r="G20" s="10">
        <v>248548151</v>
      </c>
      <c r="H20" s="10">
        <v>299181509</v>
      </c>
      <c r="I20" s="10">
        <v>299181509</v>
      </c>
      <c r="J20" s="83">
        <v>2.1</v>
      </c>
      <c r="K20" s="83">
        <v>4.4000000000000004</v>
      </c>
      <c r="L20" s="83">
        <v>2.2999999999999998</v>
      </c>
      <c r="M20" s="83">
        <v>4.0999999999999996</v>
      </c>
      <c r="N20" s="83">
        <v>3.3</v>
      </c>
      <c r="O20" s="69">
        <v>52</v>
      </c>
      <c r="P20" s="69">
        <v>245.9</v>
      </c>
      <c r="Q20" s="69">
        <v>205.2</v>
      </c>
      <c r="R20" s="69">
        <v>996.6</v>
      </c>
      <c r="S20" s="69">
        <v>4.8</v>
      </c>
      <c r="T20" s="67">
        <v>0.30599999999999999</v>
      </c>
      <c r="U20" s="67">
        <v>0.27400000000000002</v>
      </c>
      <c r="V20" s="67">
        <v>8.7999999999999995E-2</v>
      </c>
      <c r="W20" s="67">
        <v>0.57299999999999995</v>
      </c>
      <c r="X20" s="67">
        <v>0.23</v>
      </c>
      <c r="Y20" s="67">
        <v>7.1999999999999995E-2</v>
      </c>
      <c r="Z20" s="67">
        <v>0.438</v>
      </c>
      <c r="AA20" s="67">
        <v>0.36099999999999999</v>
      </c>
      <c r="AB20" s="67">
        <v>0.42699999999999999</v>
      </c>
      <c r="AC20" s="67">
        <v>0.38900000000000001</v>
      </c>
      <c r="AD20" s="55">
        <v>21</v>
      </c>
      <c r="AE20" s="55">
        <v>22</v>
      </c>
      <c r="AF20" s="55">
        <v>20</v>
      </c>
      <c r="AG20" s="55">
        <v>19</v>
      </c>
      <c r="AH20" s="55">
        <v>18</v>
      </c>
    </row>
    <row r="21" spans="1:34" x14ac:dyDescent="0.25">
      <c r="A21" s="50" t="s">
        <v>133</v>
      </c>
      <c r="B21" s="51">
        <v>39</v>
      </c>
      <c r="C21" s="51" t="s">
        <v>1336</v>
      </c>
      <c r="D21" s="51" t="s">
        <v>101</v>
      </c>
      <c r="E21" s="10">
        <v>450061276</v>
      </c>
      <c r="F21" s="10">
        <v>476055443</v>
      </c>
      <c r="G21" s="10">
        <v>488308559</v>
      </c>
      <c r="H21" s="10">
        <v>512990137</v>
      </c>
      <c r="I21" s="10">
        <v>512990137</v>
      </c>
      <c r="J21" s="83">
        <v>2.2000000000000002</v>
      </c>
      <c r="K21" s="83">
        <v>2.2000000000000002</v>
      </c>
      <c r="L21" s="83">
        <v>1.4</v>
      </c>
      <c r="M21" s="83">
        <v>1.5</v>
      </c>
      <c r="N21" s="83">
        <v>2.1</v>
      </c>
      <c r="O21" s="69">
        <v>5.3</v>
      </c>
      <c r="P21" s="69">
        <v>6.1</v>
      </c>
      <c r="Q21" s="69">
        <v>4.8</v>
      </c>
      <c r="R21" s="69">
        <v>5.3</v>
      </c>
      <c r="S21" s="69">
        <v>1.5</v>
      </c>
      <c r="T21" s="67">
        <v>0.36699999999999999</v>
      </c>
      <c r="U21" s="67">
        <v>0.436</v>
      </c>
      <c r="V21" s="67">
        <v>0.20899999999999999</v>
      </c>
      <c r="W21" s="67">
        <v>0.27300000000000002</v>
      </c>
      <c r="X21" s="67">
        <v>0.09</v>
      </c>
      <c r="Y21" s="67">
        <v>0.70899999999999996</v>
      </c>
      <c r="Z21" s="67">
        <v>0.72799999999999998</v>
      </c>
      <c r="AA21" s="67">
        <v>0.624</v>
      </c>
      <c r="AB21" s="67">
        <v>0.65600000000000003</v>
      </c>
      <c r="AC21" s="67">
        <v>0.76200000000000001</v>
      </c>
      <c r="AD21" s="55">
        <v>13</v>
      </c>
      <c r="AE21" s="55">
        <v>12</v>
      </c>
      <c r="AF21" s="55">
        <v>8</v>
      </c>
      <c r="AG21" s="55">
        <v>15</v>
      </c>
      <c r="AH21" s="55">
        <v>16</v>
      </c>
    </row>
    <row r="22" spans="1:34" x14ac:dyDescent="0.25">
      <c r="A22" s="50" t="s">
        <v>136</v>
      </c>
      <c r="B22" s="51">
        <v>50</v>
      </c>
      <c r="C22" s="51" t="s">
        <v>129</v>
      </c>
      <c r="D22" s="51" t="s">
        <v>101</v>
      </c>
      <c r="E22" s="10">
        <v>23731000</v>
      </c>
      <c r="F22" s="10">
        <v>52260000</v>
      </c>
      <c r="G22" s="10">
        <v>39845000</v>
      </c>
      <c r="H22" s="10">
        <v>41662000</v>
      </c>
      <c r="I22" s="10">
        <v>41662000</v>
      </c>
      <c r="J22" s="83">
        <v>0.6</v>
      </c>
      <c r="K22" s="83">
        <v>0.8</v>
      </c>
      <c r="L22" s="83">
        <v>0.7</v>
      </c>
      <c r="M22" s="83">
        <v>0.7</v>
      </c>
      <c r="N22" s="83">
        <v>0.7</v>
      </c>
      <c r="O22" s="69">
        <v>2.2000000000000002</v>
      </c>
      <c r="P22" s="69">
        <v>4.5999999999999996</v>
      </c>
      <c r="Q22" s="69">
        <v>2</v>
      </c>
      <c r="R22" s="69">
        <v>5.8</v>
      </c>
      <c r="S22" s="69">
        <v>4.3</v>
      </c>
      <c r="T22" s="67">
        <v>0.154</v>
      </c>
      <c r="U22" s="67">
        <v>0.40699999999999997</v>
      </c>
      <c r="V22" s="67">
        <v>0.11700000000000001</v>
      </c>
      <c r="W22" s="67">
        <v>0.40799999999999997</v>
      </c>
      <c r="X22" s="67">
        <v>0.316</v>
      </c>
      <c r="Y22" s="67">
        <v>0.17699999999999999</v>
      </c>
      <c r="Z22" s="67">
        <v>0.38100000000000001</v>
      </c>
      <c r="AA22" s="67">
        <v>0.249</v>
      </c>
      <c r="AB22" s="67">
        <v>0.27500000000000002</v>
      </c>
      <c r="AC22" s="67">
        <v>0.36</v>
      </c>
      <c r="AD22" s="55">
        <v>8</v>
      </c>
      <c r="AE22" s="55">
        <v>9</v>
      </c>
      <c r="AF22" s="55">
        <v>10</v>
      </c>
      <c r="AG22" s="55">
        <v>11</v>
      </c>
      <c r="AH22" s="55">
        <v>12</v>
      </c>
    </row>
    <row r="23" spans="1:34" x14ac:dyDescent="0.25">
      <c r="A23" s="50" t="s">
        <v>138</v>
      </c>
      <c r="B23" s="51">
        <v>51</v>
      </c>
      <c r="C23" s="51" t="s">
        <v>1337</v>
      </c>
      <c r="D23" s="51" t="s">
        <v>126</v>
      </c>
      <c r="E23" s="10">
        <v>1754871403</v>
      </c>
      <c r="F23" s="10">
        <v>1944454267</v>
      </c>
      <c r="G23" s="10">
        <v>2153174627.0300002</v>
      </c>
      <c r="H23" s="10">
        <v>2942803570.8899999</v>
      </c>
      <c r="I23" s="10">
        <v>2942803570.8899999</v>
      </c>
      <c r="J23" s="83">
        <v>1.6</v>
      </c>
      <c r="K23" s="83">
        <v>1.6</v>
      </c>
      <c r="L23" s="83">
        <v>1.1000000000000001</v>
      </c>
      <c r="M23" s="83">
        <v>1.2</v>
      </c>
      <c r="N23" s="83">
        <v>1.2</v>
      </c>
      <c r="O23" s="69">
        <v>8.5</v>
      </c>
      <c r="P23" s="69">
        <v>6.3</v>
      </c>
      <c r="Q23" s="69">
        <v>7.2</v>
      </c>
      <c r="R23" s="69">
        <v>20.100000000000001</v>
      </c>
      <c r="S23" s="69">
        <v>4.5</v>
      </c>
      <c r="T23" s="67">
        <v>0.219</v>
      </c>
      <c r="U23" s="67">
        <v>0.16300000000000001</v>
      </c>
      <c r="V23" s="67">
        <v>0.125</v>
      </c>
      <c r="W23" s="67">
        <v>0.38400000000000001</v>
      </c>
      <c r="X23" s="67">
        <v>8.3000000000000004E-2</v>
      </c>
      <c r="Y23" s="67">
        <v>0.60699999999999998</v>
      </c>
      <c r="Z23" s="67">
        <v>0.622</v>
      </c>
      <c r="AA23" s="67">
        <v>0.55200000000000005</v>
      </c>
      <c r="AB23" s="67">
        <v>0.64700000000000002</v>
      </c>
      <c r="AC23" s="67">
        <v>0.65300000000000002</v>
      </c>
      <c r="AD23" s="55">
        <v>9</v>
      </c>
      <c r="AE23" s="55">
        <v>10</v>
      </c>
      <c r="AF23" s="55">
        <v>11</v>
      </c>
      <c r="AG23" s="55">
        <v>11</v>
      </c>
      <c r="AH23" s="55">
        <v>12</v>
      </c>
    </row>
    <row r="24" spans="1:34" x14ac:dyDescent="0.25">
      <c r="A24" s="50" t="s">
        <v>139</v>
      </c>
      <c r="B24" s="51">
        <v>57</v>
      </c>
      <c r="C24" s="51" t="s">
        <v>1338</v>
      </c>
      <c r="D24" s="51" t="s">
        <v>97</v>
      </c>
      <c r="E24" s="10">
        <v>58205204</v>
      </c>
      <c r="F24" s="10">
        <v>49873170</v>
      </c>
      <c r="G24" s="10">
        <v>45245544</v>
      </c>
      <c r="H24" s="10">
        <v>88202210</v>
      </c>
      <c r="I24" s="10">
        <v>88202210</v>
      </c>
      <c r="J24" s="83">
        <v>1.6</v>
      </c>
      <c r="K24" s="83">
        <v>1.5</v>
      </c>
      <c r="L24" s="83">
        <v>1.2</v>
      </c>
      <c r="M24" s="83">
        <v>1.7</v>
      </c>
      <c r="N24" s="83">
        <v>1.1000000000000001</v>
      </c>
      <c r="O24" s="69">
        <v>2.6</v>
      </c>
      <c r="P24" s="69">
        <v>1.9</v>
      </c>
      <c r="Q24" s="69">
        <v>0.8</v>
      </c>
      <c r="R24" s="69">
        <v>4.5</v>
      </c>
      <c r="S24" s="69">
        <v>1.7</v>
      </c>
      <c r="T24" s="67">
        <v>0.154</v>
      </c>
      <c r="U24" s="67">
        <v>0.10299999999999999</v>
      </c>
      <c r="V24" s="67">
        <v>4.9000000000000002E-2</v>
      </c>
      <c r="W24" s="67">
        <v>0.309</v>
      </c>
      <c r="X24" s="67">
        <v>0.107</v>
      </c>
      <c r="Y24" s="67">
        <v>0.29499999999999998</v>
      </c>
      <c r="Z24" s="67">
        <v>0.23400000000000001</v>
      </c>
      <c r="AA24" s="67">
        <v>0.19400000000000001</v>
      </c>
      <c r="AB24" s="67">
        <v>0.33200000000000002</v>
      </c>
      <c r="AC24" s="67">
        <v>0.376</v>
      </c>
      <c r="AD24" s="55">
        <v>23</v>
      </c>
      <c r="AE24" s="55">
        <v>24</v>
      </c>
      <c r="AF24" s="55">
        <v>24</v>
      </c>
      <c r="AG24" s="55">
        <v>24</v>
      </c>
      <c r="AH24" s="55">
        <v>21</v>
      </c>
    </row>
    <row r="25" spans="1:34" x14ac:dyDescent="0.25">
      <c r="A25" s="50" t="s">
        <v>141</v>
      </c>
      <c r="B25" s="51">
        <v>8</v>
      </c>
      <c r="C25" s="51" t="s">
        <v>1331</v>
      </c>
      <c r="D25" s="51" t="s">
        <v>101</v>
      </c>
      <c r="E25" s="10">
        <v>36694469</v>
      </c>
      <c r="F25" s="10">
        <v>40917935</v>
      </c>
      <c r="G25" s="10">
        <v>38637115</v>
      </c>
      <c r="H25" s="10">
        <v>55295863</v>
      </c>
      <c r="I25" s="10">
        <v>55295863</v>
      </c>
      <c r="J25" s="83">
        <v>1.3</v>
      </c>
      <c r="K25" s="83">
        <v>1.6</v>
      </c>
      <c r="L25" s="83">
        <v>1.2</v>
      </c>
      <c r="M25" s="83">
        <v>1.4</v>
      </c>
      <c r="N25" s="83">
        <v>2.2000000000000002</v>
      </c>
      <c r="O25" s="69">
        <v>13.5</v>
      </c>
      <c r="P25" s="69">
        <v>17</v>
      </c>
      <c r="Q25" s="69">
        <v>6.4</v>
      </c>
      <c r="R25" s="69">
        <v>174.4</v>
      </c>
      <c r="S25" s="69">
        <v>63.3</v>
      </c>
      <c r="T25" s="67">
        <v>0.49399999999999999</v>
      </c>
      <c r="U25" s="67">
        <v>0.65100000000000002</v>
      </c>
      <c r="V25" s="67">
        <v>8.5999999999999993E-2</v>
      </c>
      <c r="W25" s="67">
        <v>0.68600000000000005</v>
      </c>
      <c r="X25" s="67">
        <v>0.60099999999999998</v>
      </c>
      <c r="Y25" s="67">
        <v>0.73899999999999999</v>
      </c>
      <c r="Z25" s="67">
        <v>0.76100000000000001</v>
      </c>
      <c r="AA25" s="67">
        <v>0.58899999999999997</v>
      </c>
      <c r="AB25" s="67">
        <v>0.66100000000000003</v>
      </c>
      <c r="AC25" s="67">
        <v>0.72899999999999998</v>
      </c>
      <c r="AD25" s="55">
        <v>11</v>
      </c>
      <c r="AE25" s="55">
        <v>12</v>
      </c>
      <c r="AF25" s="55">
        <v>12</v>
      </c>
      <c r="AG25" s="55">
        <v>13</v>
      </c>
      <c r="AH25" s="55">
        <v>14</v>
      </c>
    </row>
    <row r="26" spans="1:34" x14ac:dyDescent="0.25">
      <c r="A26" s="50" t="s">
        <v>143</v>
      </c>
      <c r="B26" s="51">
        <v>40</v>
      </c>
      <c r="C26" s="51" t="s">
        <v>1336</v>
      </c>
      <c r="D26" s="51" t="s">
        <v>101</v>
      </c>
      <c r="E26" s="10">
        <v>232377376</v>
      </c>
      <c r="F26" s="10">
        <v>230810843</v>
      </c>
      <c r="G26" s="10">
        <v>237550163</v>
      </c>
      <c r="H26" s="10">
        <v>247617661</v>
      </c>
      <c r="I26" s="10">
        <v>247617661</v>
      </c>
      <c r="J26" s="83">
        <v>1.4</v>
      </c>
      <c r="K26" s="83">
        <v>1.3</v>
      </c>
      <c r="L26" s="83">
        <v>1</v>
      </c>
      <c r="M26" s="83">
        <v>0.9</v>
      </c>
      <c r="N26" s="83">
        <v>0.8</v>
      </c>
      <c r="O26" s="69">
        <v>6</v>
      </c>
      <c r="P26" s="69">
        <v>6.3</v>
      </c>
      <c r="Q26" s="69">
        <v>5.8</v>
      </c>
      <c r="R26" s="69">
        <v>7.9</v>
      </c>
      <c r="S26" s="69">
        <v>-2.8</v>
      </c>
      <c r="T26" s="67">
        <v>0.38200000000000001</v>
      </c>
      <c r="U26" s="67">
        <v>0.44</v>
      </c>
      <c r="V26" s="67">
        <v>0.24299999999999999</v>
      </c>
      <c r="W26" s="67">
        <v>0.38500000000000001</v>
      </c>
      <c r="X26" s="67">
        <v>-0.193</v>
      </c>
      <c r="Y26" s="67">
        <v>0.82799999999999996</v>
      </c>
      <c r="Z26" s="67">
        <v>0.83399999999999996</v>
      </c>
      <c r="AA26" s="67">
        <v>0.75900000000000001</v>
      </c>
      <c r="AB26" s="67">
        <v>0.751</v>
      </c>
      <c r="AC26" s="67">
        <v>0.80800000000000005</v>
      </c>
      <c r="AD26" s="55">
        <v>13</v>
      </c>
      <c r="AE26" s="55">
        <v>13</v>
      </c>
      <c r="AF26" s="55">
        <v>14</v>
      </c>
      <c r="AG26" s="55">
        <v>16</v>
      </c>
      <c r="AH26" s="55">
        <v>19</v>
      </c>
    </row>
    <row r="27" spans="1:34" x14ac:dyDescent="0.25">
      <c r="A27" s="50" t="s">
        <v>145</v>
      </c>
      <c r="B27" s="51">
        <v>68</v>
      </c>
      <c r="C27" s="51" t="s">
        <v>1339</v>
      </c>
      <c r="D27" s="51" t="s">
        <v>101</v>
      </c>
      <c r="E27" s="10">
        <v>75304517</v>
      </c>
      <c r="F27" s="10">
        <v>74265515</v>
      </c>
      <c r="G27" s="10">
        <v>73121968</v>
      </c>
      <c r="H27" s="10">
        <v>80574543</v>
      </c>
      <c r="I27" s="10">
        <v>80574543</v>
      </c>
      <c r="J27" s="83">
        <v>2.8</v>
      </c>
      <c r="K27" s="83">
        <v>2.4</v>
      </c>
      <c r="L27" s="83">
        <v>2.2000000000000002</v>
      </c>
      <c r="M27" s="83">
        <v>2.2000000000000002</v>
      </c>
      <c r="N27" s="83">
        <v>1.2</v>
      </c>
      <c r="O27" s="69">
        <v>10.6</v>
      </c>
      <c r="P27" s="69">
        <v>9.5</v>
      </c>
      <c r="Q27" s="69">
        <v>2.2999999999999998</v>
      </c>
      <c r="R27" s="69">
        <v>8.8000000000000007</v>
      </c>
      <c r="S27" s="69">
        <v>7.1</v>
      </c>
      <c r="T27" s="67">
        <v>0.33</v>
      </c>
      <c r="U27" s="67">
        <v>0.33600000000000002</v>
      </c>
      <c r="V27" s="67">
        <v>7.9000000000000001E-2</v>
      </c>
      <c r="W27" s="67">
        <v>0.31</v>
      </c>
      <c r="X27" s="67">
        <v>0.27</v>
      </c>
      <c r="Y27" s="67">
        <v>0.54700000000000004</v>
      </c>
      <c r="Z27" s="67">
        <v>0.54600000000000004</v>
      </c>
      <c r="AA27" s="67">
        <v>0.501</v>
      </c>
      <c r="AB27" s="67">
        <v>0.53800000000000003</v>
      </c>
      <c r="AC27" s="67">
        <v>0.52700000000000002</v>
      </c>
      <c r="AD27" s="55">
        <v>18</v>
      </c>
      <c r="AE27" s="55">
        <v>18</v>
      </c>
      <c r="AF27" s="55">
        <v>20</v>
      </c>
      <c r="AG27" s="55">
        <v>18</v>
      </c>
      <c r="AH27" s="55">
        <v>17</v>
      </c>
    </row>
    <row r="28" spans="1:34" x14ac:dyDescent="0.25">
      <c r="A28" s="50" t="s">
        <v>147</v>
      </c>
      <c r="B28" s="51">
        <v>14496</v>
      </c>
      <c r="C28" s="51" t="s">
        <v>1339</v>
      </c>
      <c r="D28" s="51" t="s">
        <v>101</v>
      </c>
      <c r="E28" s="10">
        <v>166072000</v>
      </c>
      <c r="F28" s="10">
        <v>155106000</v>
      </c>
      <c r="G28" s="10">
        <v>161831000</v>
      </c>
      <c r="H28" s="10">
        <v>178395000</v>
      </c>
      <c r="I28" s="10">
        <v>178395000</v>
      </c>
      <c r="J28" s="83">
        <v>1.1000000000000001</v>
      </c>
      <c r="K28" s="83">
        <v>0.9</v>
      </c>
      <c r="L28" s="83">
        <v>1</v>
      </c>
      <c r="M28" s="83">
        <v>1.1000000000000001</v>
      </c>
      <c r="N28" s="83">
        <v>0.6</v>
      </c>
      <c r="O28" s="3">
        <v>-0.7</v>
      </c>
      <c r="P28" s="69">
        <v>1.7</v>
      </c>
      <c r="Q28" s="69">
        <v>7.2</v>
      </c>
      <c r="R28" s="69">
        <v>10.9</v>
      </c>
      <c r="S28" s="69">
        <v>-8</v>
      </c>
      <c r="T28" s="67">
        <v>-2.7E-2</v>
      </c>
      <c r="U28" s="67">
        <v>3.5000000000000003E-2</v>
      </c>
      <c r="V28" s="67">
        <v>0.23100000000000001</v>
      </c>
      <c r="W28" s="67">
        <v>0.32400000000000001</v>
      </c>
      <c r="X28" s="67">
        <v>-0.27100000000000002</v>
      </c>
      <c r="Y28" s="67">
        <v>0.59599999999999997</v>
      </c>
      <c r="Z28" s="67">
        <v>0.59599999999999997</v>
      </c>
      <c r="AA28" s="67">
        <v>0.53600000000000003</v>
      </c>
      <c r="AB28" s="67">
        <v>0.55500000000000005</v>
      </c>
      <c r="AC28" s="67">
        <v>0.47799999999999998</v>
      </c>
      <c r="AD28" s="55">
        <v>16</v>
      </c>
      <c r="AE28" s="55">
        <v>16</v>
      </c>
      <c r="AF28" s="55">
        <v>15</v>
      </c>
      <c r="AG28" s="55">
        <v>15</v>
      </c>
      <c r="AH28" s="55">
        <v>14</v>
      </c>
    </row>
    <row r="29" spans="1:34" x14ac:dyDescent="0.25">
      <c r="A29" s="50" t="s">
        <v>148</v>
      </c>
      <c r="B29" s="51">
        <v>73</v>
      </c>
      <c r="C29" s="51" t="s">
        <v>1324</v>
      </c>
      <c r="D29" s="51" t="s">
        <v>101</v>
      </c>
      <c r="E29" s="10">
        <v>52966449</v>
      </c>
      <c r="F29" s="10">
        <v>53517812</v>
      </c>
      <c r="G29" s="10">
        <v>40696263</v>
      </c>
      <c r="H29" s="10">
        <v>27236556</v>
      </c>
      <c r="I29" s="10">
        <v>27236556</v>
      </c>
      <c r="J29" s="83">
        <v>1</v>
      </c>
      <c r="K29" s="83">
        <v>1</v>
      </c>
      <c r="L29" s="83">
        <v>1.7</v>
      </c>
      <c r="M29" s="83">
        <v>0.6</v>
      </c>
      <c r="N29" s="83">
        <v>0.8</v>
      </c>
      <c r="O29" s="69">
        <v>5.6</v>
      </c>
      <c r="P29" s="69">
        <v>5.0999999999999996</v>
      </c>
      <c r="Q29" s="69">
        <v>2.2999999999999998</v>
      </c>
      <c r="R29" s="69">
        <v>-2.6</v>
      </c>
      <c r="S29" s="69">
        <v>-3.1</v>
      </c>
      <c r="T29" s="67">
        <v>0.17599999999999999</v>
      </c>
      <c r="U29" s="67">
        <v>0.187</v>
      </c>
      <c r="V29" s="67">
        <v>8.5999999999999993E-2</v>
      </c>
      <c r="W29" s="67">
        <v>-0.125</v>
      </c>
      <c r="X29" s="67">
        <v>-0.14299999999999999</v>
      </c>
      <c r="Y29" s="67">
        <v>0.56599999999999995</v>
      </c>
      <c r="Z29" s="67">
        <v>0.56000000000000005</v>
      </c>
      <c r="AA29" s="67">
        <v>0.30099999999999999</v>
      </c>
      <c r="AB29" s="67">
        <v>0.21099999999999999</v>
      </c>
      <c r="AC29" s="67">
        <v>0.08</v>
      </c>
      <c r="AD29" s="55">
        <v>18</v>
      </c>
      <c r="AE29" s="55">
        <v>20</v>
      </c>
      <c r="AF29" s="55">
        <v>21</v>
      </c>
      <c r="AG29" s="55">
        <v>22</v>
      </c>
      <c r="AH29" s="55">
        <v>16</v>
      </c>
    </row>
    <row r="30" spans="1:34" x14ac:dyDescent="0.25">
      <c r="A30" s="50" t="s">
        <v>150</v>
      </c>
      <c r="B30" s="51">
        <v>77</v>
      </c>
      <c r="C30" s="51" t="s">
        <v>1342</v>
      </c>
      <c r="D30" s="51" t="s">
        <v>101</v>
      </c>
      <c r="E30" s="10">
        <v>-907995</v>
      </c>
      <c r="F30" s="10">
        <v>-16414038</v>
      </c>
      <c r="G30" s="10">
        <v>-10819550</v>
      </c>
      <c r="H30" s="10">
        <v>10536535</v>
      </c>
      <c r="I30" s="10">
        <v>10536535</v>
      </c>
      <c r="J30" s="83">
        <v>1.4</v>
      </c>
      <c r="K30" s="83">
        <v>1.3</v>
      </c>
      <c r="L30" s="83">
        <v>1.6</v>
      </c>
      <c r="M30" s="83">
        <v>1.3</v>
      </c>
      <c r="N30" s="83">
        <v>1.3</v>
      </c>
      <c r="O30" s="69">
        <v>4.9000000000000004</v>
      </c>
      <c r="P30" s="69">
        <v>4</v>
      </c>
      <c r="Q30" s="69">
        <v>7.9</v>
      </c>
      <c r="R30" s="69">
        <v>2.1</v>
      </c>
      <c r="S30" s="69">
        <v>2.1</v>
      </c>
      <c r="T30" s="67">
        <v>0.22600000000000001</v>
      </c>
      <c r="U30" s="67">
        <v>0.184</v>
      </c>
      <c r="V30" s="67">
        <v>0.40699999999999997</v>
      </c>
      <c r="W30" s="67">
        <v>9.9000000000000005E-2</v>
      </c>
      <c r="X30" s="67">
        <v>9.4E-2</v>
      </c>
      <c r="Y30" s="67">
        <v>-0.01</v>
      </c>
      <c r="Z30" s="67">
        <v>-0.18099999999999999</v>
      </c>
      <c r="AA30" s="67">
        <v>-0.1</v>
      </c>
      <c r="AB30" s="67">
        <v>9.2999999999999999E-2</v>
      </c>
      <c r="AC30" s="67">
        <v>0.29699999999999999</v>
      </c>
      <c r="AD30" s="55">
        <v>27</v>
      </c>
      <c r="AE30" s="55">
        <v>29</v>
      </c>
      <c r="AF30" s="55">
        <v>28</v>
      </c>
      <c r="AG30" s="55">
        <v>23</v>
      </c>
      <c r="AH30" s="55">
        <v>21</v>
      </c>
    </row>
    <row r="31" spans="1:34" x14ac:dyDescent="0.25">
      <c r="A31" s="50" t="s">
        <v>152</v>
      </c>
      <c r="B31" s="51">
        <v>6546</v>
      </c>
      <c r="C31" s="51" t="s">
        <v>1322</v>
      </c>
      <c r="D31" s="51" t="s">
        <v>107</v>
      </c>
      <c r="E31" s="10">
        <v>-6538022</v>
      </c>
      <c r="F31" s="10">
        <v>127343000</v>
      </c>
      <c r="G31" s="10">
        <v>89271000</v>
      </c>
      <c r="H31" s="10">
        <v>555734000</v>
      </c>
      <c r="I31" s="10">
        <v>555734000</v>
      </c>
      <c r="J31" s="83">
        <v>0.7</v>
      </c>
      <c r="K31" s="83">
        <v>2</v>
      </c>
      <c r="L31" s="83">
        <v>1.2</v>
      </c>
      <c r="M31" s="83">
        <v>1.7</v>
      </c>
      <c r="N31" s="83">
        <v>1.9</v>
      </c>
      <c r="O31" s="69">
        <v>10.7</v>
      </c>
      <c r="P31" s="69">
        <v>18.600000000000001</v>
      </c>
      <c r="Q31" s="69">
        <v>3</v>
      </c>
      <c r="R31" s="69">
        <v>8.1</v>
      </c>
      <c r="S31" s="69">
        <v>3.8</v>
      </c>
      <c r="T31" s="67">
        <v>0.56200000000000006</v>
      </c>
      <c r="U31" s="67">
        <v>0.89600000000000002</v>
      </c>
      <c r="V31" s="67">
        <v>0.40200000000000002</v>
      </c>
      <c r="W31" s="67">
        <v>0.24199999999999999</v>
      </c>
      <c r="X31" s="67">
        <v>4.5999999999999999E-2</v>
      </c>
      <c r="Y31" s="67">
        <v>-2.9000000000000001E-2</v>
      </c>
      <c r="Z31" s="67">
        <v>0.495</v>
      </c>
      <c r="AA31" s="67">
        <v>0.20300000000000001</v>
      </c>
      <c r="AB31" s="67">
        <v>0.34399999999999997</v>
      </c>
      <c r="AC31" s="67">
        <v>0.35199999999999998</v>
      </c>
      <c r="AD31" s="55">
        <v>0</v>
      </c>
      <c r="AE31" s="55">
        <v>0</v>
      </c>
      <c r="AF31" s="55">
        <v>0</v>
      </c>
      <c r="AG31" s="55">
        <v>16</v>
      </c>
      <c r="AH31" s="55">
        <v>15</v>
      </c>
    </row>
    <row r="32" spans="1:34" x14ac:dyDescent="0.25">
      <c r="A32" s="50" t="s">
        <v>153</v>
      </c>
      <c r="B32" s="51">
        <v>83</v>
      </c>
      <c r="C32" s="51" t="s">
        <v>1344</v>
      </c>
      <c r="D32" s="51" t="s">
        <v>101</v>
      </c>
      <c r="E32" s="10">
        <v>115408000</v>
      </c>
      <c r="F32" s="10">
        <v>107439000</v>
      </c>
      <c r="G32" s="10">
        <v>93857000</v>
      </c>
      <c r="H32" s="10">
        <v>72834000</v>
      </c>
      <c r="I32" s="10">
        <v>72834000</v>
      </c>
      <c r="J32" s="83">
        <v>1.7</v>
      </c>
      <c r="K32" s="83">
        <v>1.4</v>
      </c>
      <c r="L32" s="83">
        <v>1.5</v>
      </c>
      <c r="M32" s="83">
        <v>1.3</v>
      </c>
      <c r="N32" s="83">
        <v>1</v>
      </c>
      <c r="O32" s="69">
        <v>3.1</v>
      </c>
      <c r="P32" s="69">
        <v>2.1</v>
      </c>
      <c r="Q32" s="69">
        <v>1.2</v>
      </c>
      <c r="R32" s="69">
        <v>1.9</v>
      </c>
      <c r="S32" s="69">
        <v>-0.8</v>
      </c>
      <c r="T32" s="67">
        <v>0.09</v>
      </c>
      <c r="U32" s="67">
        <v>4.5999999999999999E-2</v>
      </c>
      <c r="V32" s="67">
        <v>1.6E-2</v>
      </c>
      <c r="W32" s="67">
        <v>0.04</v>
      </c>
      <c r="X32" s="67">
        <v>-4.8000000000000001E-2</v>
      </c>
      <c r="Y32" s="67">
        <v>0.46300000000000002</v>
      </c>
      <c r="Z32" s="67">
        <v>0.40600000000000003</v>
      </c>
      <c r="AA32" s="67">
        <v>0.29099999999999998</v>
      </c>
      <c r="AB32" s="67">
        <v>0.24</v>
      </c>
      <c r="AC32" s="67">
        <v>0.16800000000000001</v>
      </c>
      <c r="AD32" s="55">
        <v>11</v>
      </c>
      <c r="AE32" s="55">
        <v>0</v>
      </c>
      <c r="AF32" s="55">
        <v>12</v>
      </c>
      <c r="AG32" s="55">
        <v>12</v>
      </c>
      <c r="AH32" s="55">
        <v>13</v>
      </c>
    </row>
    <row r="33" spans="1:34" x14ac:dyDescent="0.25">
      <c r="A33" s="50" t="s">
        <v>155</v>
      </c>
      <c r="B33" s="51">
        <v>85</v>
      </c>
      <c r="C33" s="51" t="s">
        <v>1346</v>
      </c>
      <c r="D33" s="51" t="s">
        <v>101</v>
      </c>
      <c r="E33" s="10">
        <v>160992000</v>
      </c>
      <c r="F33" s="10">
        <v>137789000</v>
      </c>
      <c r="G33" s="10">
        <v>123666000</v>
      </c>
      <c r="H33" s="10">
        <v>160404000</v>
      </c>
      <c r="I33" s="10">
        <v>160404000</v>
      </c>
      <c r="J33" s="83">
        <v>1.2</v>
      </c>
      <c r="K33" s="83">
        <v>1.1000000000000001</v>
      </c>
      <c r="L33" s="83">
        <v>1.1000000000000001</v>
      </c>
      <c r="M33" s="83">
        <v>1.2</v>
      </c>
      <c r="N33" s="83">
        <v>1.4</v>
      </c>
      <c r="O33" s="69">
        <v>3.6</v>
      </c>
      <c r="P33" s="69">
        <v>3.3</v>
      </c>
      <c r="Q33" s="69">
        <v>4.5</v>
      </c>
      <c r="R33" s="69">
        <v>3.4</v>
      </c>
      <c r="S33" s="69">
        <v>-5.0999999999999996</v>
      </c>
      <c r="T33" s="67">
        <v>0.18</v>
      </c>
      <c r="U33" s="67">
        <v>0.14799999999999999</v>
      </c>
      <c r="V33" s="67">
        <v>8.2000000000000003E-2</v>
      </c>
      <c r="W33" s="67">
        <v>0.13600000000000001</v>
      </c>
      <c r="X33" s="67">
        <v>-0.191</v>
      </c>
      <c r="Y33" s="67">
        <v>0.32900000000000001</v>
      </c>
      <c r="Z33" s="67">
        <v>0.30299999999999999</v>
      </c>
      <c r="AA33" s="67">
        <v>0.20399999999999999</v>
      </c>
      <c r="AB33" s="67">
        <v>0.27300000000000002</v>
      </c>
      <c r="AC33" s="67">
        <v>0.19800000000000001</v>
      </c>
      <c r="AD33" s="55">
        <v>11</v>
      </c>
      <c r="AE33" s="55">
        <v>13</v>
      </c>
      <c r="AF33" s="55">
        <v>15</v>
      </c>
      <c r="AG33" s="55">
        <v>14</v>
      </c>
      <c r="AH33" s="55">
        <v>11</v>
      </c>
    </row>
    <row r="34" spans="1:34" x14ac:dyDescent="0.25">
      <c r="A34" s="50" t="s">
        <v>156</v>
      </c>
      <c r="B34" s="51">
        <v>133</v>
      </c>
      <c r="C34" s="51" t="s">
        <v>1339</v>
      </c>
      <c r="D34" s="51" t="s">
        <v>101</v>
      </c>
      <c r="E34" s="10">
        <v>48629000</v>
      </c>
      <c r="F34" s="10">
        <v>46031000</v>
      </c>
      <c r="G34" s="10">
        <v>51507000</v>
      </c>
      <c r="H34" s="10">
        <v>58405000</v>
      </c>
      <c r="I34" s="10">
        <v>58405000</v>
      </c>
      <c r="J34" s="83">
        <v>2.5</v>
      </c>
      <c r="K34" s="83">
        <v>2.5</v>
      </c>
      <c r="L34" s="83">
        <v>1.3</v>
      </c>
      <c r="M34" s="83">
        <v>1.3</v>
      </c>
      <c r="N34" s="83">
        <v>1.3</v>
      </c>
      <c r="O34" s="69">
        <v>3</v>
      </c>
      <c r="P34" s="69">
        <v>3.7</v>
      </c>
      <c r="Q34" s="69">
        <v>7.1</v>
      </c>
      <c r="R34" s="69">
        <v>12.5</v>
      </c>
      <c r="S34" s="69">
        <v>-6</v>
      </c>
      <c r="T34" s="67">
        <v>0.13900000000000001</v>
      </c>
      <c r="U34" s="67">
        <v>0.159</v>
      </c>
      <c r="V34" s="67">
        <v>0.115</v>
      </c>
      <c r="W34" s="67">
        <v>0.20399999999999999</v>
      </c>
      <c r="X34" s="67">
        <v>-0.124</v>
      </c>
      <c r="Y34" s="67">
        <v>0.63300000000000001</v>
      </c>
      <c r="Z34" s="67">
        <v>0.59899999999999998</v>
      </c>
      <c r="AA34" s="67">
        <v>0.47199999999999998</v>
      </c>
      <c r="AB34" s="67">
        <v>0.50600000000000001</v>
      </c>
      <c r="AC34" s="67">
        <v>0.55400000000000005</v>
      </c>
      <c r="AD34" s="55">
        <v>10</v>
      </c>
      <c r="AE34" s="55">
        <v>10</v>
      </c>
      <c r="AF34" s="55">
        <v>10</v>
      </c>
      <c r="AG34" s="55">
        <v>10</v>
      </c>
      <c r="AH34" s="55">
        <v>12</v>
      </c>
    </row>
    <row r="35" spans="1:34" x14ac:dyDescent="0.25">
      <c r="A35" s="50" t="s">
        <v>159</v>
      </c>
      <c r="B35" s="51">
        <v>88</v>
      </c>
      <c r="C35" s="51" t="s">
        <v>129</v>
      </c>
      <c r="D35" s="51" t="s">
        <v>97</v>
      </c>
      <c r="E35" s="10">
        <v>120125000</v>
      </c>
      <c r="F35" s="10">
        <v>128824000</v>
      </c>
      <c r="G35" s="10">
        <v>137826000</v>
      </c>
      <c r="H35" s="10">
        <v>160022000</v>
      </c>
      <c r="I35" s="10">
        <v>160022000</v>
      </c>
      <c r="J35" s="83">
        <v>2.1</v>
      </c>
      <c r="K35" s="83">
        <v>2.2000000000000002</v>
      </c>
      <c r="L35" s="83">
        <v>1.9</v>
      </c>
      <c r="M35" s="83">
        <v>2.1</v>
      </c>
      <c r="N35" s="83">
        <v>2.6</v>
      </c>
      <c r="O35" s="69" t="s">
        <v>233</v>
      </c>
      <c r="P35" s="69" t="s">
        <v>233</v>
      </c>
      <c r="Q35" s="69">
        <v>852.3</v>
      </c>
      <c r="R35" s="69">
        <v>377.1</v>
      </c>
      <c r="S35" s="69">
        <v>12</v>
      </c>
      <c r="T35" s="67">
        <v>0.41</v>
      </c>
      <c r="U35" s="67">
        <v>0.61399999999999999</v>
      </c>
      <c r="V35" s="67">
        <v>0.39200000000000002</v>
      </c>
      <c r="W35" s="67">
        <v>0.60299999999999998</v>
      </c>
      <c r="X35" s="67">
        <v>0.03</v>
      </c>
      <c r="Y35" s="67">
        <v>0.79400000000000004</v>
      </c>
      <c r="Z35" s="67">
        <v>0.77900000000000003</v>
      </c>
      <c r="AA35" s="67">
        <v>0.73399999999999999</v>
      </c>
      <c r="AB35" s="67">
        <v>0.75700000000000001</v>
      </c>
      <c r="AC35" s="67">
        <v>0.81899999999999995</v>
      </c>
      <c r="AD35" s="55">
        <v>8</v>
      </c>
      <c r="AE35" s="55">
        <v>9</v>
      </c>
      <c r="AF35" s="55">
        <v>10</v>
      </c>
      <c r="AG35" s="55">
        <v>11</v>
      </c>
      <c r="AH35" s="55">
        <v>12</v>
      </c>
    </row>
    <row r="36" spans="1:34" x14ac:dyDescent="0.25">
      <c r="A36" s="50" t="s">
        <v>161</v>
      </c>
      <c r="B36" s="51">
        <v>89</v>
      </c>
      <c r="C36" s="51" t="s">
        <v>129</v>
      </c>
      <c r="D36" s="51" t="s">
        <v>126</v>
      </c>
      <c r="E36" s="10">
        <v>318083000</v>
      </c>
      <c r="F36" s="10">
        <v>49473000</v>
      </c>
      <c r="G36" s="10">
        <v>19796000</v>
      </c>
      <c r="H36" s="10">
        <v>19242000</v>
      </c>
      <c r="I36" s="10">
        <v>19242000</v>
      </c>
      <c r="J36" s="83">
        <v>1.5</v>
      </c>
      <c r="K36" s="83">
        <v>1.5</v>
      </c>
      <c r="L36" s="83">
        <v>1.1000000000000001</v>
      </c>
      <c r="M36" s="83">
        <v>1.1000000000000001</v>
      </c>
      <c r="N36" s="83">
        <v>1.1000000000000001</v>
      </c>
      <c r="O36" s="69">
        <v>2.4</v>
      </c>
      <c r="P36" s="69">
        <v>1.2</v>
      </c>
      <c r="Q36" s="69">
        <v>0</v>
      </c>
      <c r="R36" s="69">
        <v>2</v>
      </c>
      <c r="S36" s="69">
        <v>2.1</v>
      </c>
      <c r="T36" s="67">
        <v>0.14599999999999999</v>
      </c>
      <c r="U36" s="67">
        <v>7.1999999999999995E-2</v>
      </c>
      <c r="V36" s="67">
        <v>-2.5000000000000001E-2</v>
      </c>
      <c r="W36" s="67">
        <v>9.8000000000000004E-2</v>
      </c>
      <c r="X36" s="67">
        <v>0.126</v>
      </c>
      <c r="Y36" s="67">
        <v>0.58099999999999996</v>
      </c>
      <c r="Z36" s="67">
        <v>0.19600000000000001</v>
      </c>
      <c r="AA36" s="67">
        <v>6.7000000000000004E-2</v>
      </c>
      <c r="AB36" s="67">
        <v>6.7000000000000004E-2</v>
      </c>
      <c r="AC36" s="67">
        <v>6.5000000000000002E-2</v>
      </c>
      <c r="AD36" s="55">
        <v>25</v>
      </c>
      <c r="AE36" s="55">
        <v>7</v>
      </c>
      <c r="AF36" s="55">
        <v>7</v>
      </c>
      <c r="AG36" s="55">
        <v>8</v>
      </c>
      <c r="AH36" s="55">
        <v>8</v>
      </c>
    </row>
    <row r="37" spans="1:34" x14ac:dyDescent="0.25">
      <c r="A37" s="50" t="s">
        <v>162</v>
      </c>
      <c r="B37" s="51">
        <v>91</v>
      </c>
      <c r="C37" s="51" t="s">
        <v>129</v>
      </c>
      <c r="D37" s="51" t="s">
        <v>123</v>
      </c>
      <c r="E37" s="10">
        <v>2488381000</v>
      </c>
      <c r="F37" s="10">
        <v>2701762000</v>
      </c>
      <c r="G37" s="10">
        <v>2810602000</v>
      </c>
      <c r="H37" s="10">
        <v>3194215000</v>
      </c>
      <c r="I37" s="10">
        <v>3194215000</v>
      </c>
      <c r="J37" s="83">
        <v>1.7</v>
      </c>
      <c r="K37" s="83">
        <v>1.4</v>
      </c>
      <c r="L37" s="83">
        <v>1.2</v>
      </c>
      <c r="M37" s="83">
        <v>0.8</v>
      </c>
      <c r="N37" s="83">
        <v>1.1000000000000001</v>
      </c>
      <c r="O37" s="69">
        <v>5.6</v>
      </c>
      <c r="P37" s="69">
        <v>7.8</v>
      </c>
      <c r="Q37" s="69">
        <v>6</v>
      </c>
      <c r="R37" s="69">
        <v>5.9</v>
      </c>
      <c r="S37" s="69">
        <v>5.0999999999999996</v>
      </c>
      <c r="T37" s="67">
        <v>0.43</v>
      </c>
      <c r="U37" s="67">
        <v>0.59299999999999997</v>
      </c>
      <c r="V37" s="67">
        <v>0.28299999999999997</v>
      </c>
      <c r="W37" s="67">
        <v>0.3</v>
      </c>
      <c r="X37" s="67">
        <v>0.32400000000000001</v>
      </c>
      <c r="Y37" s="67">
        <v>0.63</v>
      </c>
      <c r="Z37" s="67">
        <v>0.64300000000000002</v>
      </c>
      <c r="AA37" s="67">
        <v>0.54200000000000004</v>
      </c>
      <c r="AB37" s="67">
        <v>0.58299999999999996</v>
      </c>
      <c r="AC37" s="67">
        <v>0.64500000000000002</v>
      </c>
      <c r="AD37" s="55">
        <v>9</v>
      </c>
      <c r="AE37" s="55">
        <v>10</v>
      </c>
      <c r="AF37" s="55">
        <v>10</v>
      </c>
      <c r="AG37" s="55">
        <v>11</v>
      </c>
      <c r="AH37" s="55">
        <v>11</v>
      </c>
    </row>
    <row r="38" spans="1:34" x14ac:dyDescent="0.25">
      <c r="A38" s="50" t="s">
        <v>163</v>
      </c>
      <c r="B38" s="51">
        <v>3111</v>
      </c>
      <c r="C38" s="51" t="s">
        <v>1346</v>
      </c>
      <c r="D38" s="51" t="s">
        <v>101</v>
      </c>
      <c r="E38" s="10">
        <v>150330000</v>
      </c>
      <c r="F38" s="10">
        <v>178285000</v>
      </c>
      <c r="G38" s="10">
        <v>179898000</v>
      </c>
      <c r="H38" s="10">
        <v>191065000</v>
      </c>
      <c r="I38" s="10">
        <v>191065000</v>
      </c>
      <c r="J38" s="83">
        <v>1.4</v>
      </c>
      <c r="K38" s="83">
        <v>1.4</v>
      </c>
      <c r="L38" s="83">
        <v>1.1000000000000001</v>
      </c>
      <c r="M38" s="83">
        <v>0.7</v>
      </c>
      <c r="N38" s="83">
        <v>1.1000000000000001</v>
      </c>
      <c r="O38" s="69">
        <v>2.9</v>
      </c>
      <c r="P38" s="69">
        <v>4.2</v>
      </c>
      <c r="Q38" s="69">
        <v>4.4000000000000004</v>
      </c>
      <c r="R38" s="69">
        <v>3.9</v>
      </c>
      <c r="S38" s="69">
        <v>-8.4</v>
      </c>
      <c r="T38" s="67">
        <v>0.27</v>
      </c>
      <c r="U38" s="67">
        <v>0.20599999999999999</v>
      </c>
      <c r="V38" s="67">
        <v>0.14399999999999999</v>
      </c>
      <c r="W38" s="67">
        <v>0.14299999999999999</v>
      </c>
      <c r="X38" s="67">
        <v>-0.45200000000000001</v>
      </c>
      <c r="Y38" s="67">
        <v>0.51100000000000001</v>
      </c>
      <c r="Z38" s="67">
        <v>0.48799999999999999</v>
      </c>
      <c r="AA38" s="67">
        <v>0.39600000000000002</v>
      </c>
      <c r="AB38" s="67">
        <v>0.432</v>
      </c>
      <c r="AC38" s="67">
        <v>0.35499999999999998</v>
      </c>
      <c r="AD38" s="55">
        <v>23</v>
      </c>
      <c r="AE38" s="55">
        <v>24</v>
      </c>
      <c r="AF38" s="55">
        <v>28</v>
      </c>
      <c r="AG38" s="55">
        <v>31</v>
      </c>
      <c r="AH38" s="55">
        <v>27</v>
      </c>
    </row>
    <row r="39" spans="1:34" x14ac:dyDescent="0.25">
      <c r="A39" s="50" t="s">
        <v>164</v>
      </c>
      <c r="B39" s="51">
        <v>6547</v>
      </c>
      <c r="C39" s="51" t="s">
        <v>1349</v>
      </c>
      <c r="D39" s="51" t="s">
        <v>101</v>
      </c>
      <c r="E39" s="10">
        <v>155613314</v>
      </c>
      <c r="F39" s="10">
        <v>157465239</v>
      </c>
      <c r="G39" s="10">
        <v>150107309</v>
      </c>
      <c r="H39" s="10">
        <v>199467714</v>
      </c>
      <c r="I39" s="10">
        <v>199467714</v>
      </c>
      <c r="J39" s="83">
        <v>4.0999999999999996</v>
      </c>
      <c r="K39" s="83">
        <v>4.5</v>
      </c>
      <c r="L39" s="83">
        <v>2.6</v>
      </c>
      <c r="M39" s="83">
        <v>1.8</v>
      </c>
      <c r="N39" s="83">
        <v>1.7</v>
      </c>
      <c r="O39" s="69">
        <v>0.3</v>
      </c>
      <c r="P39" s="69">
        <v>0</v>
      </c>
      <c r="Q39" s="69">
        <v>1.1000000000000001</v>
      </c>
      <c r="R39" s="69">
        <v>5.0999999999999996</v>
      </c>
      <c r="S39" s="69">
        <v>3.7</v>
      </c>
      <c r="T39" s="67">
        <v>-1.4999999999999999E-2</v>
      </c>
      <c r="U39" s="67">
        <v>-2.5000000000000001E-2</v>
      </c>
      <c r="V39" s="67">
        <v>1.0999999999999999E-2</v>
      </c>
      <c r="W39" s="67">
        <v>8.1000000000000003E-2</v>
      </c>
      <c r="X39" s="67">
        <v>9.2999999999999999E-2</v>
      </c>
      <c r="Y39" s="67">
        <v>0.54500000000000004</v>
      </c>
      <c r="Z39" s="67">
        <v>0.53800000000000003</v>
      </c>
      <c r="AA39" s="67">
        <v>0.47599999999999998</v>
      </c>
      <c r="AB39" s="67">
        <v>0.35399999999999998</v>
      </c>
      <c r="AC39" s="67">
        <v>0.25</v>
      </c>
      <c r="AD39" s="55">
        <v>16</v>
      </c>
      <c r="AE39" s="55">
        <v>18</v>
      </c>
      <c r="AF39" s="55">
        <v>19</v>
      </c>
      <c r="AG39" s="55">
        <v>16</v>
      </c>
      <c r="AH39" s="55">
        <v>15</v>
      </c>
    </row>
    <row r="40" spans="1:34" x14ac:dyDescent="0.25">
      <c r="A40" s="50" t="s">
        <v>165</v>
      </c>
      <c r="B40" s="51">
        <v>3110</v>
      </c>
      <c r="C40" s="51" t="s">
        <v>1351</v>
      </c>
      <c r="D40" s="51" t="s">
        <v>101</v>
      </c>
      <c r="E40" s="10">
        <v>48080645</v>
      </c>
      <c r="F40" s="10">
        <v>54897054</v>
      </c>
      <c r="G40" s="10">
        <v>10356620</v>
      </c>
      <c r="H40" s="10">
        <v>24933071</v>
      </c>
      <c r="I40" s="10">
        <v>24933071</v>
      </c>
      <c r="J40" s="83">
        <v>1.5</v>
      </c>
      <c r="K40" s="83">
        <v>1.9</v>
      </c>
      <c r="L40" s="83">
        <v>0.6</v>
      </c>
      <c r="M40" s="83">
        <v>0.8</v>
      </c>
      <c r="N40" s="83">
        <v>1.6</v>
      </c>
      <c r="O40" s="69">
        <v>4.3</v>
      </c>
      <c r="P40" s="69">
        <v>5.6</v>
      </c>
      <c r="Q40" s="69">
        <v>10.7</v>
      </c>
      <c r="R40" s="69">
        <v>-1.6</v>
      </c>
      <c r="S40" s="69">
        <v>-0.9</v>
      </c>
      <c r="T40" s="67">
        <v>0.35499999999999998</v>
      </c>
      <c r="U40" s="67">
        <v>0.45300000000000001</v>
      </c>
      <c r="V40" s="67">
        <v>0.26800000000000002</v>
      </c>
      <c r="W40" s="67">
        <v>-3.9E-2</v>
      </c>
      <c r="X40" s="67">
        <v>-4.3999999999999997E-2</v>
      </c>
      <c r="Y40" s="67">
        <v>0.42199999999999999</v>
      </c>
      <c r="Z40" s="67">
        <v>0.42299999999999999</v>
      </c>
      <c r="AA40" s="67">
        <v>9.6000000000000002E-2</v>
      </c>
      <c r="AB40" s="67">
        <v>0.217</v>
      </c>
      <c r="AC40" s="67">
        <v>-0.308</v>
      </c>
      <c r="AD40" s="55">
        <v>4</v>
      </c>
      <c r="AE40" s="55">
        <v>5</v>
      </c>
      <c r="AF40" s="55">
        <v>5</v>
      </c>
      <c r="AG40" s="55">
        <v>6</v>
      </c>
      <c r="AH40" s="55">
        <v>6</v>
      </c>
    </row>
    <row r="41" spans="1:34" x14ac:dyDescent="0.25">
      <c r="A41" s="50" t="s">
        <v>167</v>
      </c>
      <c r="B41" s="51">
        <v>97</v>
      </c>
      <c r="C41" s="51" t="s">
        <v>1352</v>
      </c>
      <c r="D41" s="51" t="s">
        <v>97</v>
      </c>
      <c r="E41" s="10">
        <v>121961911</v>
      </c>
      <c r="F41" s="10">
        <v>124969562</v>
      </c>
      <c r="G41" s="10">
        <v>127805549</v>
      </c>
      <c r="H41" s="10">
        <v>119374050</v>
      </c>
      <c r="I41" s="10">
        <v>119374050</v>
      </c>
      <c r="J41" s="83">
        <v>3.2</v>
      </c>
      <c r="K41" s="83">
        <v>2.6</v>
      </c>
      <c r="L41" s="83">
        <v>1.9</v>
      </c>
      <c r="M41" s="83">
        <v>1.8</v>
      </c>
      <c r="N41" s="83">
        <v>1.9</v>
      </c>
      <c r="O41" s="69">
        <v>2.8</v>
      </c>
      <c r="P41" s="69">
        <v>2.9</v>
      </c>
      <c r="Q41" s="69">
        <v>3.3</v>
      </c>
      <c r="R41" s="69">
        <v>2.1</v>
      </c>
      <c r="S41" s="69">
        <v>0.7</v>
      </c>
      <c r="T41" s="67">
        <v>0.14399999999999999</v>
      </c>
      <c r="U41" s="67">
        <v>0.17100000000000001</v>
      </c>
      <c r="V41" s="67">
        <v>0.109</v>
      </c>
      <c r="W41" s="67">
        <v>5.8999999999999997E-2</v>
      </c>
      <c r="X41" s="67">
        <v>2E-3</v>
      </c>
      <c r="Y41" s="67">
        <v>0.48099999999999998</v>
      </c>
      <c r="Z41" s="67">
        <v>0.46400000000000002</v>
      </c>
      <c r="AA41" s="67">
        <v>0.42899999999999999</v>
      </c>
      <c r="AB41" s="67">
        <v>0.40500000000000003</v>
      </c>
      <c r="AC41" s="67">
        <v>0.39900000000000002</v>
      </c>
      <c r="AD41" s="55">
        <v>11</v>
      </c>
      <c r="AE41" s="55">
        <v>11</v>
      </c>
      <c r="AF41" s="55">
        <v>11</v>
      </c>
      <c r="AG41" s="55">
        <v>12</v>
      </c>
      <c r="AH41" s="55">
        <v>10</v>
      </c>
    </row>
    <row r="42" spans="1:34" x14ac:dyDescent="0.25">
      <c r="A42" s="50" t="s">
        <v>169</v>
      </c>
      <c r="B42" s="51">
        <v>99</v>
      </c>
      <c r="C42" s="51" t="s">
        <v>1353</v>
      </c>
      <c r="D42" s="51" t="s">
        <v>101</v>
      </c>
      <c r="E42" s="10">
        <v>16605944.16</v>
      </c>
      <c r="F42" s="10">
        <v>25064464.600000001</v>
      </c>
      <c r="G42" s="10">
        <v>17558094</v>
      </c>
      <c r="H42" s="10">
        <v>37454247</v>
      </c>
      <c r="I42" s="10">
        <v>37454247</v>
      </c>
      <c r="J42" s="83">
        <v>1.2</v>
      </c>
      <c r="K42" s="83">
        <v>1.4</v>
      </c>
      <c r="L42" s="83">
        <v>0.9</v>
      </c>
      <c r="M42" s="83">
        <v>1.3</v>
      </c>
      <c r="N42" s="83">
        <v>2.2999999999999998</v>
      </c>
      <c r="O42" s="69">
        <v>-0.4</v>
      </c>
      <c r="P42" s="69">
        <v>47.7</v>
      </c>
      <c r="Q42" s="69">
        <v>66</v>
      </c>
      <c r="R42" s="69">
        <v>-14.7</v>
      </c>
      <c r="S42" s="69">
        <v>1.3</v>
      </c>
      <c r="T42" s="67">
        <v>-0.253</v>
      </c>
      <c r="U42" s="67">
        <v>0.54600000000000004</v>
      </c>
      <c r="V42" s="67">
        <v>0.75600000000000001</v>
      </c>
      <c r="W42" s="67">
        <v>-0.14799999999999999</v>
      </c>
      <c r="X42" s="67">
        <v>1.7999999999999999E-2</v>
      </c>
      <c r="Y42" s="67">
        <v>0.50900000000000001</v>
      </c>
      <c r="Z42" s="67">
        <v>0.64400000000000002</v>
      </c>
      <c r="AA42" s="67">
        <v>0.46400000000000002</v>
      </c>
      <c r="AB42" s="67">
        <v>0.66300000000000003</v>
      </c>
      <c r="AC42" s="67">
        <v>0.17199999999999999</v>
      </c>
      <c r="AD42" s="55">
        <v>2</v>
      </c>
      <c r="AE42" s="55">
        <v>5</v>
      </c>
      <c r="AF42" s="55">
        <v>7</v>
      </c>
      <c r="AG42" s="55">
        <v>9</v>
      </c>
      <c r="AH42" s="55">
        <v>3</v>
      </c>
    </row>
    <row r="43" spans="1:34" x14ac:dyDescent="0.25">
      <c r="A43" s="50" t="s">
        <v>171</v>
      </c>
      <c r="B43" s="51">
        <v>100</v>
      </c>
      <c r="C43" s="51" t="s">
        <v>1322</v>
      </c>
      <c r="D43" s="51" t="s">
        <v>107</v>
      </c>
      <c r="E43" s="10">
        <v>251774000</v>
      </c>
      <c r="F43" s="10">
        <v>254397000</v>
      </c>
      <c r="G43" s="10">
        <v>243973000</v>
      </c>
      <c r="H43" s="10">
        <v>255617000</v>
      </c>
      <c r="I43" s="10">
        <v>255617000</v>
      </c>
      <c r="J43" s="83">
        <v>3.3</v>
      </c>
      <c r="K43" s="83">
        <v>3.4</v>
      </c>
      <c r="L43" s="83">
        <v>2</v>
      </c>
      <c r="M43" s="83">
        <v>1.9</v>
      </c>
      <c r="N43" s="83">
        <v>1.4</v>
      </c>
      <c r="O43" s="69">
        <v>4</v>
      </c>
      <c r="P43" s="69">
        <v>2.7</v>
      </c>
      <c r="Q43" s="69">
        <v>3.2</v>
      </c>
      <c r="R43" s="69">
        <v>4.5</v>
      </c>
      <c r="S43" s="69">
        <v>0.6</v>
      </c>
      <c r="T43" s="67">
        <v>0.255</v>
      </c>
      <c r="U43" s="67">
        <v>0.16</v>
      </c>
      <c r="V43" s="67">
        <v>0.17599999999999999</v>
      </c>
      <c r="W43" s="67">
        <v>0.24199999999999999</v>
      </c>
      <c r="X43" s="67">
        <v>2.4E-2</v>
      </c>
      <c r="Y43" s="67">
        <v>0.56699999999999995</v>
      </c>
      <c r="Z43" s="67">
        <v>0.57599999999999996</v>
      </c>
      <c r="AA43" s="67">
        <v>0.51400000000000001</v>
      </c>
      <c r="AB43" s="67">
        <v>0.46800000000000003</v>
      </c>
      <c r="AC43" s="67">
        <v>0.49299999999999999</v>
      </c>
      <c r="AD43" s="55">
        <v>0</v>
      </c>
      <c r="AE43" s="55">
        <v>0</v>
      </c>
      <c r="AF43" s="55">
        <v>0</v>
      </c>
      <c r="AG43" s="55">
        <v>16</v>
      </c>
      <c r="AH43" s="55">
        <v>16</v>
      </c>
    </row>
    <row r="44" spans="1:34" x14ac:dyDescent="0.25">
      <c r="A44" s="50" t="s">
        <v>173</v>
      </c>
      <c r="B44" s="51">
        <v>101</v>
      </c>
      <c r="C44" s="51" t="s">
        <v>129</v>
      </c>
      <c r="D44" s="51" t="s">
        <v>97</v>
      </c>
      <c r="E44" s="10">
        <v>142325000</v>
      </c>
      <c r="F44" s="10">
        <v>158676000</v>
      </c>
      <c r="G44" s="10">
        <v>155576000</v>
      </c>
      <c r="H44" s="10">
        <v>162938000</v>
      </c>
      <c r="I44" s="10">
        <v>162938000</v>
      </c>
      <c r="J44" s="83">
        <v>4.8</v>
      </c>
      <c r="K44" s="83">
        <v>3.4</v>
      </c>
      <c r="L44" s="83">
        <v>3</v>
      </c>
      <c r="M44" s="83">
        <v>3.5</v>
      </c>
      <c r="N44" s="83">
        <v>4</v>
      </c>
      <c r="O44" s="69">
        <v>23.6</v>
      </c>
      <c r="P44" s="69">
        <v>1.1000000000000001</v>
      </c>
      <c r="Q44" s="69">
        <v>23.8</v>
      </c>
      <c r="R44" s="69">
        <v>53.2</v>
      </c>
      <c r="S44" s="69">
        <v>-1.5</v>
      </c>
      <c r="T44" s="67">
        <v>0.61299999999999999</v>
      </c>
      <c r="U44" s="67">
        <v>1.0999999999999999E-2</v>
      </c>
      <c r="V44" s="67">
        <v>0.42199999999999999</v>
      </c>
      <c r="W44" s="67">
        <v>0.95499999999999996</v>
      </c>
      <c r="X44" s="67">
        <v>-5.3999999999999999E-2</v>
      </c>
      <c r="Y44" s="67">
        <v>0.94099999999999995</v>
      </c>
      <c r="Z44" s="67">
        <v>0.93899999999999995</v>
      </c>
      <c r="AA44" s="67">
        <v>0.93100000000000005</v>
      </c>
      <c r="AB44" s="67">
        <v>0.93400000000000005</v>
      </c>
      <c r="AC44" s="67">
        <v>0.94799999999999995</v>
      </c>
      <c r="AD44" s="55">
        <v>2</v>
      </c>
      <c r="AE44" s="55">
        <v>8</v>
      </c>
      <c r="AF44" s="55">
        <v>5</v>
      </c>
      <c r="AG44" s="55">
        <v>6</v>
      </c>
      <c r="AH44" s="55">
        <v>6</v>
      </c>
    </row>
    <row r="45" spans="1:34" x14ac:dyDescent="0.25">
      <c r="A45" s="50" t="s">
        <v>175</v>
      </c>
      <c r="B45" s="51">
        <v>11467</v>
      </c>
      <c r="C45" s="51" t="s">
        <v>1354</v>
      </c>
      <c r="D45" s="51" t="s">
        <v>101</v>
      </c>
      <c r="E45" s="10">
        <v>2246436.31</v>
      </c>
      <c r="F45" s="10">
        <v>7077600.8299999898</v>
      </c>
      <c r="G45" s="10">
        <v>6430420</v>
      </c>
      <c r="H45" s="10">
        <v>8278054</v>
      </c>
      <c r="I45" s="10">
        <v>8278054</v>
      </c>
      <c r="J45" s="83">
        <v>1.7</v>
      </c>
      <c r="K45" s="83">
        <v>1.5</v>
      </c>
      <c r="L45" s="83">
        <v>0.9</v>
      </c>
      <c r="M45" s="83">
        <v>1.3</v>
      </c>
      <c r="N45" s="83">
        <v>2.4</v>
      </c>
      <c r="O45" s="69">
        <v>1</v>
      </c>
      <c r="P45" s="69">
        <v>1.1000000000000001</v>
      </c>
      <c r="Q45" s="69">
        <v>-22.4</v>
      </c>
      <c r="R45" s="69">
        <v>-0.4</v>
      </c>
      <c r="S45" s="69">
        <v>1.4</v>
      </c>
      <c r="T45" s="67">
        <v>2.5999999999999999E-2</v>
      </c>
      <c r="U45" s="67">
        <v>1.7000000000000001E-2</v>
      </c>
      <c r="V45" s="67">
        <v>-2.3149999999999999</v>
      </c>
      <c r="W45" s="67">
        <v>-0.122</v>
      </c>
      <c r="X45" s="67">
        <v>3.2000000000000001E-2</v>
      </c>
      <c r="Y45" s="67">
        <v>0.188</v>
      </c>
      <c r="Z45" s="67">
        <v>0.51900000000000002</v>
      </c>
      <c r="AA45" s="67">
        <v>0.44800000000000001</v>
      </c>
      <c r="AB45" s="67">
        <v>0.501</v>
      </c>
      <c r="AC45" s="67">
        <v>8.9999999999999993E-3</v>
      </c>
      <c r="AD45" s="55">
        <v>4</v>
      </c>
      <c r="AE45" s="55">
        <v>9</v>
      </c>
      <c r="AF45" s="55">
        <v>10</v>
      </c>
      <c r="AG45" s="55">
        <v>8</v>
      </c>
      <c r="AH45" s="55">
        <v>3</v>
      </c>
    </row>
    <row r="46" spans="1:34" x14ac:dyDescent="0.25">
      <c r="A46" s="50" t="s">
        <v>178</v>
      </c>
      <c r="B46" s="51">
        <v>103</v>
      </c>
      <c r="C46" s="51" t="s">
        <v>1322</v>
      </c>
      <c r="D46" s="51" t="s">
        <v>126</v>
      </c>
      <c r="E46" s="10">
        <v>148291000</v>
      </c>
      <c r="F46" s="10">
        <v>153871000</v>
      </c>
      <c r="G46" s="10">
        <v>146166000</v>
      </c>
      <c r="H46" s="10">
        <v>177944000</v>
      </c>
      <c r="I46" s="10">
        <v>177944000</v>
      </c>
      <c r="J46" s="83">
        <v>4.8</v>
      </c>
      <c r="K46" s="83">
        <v>6</v>
      </c>
      <c r="L46" s="83">
        <v>2.6</v>
      </c>
      <c r="M46" s="83">
        <v>3.1</v>
      </c>
      <c r="N46" s="83">
        <v>5.5</v>
      </c>
      <c r="O46" s="69">
        <v>7.5</v>
      </c>
      <c r="P46" s="69">
        <v>5.2</v>
      </c>
      <c r="Q46" s="69">
        <v>1.7</v>
      </c>
      <c r="R46" s="69">
        <v>14</v>
      </c>
      <c r="S46" s="69">
        <v>4.5999999999999996</v>
      </c>
      <c r="T46" s="67">
        <v>0.29199999999999998</v>
      </c>
      <c r="U46" s="67">
        <v>0.17699999999999999</v>
      </c>
      <c r="V46" s="67">
        <v>3.5999999999999997E-2</v>
      </c>
      <c r="W46" s="67">
        <v>0.37</v>
      </c>
      <c r="X46" s="67">
        <v>0.20300000000000001</v>
      </c>
      <c r="Y46" s="67">
        <v>0.626</v>
      </c>
      <c r="Z46" s="67">
        <v>0.64200000000000002</v>
      </c>
      <c r="AA46" s="67">
        <v>0.54100000000000004</v>
      </c>
      <c r="AB46" s="67">
        <v>0.55100000000000005</v>
      </c>
      <c r="AC46" s="67">
        <v>0.63600000000000001</v>
      </c>
      <c r="AD46" s="55">
        <v>0</v>
      </c>
      <c r="AE46" s="55">
        <v>0</v>
      </c>
      <c r="AF46" s="55">
        <v>0</v>
      </c>
      <c r="AG46" s="55">
        <v>24</v>
      </c>
      <c r="AH46" s="55">
        <v>21</v>
      </c>
    </row>
    <row r="47" spans="1:34" x14ac:dyDescent="0.25">
      <c r="A47" s="50" t="s">
        <v>179</v>
      </c>
      <c r="B47" s="51">
        <v>105</v>
      </c>
      <c r="C47" s="51" t="s">
        <v>129</v>
      </c>
      <c r="D47" s="51" t="s">
        <v>97</v>
      </c>
      <c r="E47" s="10">
        <v>203094000</v>
      </c>
      <c r="F47" s="10">
        <v>159943000</v>
      </c>
      <c r="G47" s="10">
        <v>127684000</v>
      </c>
      <c r="H47" s="10">
        <v>87632000</v>
      </c>
      <c r="I47" s="10">
        <v>87632000</v>
      </c>
      <c r="J47" s="83">
        <v>1.7</v>
      </c>
      <c r="K47" s="83">
        <v>0.9</v>
      </c>
      <c r="L47" s="83">
        <v>1</v>
      </c>
      <c r="M47" s="83">
        <v>0.7</v>
      </c>
      <c r="N47" s="83">
        <v>2</v>
      </c>
      <c r="O47" s="69">
        <v>2.1</v>
      </c>
      <c r="P47" s="69">
        <v>-0.4</v>
      </c>
      <c r="Q47" s="69">
        <v>0.5</v>
      </c>
      <c r="R47" s="69">
        <v>1.7</v>
      </c>
      <c r="S47" s="69">
        <v>1.1000000000000001</v>
      </c>
      <c r="T47" s="67">
        <v>0.182</v>
      </c>
      <c r="U47" s="67">
        <v>-0.06</v>
      </c>
      <c r="V47" s="67">
        <v>2.4E-2</v>
      </c>
      <c r="W47" s="67">
        <v>0.115</v>
      </c>
      <c r="X47" s="67">
        <v>7.5999999999999998E-2</v>
      </c>
      <c r="Y47" s="67">
        <v>0.48099999999999998</v>
      </c>
      <c r="Z47" s="67">
        <v>0.39400000000000002</v>
      </c>
      <c r="AA47" s="67">
        <v>0.251</v>
      </c>
      <c r="AB47" s="67">
        <v>0.19</v>
      </c>
      <c r="AC47" s="67">
        <v>0.44700000000000001</v>
      </c>
      <c r="AD47" s="55">
        <v>9</v>
      </c>
      <c r="AE47" s="55">
        <v>9</v>
      </c>
      <c r="AF47" s="55">
        <v>9</v>
      </c>
      <c r="AG47" s="55">
        <v>10</v>
      </c>
      <c r="AH47" s="55">
        <v>10</v>
      </c>
    </row>
    <row r="48" spans="1:34" x14ac:dyDescent="0.25">
      <c r="A48" s="50" t="s">
        <v>181</v>
      </c>
      <c r="B48" s="51">
        <v>345</v>
      </c>
      <c r="C48" s="51" t="s">
        <v>129</v>
      </c>
      <c r="D48" s="51" t="s">
        <v>101</v>
      </c>
      <c r="E48" s="10">
        <v>-90975000</v>
      </c>
      <c r="F48" s="10">
        <v>-318010000</v>
      </c>
      <c r="G48" s="10">
        <v>331339000</v>
      </c>
      <c r="H48" s="10">
        <v>212289000</v>
      </c>
      <c r="I48" s="10">
        <v>212289000</v>
      </c>
      <c r="J48" s="83">
        <v>2.8</v>
      </c>
      <c r="K48" s="83">
        <v>0.8</v>
      </c>
      <c r="L48" s="83">
        <v>1.6</v>
      </c>
      <c r="M48" s="83">
        <v>0.7</v>
      </c>
      <c r="N48" s="83">
        <v>1.9</v>
      </c>
      <c r="O48" s="69">
        <v>0.2</v>
      </c>
      <c r="P48" s="69">
        <v>0.6</v>
      </c>
      <c r="Q48" s="69">
        <v>6</v>
      </c>
      <c r="R48" s="69">
        <v>3.7</v>
      </c>
      <c r="S48" s="69">
        <v>1</v>
      </c>
      <c r="T48" s="67">
        <v>-8.0000000000000002E-3</v>
      </c>
      <c r="U48" s="67">
        <v>3.2000000000000001E-2</v>
      </c>
      <c r="V48" s="67">
        <v>0.27400000000000002</v>
      </c>
      <c r="W48" s="67">
        <v>0.192</v>
      </c>
      <c r="X48" s="67">
        <v>4.2999999999999997E-2</v>
      </c>
      <c r="Y48" s="67">
        <v>-0.13700000000000001</v>
      </c>
      <c r="Z48" s="67">
        <v>-0.628</v>
      </c>
      <c r="AA48" s="67">
        <v>0.503</v>
      </c>
      <c r="AB48" s="67">
        <v>0.42399999999999999</v>
      </c>
      <c r="AC48" s="67">
        <v>0.54900000000000004</v>
      </c>
      <c r="AD48" s="55">
        <v>7</v>
      </c>
      <c r="AE48" s="55">
        <v>7</v>
      </c>
      <c r="AF48" s="55">
        <v>7</v>
      </c>
      <c r="AG48" s="55">
        <v>7</v>
      </c>
      <c r="AH48" s="55">
        <v>7</v>
      </c>
    </row>
    <row r="49" spans="1:34" x14ac:dyDescent="0.25">
      <c r="A49" s="50" t="s">
        <v>182</v>
      </c>
      <c r="B49" s="51">
        <v>3112</v>
      </c>
      <c r="C49" s="51" t="s">
        <v>1322</v>
      </c>
      <c r="D49" s="51" t="s">
        <v>101</v>
      </c>
      <c r="E49" s="10">
        <v>234511754</v>
      </c>
      <c r="F49" s="10">
        <v>219238000</v>
      </c>
      <c r="G49" s="10">
        <v>251616000</v>
      </c>
      <c r="H49" s="10">
        <v>313223000</v>
      </c>
      <c r="I49" s="10">
        <v>313223000</v>
      </c>
      <c r="J49" s="83">
        <v>2</v>
      </c>
      <c r="K49" s="83">
        <v>5</v>
      </c>
      <c r="L49" s="83">
        <v>3.1</v>
      </c>
      <c r="M49" s="83">
        <v>3.4</v>
      </c>
      <c r="N49" s="83">
        <v>4.5</v>
      </c>
      <c r="O49" s="69">
        <v>7.1</v>
      </c>
      <c r="P49" s="69">
        <v>5.0999999999999996</v>
      </c>
      <c r="Q49" s="69">
        <v>11.2</v>
      </c>
      <c r="R49" s="69">
        <v>9.8000000000000007</v>
      </c>
      <c r="S49" s="69">
        <v>-2.4</v>
      </c>
      <c r="T49" s="67">
        <v>0.32600000000000001</v>
      </c>
      <c r="U49" s="67">
        <v>0.19500000000000001</v>
      </c>
      <c r="V49" s="67">
        <v>0.33100000000000002</v>
      </c>
      <c r="W49" s="67">
        <v>0.32100000000000001</v>
      </c>
      <c r="X49" s="67">
        <v>-0.11700000000000001</v>
      </c>
      <c r="Y49" s="67">
        <v>0.53800000000000003</v>
      </c>
      <c r="Z49" s="67">
        <v>0.47899999999999998</v>
      </c>
      <c r="AA49" s="67">
        <v>0.45700000000000002</v>
      </c>
      <c r="AB49" s="67">
        <v>0.55200000000000005</v>
      </c>
      <c r="AC49" s="67">
        <v>0.61</v>
      </c>
      <c r="AD49" s="55">
        <v>13</v>
      </c>
      <c r="AE49" s="55">
        <v>0</v>
      </c>
      <c r="AF49" s="55">
        <v>0</v>
      </c>
      <c r="AG49" s="55">
        <v>16</v>
      </c>
      <c r="AH49" s="55">
        <v>16</v>
      </c>
    </row>
    <row r="50" spans="1:34" x14ac:dyDescent="0.25">
      <c r="A50" s="50" t="s">
        <v>183</v>
      </c>
      <c r="B50" s="51">
        <v>127</v>
      </c>
      <c r="C50" s="51" t="s">
        <v>1351</v>
      </c>
      <c r="D50" s="51" t="s">
        <v>107</v>
      </c>
      <c r="E50" s="10">
        <v>487570852</v>
      </c>
      <c r="F50" s="10">
        <v>561234236</v>
      </c>
      <c r="G50" s="10">
        <v>238172181</v>
      </c>
      <c r="H50" s="10">
        <v>247413073</v>
      </c>
      <c r="I50" s="10">
        <v>247413073</v>
      </c>
      <c r="J50" s="83">
        <v>2</v>
      </c>
      <c r="K50" s="83">
        <v>2.2999999999999998</v>
      </c>
      <c r="L50" s="83">
        <v>0.8</v>
      </c>
      <c r="M50" s="83">
        <v>1</v>
      </c>
      <c r="N50" s="83">
        <v>2.9</v>
      </c>
      <c r="O50" s="69">
        <v>24.8</v>
      </c>
      <c r="P50" s="69">
        <v>16.600000000000001</v>
      </c>
      <c r="Q50" s="69">
        <v>19.600000000000001</v>
      </c>
      <c r="R50" s="69">
        <v>-33.200000000000003</v>
      </c>
      <c r="S50" s="69">
        <v>14</v>
      </c>
      <c r="T50" s="67">
        <v>2.0030000000000001</v>
      </c>
      <c r="U50" s="67">
        <v>1.837</v>
      </c>
      <c r="V50" s="67">
        <v>0.81699999999999995</v>
      </c>
      <c r="W50" s="67">
        <v>-1.016</v>
      </c>
      <c r="X50" s="67">
        <v>0.92400000000000004</v>
      </c>
      <c r="Y50" s="67">
        <v>1.288</v>
      </c>
      <c r="Z50" s="67">
        <v>1.393</v>
      </c>
      <c r="AA50" s="67">
        <v>0.63400000000000001</v>
      </c>
      <c r="AB50" s="67">
        <v>0.66900000000000004</v>
      </c>
      <c r="AC50" s="67">
        <v>0.68200000000000005</v>
      </c>
      <c r="AD50" s="55">
        <v>5</v>
      </c>
      <c r="AE50" s="55">
        <v>6</v>
      </c>
      <c r="AF50" s="55">
        <v>7</v>
      </c>
      <c r="AG50" s="55">
        <v>8</v>
      </c>
      <c r="AH50" s="55">
        <v>9</v>
      </c>
    </row>
    <row r="51" spans="1:34" x14ac:dyDescent="0.25">
      <c r="A51" s="50" t="s">
        <v>185</v>
      </c>
      <c r="B51" s="51">
        <v>6963</v>
      </c>
      <c r="C51" s="51" t="s">
        <v>1357</v>
      </c>
      <c r="D51" s="51" t="s">
        <v>126</v>
      </c>
      <c r="E51" s="10">
        <v>51137000</v>
      </c>
      <c r="F51" s="10">
        <v>48000137</v>
      </c>
      <c r="G51" s="10">
        <v>48720275</v>
      </c>
      <c r="H51" s="10">
        <v>44490000</v>
      </c>
      <c r="I51" s="10">
        <v>44490000</v>
      </c>
      <c r="J51" s="83">
        <v>0.6</v>
      </c>
      <c r="K51" s="83">
        <v>0.5</v>
      </c>
      <c r="L51" s="83">
        <v>0.8</v>
      </c>
      <c r="M51" s="83">
        <v>0.6</v>
      </c>
      <c r="N51" s="83">
        <v>0.6</v>
      </c>
      <c r="O51" s="69" t="s">
        <v>233</v>
      </c>
      <c r="P51" s="69" t="s">
        <v>233</v>
      </c>
      <c r="Q51" s="69"/>
      <c r="R51" s="69"/>
      <c r="S51" s="69"/>
      <c r="T51" s="67">
        <v>-8.3930000000000007</v>
      </c>
      <c r="U51" s="67">
        <v>-7.952</v>
      </c>
      <c r="V51" s="67">
        <v>-6.3280000000000003</v>
      </c>
      <c r="W51" s="67">
        <v>-6.6879999999999997</v>
      </c>
      <c r="X51" s="67">
        <v>-6.617</v>
      </c>
      <c r="Y51" s="67">
        <v>0.93100000000000005</v>
      </c>
      <c r="Z51" s="67">
        <v>0.93</v>
      </c>
      <c r="AA51" s="67">
        <v>0.94199999999999995</v>
      </c>
      <c r="AB51" s="67">
        <v>0.92300000000000004</v>
      </c>
      <c r="AC51" s="67">
        <v>0.91400000000000003</v>
      </c>
      <c r="AD51" s="55" t="s">
        <v>233</v>
      </c>
      <c r="AE51" s="55">
        <v>16</v>
      </c>
      <c r="AF51" s="55">
        <v>19</v>
      </c>
      <c r="AG51" s="55">
        <v>18</v>
      </c>
      <c r="AH51" s="55">
        <v>27</v>
      </c>
    </row>
    <row r="52" spans="1:34" x14ac:dyDescent="0.25">
      <c r="A52" s="50" t="s">
        <v>186</v>
      </c>
      <c r="B52" s="51">
        <v>11718</v>
      </c>
      <c r="C52" s="51" t="s">
        <v>1357</v>
      </c>
      <c r="D52" s="51" t="s">
        <v>126</v>
      </c>
      <c r="E52" s="10">
        <v>12604000</v>
      </c>
      <c r="F52" s="10">
        <v>11584147</v>
      </c>
      <c r="G52" s="10">
        <v>10568643</v>
      </c>
      <c r="H52" s="10">
        <v>9965000</v>
      </c>
      <c r="I52" s="10">
        <v>9965000</v>
      </c>
      <c r="J52" s="83">
        <v>0.9</v>
      </c>
      <c r="K52" s="83">
        <v>0.8</v>
      </c>
      <c r="L52" s="83">
        <v>0.6</v>
      </c>
      <c r="M52" s="83">
        <v>0.8</v>
      </c>
      <c r="N52" s="83">
        <v>0.2</v>
      </c>
      <c r="O52" s="69" t="s">
        <v>233</v>
      </c>
      <c r="P52" s="69" t="s">
        <v>233</v>
      </c>
      <c r="Q52" s="69"/>
      <c r="R52" s="69"/>
      <c r="S52" s="69"/>
      <c r="T52" s="67">
        <v>-3.601</v>
      </c>
      <c r="U52" s="67">
        <v>-3.6720000000000002</v>
      </c>
      <c r="V52" s="67">
        <v>-4.2</v>
      </c>
      <c r="W52" s="67">
        <v>-4.8630000000000004</v>
      </c>
      <c r="X52" s="67">
        <v>-5.3369999999999997</v>
      </c>
      <c r="Y52" s="67">
        <v>0.79200000000000004</v>
      </c>
      <c r="Z52" s="67">
        <v>0.79900000000000004</v>
      </c>
      <c r="AA52" s="67">
        <v>0.83199999999999996</v>
      </c>
      <c r="AB52" s="67">
        <v>0.82499999999999996</v>
      </c>
      <c r="AC52" s="67">
        <v>0.78500000000000003</v>
      </c>
      <c r="AD52" s="55" t="s">
        <v>233</v>
      </c>
      <c r="AE52" s="55">
        <v>20</v>
      </c>
      <c r="AF52" s="55">
        <v>16</v>
      </c>
      <c r="AG52" s="55">
        <v>23</v>
      </c>
      <c r="AH52" s="55">
        <v>17</v>
      </c>
    </row>
    <row r="53" spans="1:34" x14ac:dyDescent="0.25">
      <c r="A53" s="50" t="s">
        <v>187</v>
      </c>
      <c r="B53" s="51">
        <v>25</v>
      </c>
      <c r="C53" s="51" t="s">
        <v>1358</v>
      </c>
      <c r="D53" s="51" t="s">
        <v>101</v>
      </c>
      <c r="E53" s="10">
        <v>88819551</v>
      </c>
      <c r="F53" s="10">
        <v>64183765</v>
      </c>
      <c r="G53" s="10">
        <v>66957935</v>
      </c>
      <c r="H53" s="10">
        <v>92805814</v>
      </c>
      <c r="I53" s="10">
        <v>92805814</v>
      </c>
      <c r="J53" s="83">
        <v>1.2</v>
      </c>
      <c r="K53" s="83">
        <v>1.1000000000000001</v>
      </c>
      <c r="L53" s="83">
        <v>0.7</v>
      </c>
      <c r="M53" s="83">
        <v>0.7</v>
      </c>
      <c r="N53" s="83">
        <v>0.9</v>
      </c>
      <c r="O53" s="69">
        <v>4.4000000000000004</v>
      </c>
      <c r="P53" s="69">
        <v>3.6</v>
      </c>
      <c r="Q53" s="69">
        <v>3.8</v>
      </c>
      <c r="R53" s="69">
        <v>3.8</v>
      </c>
      <c r="S53" s="69">
        <v>3.8</v>
      </c>
      <c r="T53" s="67">
        <v>0.26700000000000002</v>
      </c>
      <c r="U53" s="67">
        <v>0.161</v>
      </c>
      <c r="V53" s="67">
        <v>0.14799999999999999</v>
      </c>
      <c r="W53" s="67">
        <v>0.17</v>
      </c>
      <c r="X53" s="67">
        <v>0.14099999999999999</v>
      </c>
      <c r="Y53" s="67">
        <v>0.36299999999999999</v>
      </c>
      <c r="Z53" s="67">
        <v>0.249</v>
      </c>
      <c r="AA53" s="67">
        <v>0.20300000000000001</v>
      </c>
      <c r="AB53" s="67">
        <v>0.29699999999999999</v>
      </c>
      <c r="AC53" s="67">
        <v>0.32900000000000001</v>
      </c>
      <c r="AD53" s="55">
        <v>10</v>
      </c>
      <c r="AE53" s="55">
        <v>10</v>
      </c>
      <c r="AF53" s="55">
        <v>10</v>
      </c>
      <c r="AG53" s="55">
        <v>10</v>
      </c>
      <c r="AH53" s="55">
        <v>12</v>
      </c>
    </row>
    <row r="54" spans="1:34" x14ac:dyDescent="0.25">
      <c r="A54" s="50" t="s">
        <v>189</v>
      </c>
      <c r="B54" s="51">
        <v>122</v>
      </c>
      <c r="C54" s="51" t="s">
        <v>1360</v>
      </c>
      <c r="D54" s="51" t="s">
        <v>97</v>
      </c>
      <c r="E54" s="10">
        <v>304561917</v>
      </c>
      <c r="F54" s="10">
        <v>341340729</v>
      </c>
      <c r="G54" s="10">
        <v>369602512</v>
      </c>
      <c r="H54" s="10">
        <v>403451109</v>
      </c>
      <c r="I54" s="10">
        <v>403451109</v>
      </c>
      <c r="J54" s="83">
        <v>1.5</v>
      </c>
      <c r="K54" s="83">
        <v>1.4</v>
      </c>
      <c r="L54" s="83">
        <v>1</v>
      </c>
      <c r="M54" s="83">
        <v>1</v>
      </c>
      <c r="N54" s="83">
        <v>1.4</v>
      </c>
      <c r="O54" s="69">
        <v>2.7</v>
      </c>
      <c r="P54" s="69">
        <v>2.2000000000000002</v>
      </c>
      <c r="Q54" s="69">
        <v>3.1</v>
      </c>
      <c r="R54" s="69">
        <v>4.3</v>
      </c>
      <c r="S54" s="69">
        <v>-2.9</v>
      </c>
      <c r="T54" s="67">
        <v>0.129</v>
      </c>
      <c r="U54" s="67">
        <v>0.109</v>
      </c>
      <c r="V54" s="67">
        <v>0.13</v>
      </c>
      <c r="W54" s="67">
        <v>0.21199999999999999</v>
      </c>
      <c r="X54" s="67">
        <v>-0.22500000000000001</v>
      </c>
      <c r="Y54" s="67">
        <v>0.45700000000000002</v>
      </c>
      <c r="Z54" s="67">
        <v>0.499</v>
      </c>
      <c r="AA54" s="67">
        <v>0.443</v>
      </c>
      <c r="AB54" s="67">
        <v>0.48799999999999999</v>
      </c>
      <c r="AC54" s="67">
        <v>0.49</v>
      </c>
      <c r="AD54" s="55">
        <v>12</v>
      </c>
      <c r="AE54" s="55">
        <v>12</v>
      </c>
      <c r="AF54" s="55">
        <v>10</v>
      </c>
      <c r="AG54" s="55">
        <v>10</v>
      </c>
      <c r="AH54" s="55">
        <v>11</v>
      </c>
    </row>
    <row r="55" spans="1:34" x14ac:dyDescent="0.25">
      <c r="A55" s="50" t="s">
        <v>191</v>
      </c>
      <c r="B55" s="51">
        <v>3113</v>
      </c>
      <c r="C55" s="51" t="s">
        <v>1363</v>
      </c>
      <c r="D55" s="51" t="s">
        <v>101</v>
      </c>
      <c r="E55" s="10">
        <v>556444545</v>
      </c>
      <c r="F55" s="10">
        <v>575313684</v>
      </c>
      <c r="G55" s="10">
        <v>663427000</v>
      </c>
      <c r="H55" s="10">
        <v>697039787</v>
      </c>
      <c r="I55" s="10">
        <v>697039787</v>
      </c>
      <c r="J55" s="83">
        <v>1.4</v>
      </c>
      <c r="K55" s="83">
        <v>1.4</v>
      </c>
      <c r="L55" s="83">
        <v>1.4</v>
      </c>
      <c r="M55" s="83">
        <v>1.1000000000000001</v>
      </c>
      <c r="N55" s="83">
        <v>1.4</v>
      </c>
      <c r="O55" s="69">
        <v>7.3</v>
      </c>
      <c r="P55" s="69">
        <v>7.4</v>
      </c>
      <c r="Q55" s="69">
        <v>10.1</v>
      </c>
      <c r="R55" s="69">
        <v>4.3</v>
      </c>
      <c r="S55" s="69">
        <v>-0.1</v>
      </c>
      <c r="T55" s="67">
        <v>0.35499999999999998</v>
      </c>
      <c r="U55" s="67">
        <v>0.375</v>
      </c>
      <c r="V55" s="67">
        <v>0.34399999999999997</v>
      </c>
      <c r="W55" s="67">
        <v>0.33200000000000002</v>
      </c>
      <c r="X55" s="67">
        <v>-2.3E-2</v>
      </c>
      <c r="Y55" s="67">
        <v>0.58099999999999996</v>
      </c>
      <c r="Z55" s="67">
        <v>0.59599999999999997</v>
      </c>
      <c r="AA55" s="67">
        <v>0.54700000000000004</v>
      </c>
      <c r="AB55" s="67">
        <v>0.55100000000000005</v>
      </c>
      <c r="AC55" s="67">
        <v>0.54700000000000004</v>
      </c>
      <c r="AD55" s="55">
        <v>12</v>
      </c>
      <c r="AE55" s="55">
        <v>12</v>
      </c>
      <c r="AF55" s="55">
        <v>10</v>
      </c>
      <c r="AG55" s="55">
        <v>10</v>
      </c>
      <c r="AH55" s="55">
        <v>10</v>
      </c>
    </row>
    <row r="56" spans="1:34" x14ac:dyDescent="0.25">
      <c r="A56" s="50" t="s">
        <v>192</v>
      </c>
      <c r="B56" s="51">
        <v>42</v>
      </c>
      <c r="C56" s="51" t="s">
        <v>1353</v>
      </c>
      <c r="D56" s="51" t="s">
        <v>107</v>
      </c>
      <c r="E56" s="10">
        <v>11333709.380000001</v>
      </c>
      <c r="F56" s="10">
        <v>22940306.620000001</v>
      </c>
      <c r="G56" s="10">
        <v>26640054</v>
      </c>
      <c r="H56" s="10">
        <v>37283956</v>
      </c>
      <c r="I56" s="10">
        <v>37283956</v>
      </c>
      <c r="J56" s="83">
        <v>1.3</v>
      </c>
      <c r="K56" s="83">
        <v>1.4</v>
      </c>
      <c r="L56" s="83">
        <v>0.8</v>
      </c>
      <c r="M56" s="83">
        <v>1.1000000000000001</v>
      </c>
      <c r="N56" s="83">
        <v>1.2</v>
      </c>
      <c r="O56" s="69">
        <v>-0.4</v>
      </c>
      <c r="P56" s="69">
        <v>-12.4</v>
      </c>
      <c r="Q56" s="69">
        <v>6.6</v>
      </c>
      <c r="R56" s="69">
        <v>-12.9</v>
      </c>
      <c r="S56" s="69">
        <v>0.3</v>
      </c>
      <c r="T56" s="23">
        <v>-9.0100000000000006E-3</v>
      </c>
      <c r="U56" s="23">
        <v>-1.1429999999999999E-2</v>
      </c>
      <c r="V56" s="23">
        <v>2.99E-3</v>
      </c>
      <c r="W56" s="67">
        <v>-0.83199999999999996</v>
      </c>
      <c r="X56" s="67">
        <v>-4.9000000000000002E-2</v>
      </c>
      <c r="Y56" s="23">
        <v>2.96E-3</v>
      </c>
      <c r="Z56" s="23">
        <v>5.6499999999999996E-3</v>
      </c>
      <c r="AA56" s="23">
        <v>5.1999999999999998E-3</v>
      </c>
      <c r="AB56" s="67">
        <v>0.622</v>
      </c>
      <c r="AC56" s="67">
        <v>-2E-3</v>
      </c>
      <c r="AD56" s="55">
        <v>3</v>
      </c>
      <c r="AE56" s="55">
        <v>8</v>
      </c>
      <c r="AF56" s="55">
        <v>7</v>
      </c>
      <c r="AG56" s="55">
        <v>-19</v>
      </c>
      <c r="AH56" s="55">
        <v>2</v>
      </c>
    </row>
    <row r="57" spans="1:34" x14ac:dyDescent="0.25">
      <c r="A57" s="50" t="s">
        <v>194</v>
      </c>
      <c r="B57" s="51">
        <v>8701</v>
      </c>
      <c r="C57" s="51" t="s">
        <v>1353</v>
      </c>
      <c r="D57" s="51" t="s">
        <v>101</v>
      </c>
      <c r="E57" s="10">
        <v>86724000.420000002</v>
      </c>
      <c r="F57" s="10">
        <v>34575397.329999998</v>
      </c>
      <c r="G57" s="10">
        <v>29858459</v>
      </c>
      <c r="H57" s="10">
        <v>46068941</v>
      </c>
      <c r="I57" s="10">
        <v>46068941</v>
      </c>
      <c r="J57" s="83">
        <v>3.7</v>
      </c>
      <c r="K57" s="83">
        <v>1.5</v>
      </c>
      <c r="L57" s="83">
        <v>0.9</v>
      </c>
      <c r="M57" s="83">
        <v>1.2</v>
      </c>
      <c r="N57" s="83">
        <v>2.2000000000000002</v>
      </c>
      <c r="O57" s="69">
        <v>16.3</v>
      </c>
      <c r="P57" s="69">
        <v>384.1</v>
      </c>
      <c r="Q57" s="69">
        <v>148.69999999999999</v>
      </c>
      <c r="R57" s="69">
        <v>36.9</v>
      </c>
      <c r="S57" s="69">
        <v>5.0999999999999996</v>
      </c>
      <c r="T57" s="67">
        <v>1.536</v>
      </c>
      <c r="U57" s="67">
        <v>2.6240000000000001</v>
      </c>
      <c r="V57" s="67">
        <v>1.988</v>
      </c>
      <c r="W57" s="67">
        <v>0.82399999999999995</v>
      </c>
      <c r="X57" s="67">
        <v>0.27600000000000002</v>
      </c>
      <c r="Y57" s="67">
        <v>0.71599999999999997</v>
      </c>
      <c r="Z57" s="67">
        <v>0.55600000000000005</v>
      </c>
      <c r="AA57" s="67">
        <v>0.45800000000000002</v>
      </c>
      <c r="AB57" s="67">
        <v>0.56599999999999995</v>
      </c>
      <c r="AC57" s="67">
        <v>0.184</v>
      </c>
      <c r="AD57" s="55">
        <v>5</v>
      </c>
      <c r="AE57" s="55">
        <v>9</v>
      </c>
      <c r="AF57" s="55">
        <v>10</v>
      </c>
      <c r="AG57" s="55">
        <v>10</v>
      </c>
      <c r="AH57" s="55">
        <v>5</v>
      </c>
    </row>
    <row r="58" spans="1:34" x14ac:dyDescent="0.25">
      <c r="A58" s="50" t="s">
        <v>195</v>
      </c>
      <c r="B58" s="51">
        <v>75</v>
      </c>
      <c r="C58" s="51" t="s">
        <v>1353</v>
      </c>
      <c r="D58" s="51" t="s">
        <v>101</v>
      </c>
      <c r="E58" s="10">
        <v>5756215.5300000003</v>
      </c>
      <c r="F58" s="10">
        <v>23185697.469999999</v>
      </c>
      <c r="G58" s="10">
        <v>21247786</v>
      </c>
      <c r="H58" s="10">
        <v>41513995</v>
      </c>
      <c r="I58" s="10">
        <v>41513995</v>
      </c>
      <c r="J58" s="83">
        <v>1</v>
      </c>
      <c r="K58" s="83">
        <v>1.3</v>
      </c>
      <c r="L58" s="83">
        <v>0.8</v>
      </c>
      <c r="M58" s="83">
        <v>1.4</v>
      </c>
      <c r="N58" s="83">
        <v>2</v>
      </c>
      <c r="O58" s="69">
        <v>3</v>
      </c>
      <c r="P58" s="69">
        <v>57.8</v>
      </c>
      <c r="Q58" s="69">
        <v>4.8</v>
      </c>
      <c r="R58" s="69">
        <v>43.4</v>
      </c>
      <c r="S58" s="69">
        <v>1.8</v>
      </c>
      <c r="T58" s="67">
        <v>0.88800000000000001</v>
      </c>
      <c r="U58" s="67">
        <v>1.081</v>
      </c>
      <c r="V58" s="67">
        <v>8.5999999999999993E-2</v>
      </c>
      <c r="W58" s="67">
        <v>1.099</v>
      </c>
      <c r="X58" s="67">
        <v>0.06</v>
      </c>
      <c r="Y58" s="67">
        <v>0.161</v>
      </c>
      <c r="Z58" s="67">
        <v>0.436</v>
      </c>
      <c r="AA58" s="67">
        <v>0.377</v>
      </c>
      <c r="AB58" s="67">
        <v>0.56999999999999995</v>
      </c>
      <c r="AC58" s="67">
        <v>6.5000000000000002E-2</v>
      </c>
      <c r="AD58" s="55">
        <v>6</v>
      </c>
      <c r="AE58" s="55">
        <v>13</v>
      </c>
      <c r="AF58" s="55">
        <v>13</v>
      </c>
      <c r="AG58" s="55">
        <v>53</v>
      </c>
      <c r="AH58" s="55">
        <v>4</v>
      </c>
    </row>
    <row r="59" spans="1:34" x14ac:dyDescent="0.25">
      <c r="A59" s="50" t="s">
        <v>197</v>
      </c>
      <c r="B59" s="51">
        <v>41</v>
      </c>
      <c r="C59" s="51" t="s">
        <v>1353</v>
      </c>
      <c r="D59" s="51" t="s">
        <v>101</v>
      </c>
      <c r="E59" s="10">
        <v>17123197.210000001</v>
      </c>
      <c r="F59" s="10">
        <v>32694882.760000002</v>
      </c>
      <c r="G59" s="10">
        <v>20571914</v>
      </c>
      <c r="H59" s="10">
        <v>-4322618</v>
      </c>
      <c r="I59" s="10">
        <v>-4322618</v>
      </c>
      <c r="J59" s="83">
        <v>1.2</v>
      </c>
      <c r="K59" s="83">
        <v>1.3</v>
      </c>
      <c r="L59" s="83">
        <v>-0.1</v>
      </c>
      <c r="M59" s="83">
        <v>0.1</v>
      </c>
      <c r="N59" s="83">
        <v>0.1</v>
      </c>
      <c r="O59" s="69">
        <v>2.5</v>
      </c>
      <c r="P59" s="69">
        <v>45.6</v>
      </c>
      <c r="Q59" s="69">
        <v>23.7</v>
      </c>
      <c r="R59" s="69">
        <v>-55.3</v>
      </c>
      <c r="S59" s="69">
        <v>1</v>
      </c>
      <c r="T59" s="67">
        <v>0.72499999999999998</v>
      </c>
      <c r="U59" s="67">
        <v>1.52</v>
      </c>
      <c r="V59" s="67">
        <v>-1.327</v>
      </c>
      <c r="W59" s="67">
        <v>-0.94499999999999995</v>
      </c>
      <c r="X59" s="67">
        <v>1E-3</v>
      </c>
      <c r="Y59" s="67">
        <v>0.41099999999999998</v>
      </c>
      <c r="Z59" s="67">
        <v>0.62</v>
      </c>
      <c r="AA59" s="67">
        <v>0.55800000000000005</v>
      </c>
      <c r="AB59" s="67">
        <v>-0.11600000000000001</v>
      </c>
      <c r="AC59" s="67">
        <v>1.9E-2</v>
      </c>
      <c r="AD59" s="55">
        <v>6</v>
      </c>
      <c r="AE59" s="55">
        <v>12</v>
      </c>
      <c r="AF59" s="55">
        <v>12</v>
      </c>
      <c r="AG59" s="55">
        <v>15</v>
      </c>
      <c r="AH59" s="55">
        <v>5</v>
      </c>
    </row>
    <row r="60" spans="1:34" x14ac:dyDescent="0.25">
      <c r="A60" s="50" t="s">
        <v>199</v>
      </c>
      <c r="B60" s="51">
        <v>114</v>
      </c>
      <c r="C60" s="51" t="s">
        <v>1353</v>
      </c>
      <c r="D60" s="51" t="s">
        <v>101</v>
      </c>
      <c r="E60" s="10">
        <v>142022194.30000001</v>
      </c>
      <c r="F60" s="10">
        <v>32402036.75</v>
      </c>
      <c r="G60" s="10">
        <v>38799967</v>
      </c>
      <c r="H60" s="10">
        <v>49300370</v>
      </c>
      <c r="I60" s="10">
        <v>49300370</v>
      </c>
      <c r="J60" s="83">
        <v>6.4</v>
      </c>
      <c r="K60" s="83">
        <v>1.7</v>
      </c>
      <c r="L60" s="83">
        <v>1</v>
      </c>
      <c r="M60" s="83">
        <v>1.3</v>
      </c>
      <c r="N60" s="83">
        <v>2.2000000000000002</v>
      </c>
      <c r="O60" s="69">
        <v>16.2</v>
      </c>
      <c r="P60" s="69">
        <v>154.69999999999999</v>
      </c>
      <c r="Q60" s="69">
        <v>47.2</v>
      </c>
      <c r="R60" s="69">
        <v>58.3</v>
      </c>
      <c r="S60" s="69">
        <v>5.7</v>
      </c>
      <c r="T60" s="67">
        <v>1.895</v>
      </c>
      <c r="U60" s="67">
        <v>2.859</v>
      </c>
      <c r="V60" s="67">
        <v>0.83</v>
      </c>
      <c r="W60" s="67">
        <v>1.4259999999999999</v>
      </c>
      <c r="X60" s="67">
        <v>0.33400000000000002</v>
      </c>
      <c r="Y60" s="67">
        <v>0.84399999999999997</v>
      </c>
      <c r="Z60" s="67">
        <v>0.56599999999999995</v>
      </c>
      <c r="AA60" s="67">
        <v>0.53400000000000003</v>
      </c>
      <c r="AB60" s="67">
        <v>0.59799999999999998</v>
      </c>
      <c r="AC60" s="67">
        <v>0.186</v>
      </c>
      <c r="AD60" s="55">
        <v>5</v>
      </c>
      <c r="AE60" s="55">
        <v>8</v>
      </c>
      <c r="AF60" s="55">
        <v>9</v>
      </c>
      <c r="AG60" s="55">
        <v>22</v>
      </c>
      <c r="AH60" s="55">
        <v>6</v>
      </c>
    </row>
    <row r="61" spans="1:34" x14ac:dyDescent="0.25">
      <c r="A61" s="50" t="s">
        <v>201</v>
      </c>
      <c r="B61" s="51">
        <v>126</v>
      </c>
      <c r="C61" s="51" t="s">
        <v>1353</v>
      </c>
      <c r="D61" s="51" t="s">
        <v>107</v>
      </c>
      <c r="E61" s="10">
        <v>44703950.369999997</v>
      </c>
      <c r="F61" s="10">
        <v>28830445.82</v>
      </c>
      <c r="G61" s="10">
        <v>87433023</v>
      </c>
      <c r="H61" s="10">
        <v>131076822</v>
      </c>
      <c r="I61" s="10">
        <v>131076822</v>
      </c>
      <c r="J61" s="83">
        <v>1.1000000000000001</v>
      </c>
      <c r="K61" s="83">
        <v>1.2</v>
      </c>
      <c r="L61" s="83">
        <v>0.8</v>
      </c>
      <c r="M61" s="83">
        <v>1.1000000000000001</v>
      </c>
      <c r="N61" s="83">
        <v>2</v>
      </c>
      <c r="O61" s="69">
        <v>5.8</v>
      </c>
      <c r="P61" s="69">
        <v>331.9</v>
      </c>
      <c r="Q61" s="69">
        <v>19.600000000000001</v>
      </c>
      <c r="R61" s="69">
        <v>9.3000000000000007</v>
      </c>
      <c r="S61" s="69">
        <v>1.5</v>
      </c>
      <c r="T61" s="67">
        <v>0.6</v>
      </c>
      <c r="U61" s="67">
        <v>1.2929999999999999</v>
      </c>
      <c r="V61" s="67">
        <v>0.11899999999999999</v>
      </c>
      <c r="W61" s="67">
        <v>0.32300000000000001</v>
      </c>
      <c r="X61" s="67">
        <v>3.5000000000000003E-2</v>
      </c>
      <c r="Y61" s="67">
        <v>0.46700000000000003</v>
      </c>
      <c r="Z61" s="67">
        <v>0.38300000000000001</v>
      </c>
      <c r="AA61" s="67">
        <v>0.58899999999999997</v>
      </c>
      <c r="AB61" s="67">
        <v>0.69299999999999995</v>
      </c>
      <c r="AC61" s="67">
        <v>0.185</v>
      </c>
      <c r="AD61" s="55">
        <v>5</v>
      </c>
      <c r="AE61" s="55">
        <v>11</v>
      </c>
      <c r="AF61" s="55">
        <v>11</v>
      </c>
      <c r="AG61" s="55">
        <v>10</v>
      </c>
      <c r="AH61" s="55">
        <v>5</v>
      </c>
    </row>
    <row r="62" spans="1:34" x14ac:dyDescent="0.25">
      <c r="A62" s="50" t="s">
        <v>203</v>
      </c>
      <c r="B62" s="51">
        <v>129</v>
      </c>
      <c r="C62" s="51" t="s">
        <v>1364</v>
      </c>
      <c r="D62" s="51" t="s">
        <v>101</v>
      </c>
      <c r="E62" s="10">
        <v>434652388</v>
      </c>
      <c r="F62" s="10">
        <v>402026349</v>
      </c>
      <c r="G62" s="10">
        <v>409982036</v>
      </c>
      <c r="H62" s="10">
        <v>514939704</v>
      </c>
      <c r="I62" s="10">
        <v>514939704</v>
      </c>
      <c r="J62" s="83">
        <v>2.2999999999999998</v>
      </c>
      <c r="K62" s="83">
        <v>1.4</v>
      </c>
      <c r="L62" s="83">
        <v>1</v>
      </c>
      <c r="M62" s="83">
        <v>1.2</v>
      </c>
      <c r="N62" s="83">
        <v>1.1000000000000001</v>
      </c>
      <c r="O62" s="69">
        <v>25600.5</v>
      </c>
      <c r="P62" s="69" t="s">
        <v>233</v>
      </c>
      <c r="Q62" s="69"/>
      <c r="R62" s="69"/>
      <c r="S62" s="69"/>
      <c r="T62" s="67">
        <v>1.6279999999999999</v>
      </c>
      <c r="U62" s="67">
        <v>1.4350000000000001</v>
      </c>
      <c r="V62" s="67">
        <v>0.69299999999999995</v>
      </c>
      <c r="W62" s="67">
        <v>1.4830000000000001</v>
      </c>
      <c r="X62" s="67">
        <v>-0.80800000000000005</v>
      </c>
      <c r="Y62" s="67">
        <v>0.92900000000000005</v>
      </c>
      <c r="Z62" s="67">
        <v>0.91300000000000003</v>
      </c>
      <c r="AA62" s="67">
        <v>0.86599999999999999</v>
      </c>
      <c r="AB62" s="67">
        <v>0.9</v>
      </c>
      <c r="AC62" s="67">
        <v>1.0429999999999999</v>
      </c>
      <c r="AD62" s="55">
        <v>13</v>
      </c>
      <c r="AE62" s="55">
        <v>14</v>
      </c>
      <c r="AF62" s="55">
        <v>15</v>
      </c>
      <c r="AG62" s="55">
        <v>15</v>
      </c>
      <c r="AH62" s="55">
        <v>15</v>
      </c>
    </row>
    <row r="63" spans="1:34" x14ac:dyDescent="0.25">
      <c r="A63" s="50" t="s">
        <v>205</v>
      </c>
      <c r="B63" s="51">
        <v>104</v>
      </c>
      <c r="C63" s="51" t="s">
        <v>1346</v>
      </c>
      <c r="D63" s="51" t="s">
        <v>123</v>
      </c>
      <c r="E63" s="10">
        <v>155350000</v>
      </c>
      <c r="F63" s="10">
        <v>143273000</v>
      </c>
      <c r="G63" s="10">
        <v>184738000</v>
      </c>
      <c r="H63" s="10">
        <v>387943000</v>
      </c>
      <c r="I63" s="10">
        <v>387943000</v>
      </c>
      <c r="J63" s="83">
        <v>1.4</v>
      </c>
      <c r="K63" s="83">
        <v>1.2</v>
      </c>
      <c r="L63" s="83">
        <v>1.1000000000000001</v>
      </c>
      <c r="M63" s="83">
        <v>1.4</v>
      </c>
      <c r="N63" s="83">
        <v>0.9</v>
      </c>
      <c r="O63" s="69">
        <v>3.1</v>
      </c>
      <c r="P63" s="69">
        <v>2.7</v>
      </c>
      <c r="Q63" s="69">
        <v>2.8</v>
      </c>
      <c r="R63" s="69">
        <v>5.8</v>
      </c>
      <c r="S63" s="69">
        <v>-4.5</v>
      </c>
      <c r="T63" s="67">
        <v>0.13600000000000001</v>
      </c>
      <c r="U63" s="67">
        <v>0.10199999999999999</v>
      </c>
      <c r="V63" s="67">
        <v>8.4000000000000005E-2</v>
      </c>
      <c r="W63" s="67">
        <v>0.23499999999999999</v>
      </c>
      <c r="X63" s="67">
        <v>-0.21</v>
      </c>
      <c r="Y63" s="67">
        <v>0.21199999999999999</v>
      </c>
      <c r="Z63" s="67">
        <v>0.17</v>
      </c>
      <c r="AA63" s="67">
        <v>0.16400000000000001</v>
      </c>
      <c r="AB63" s="67">
        <v>0.31900000000000001</v>
      </c>
      <c r="AC63" s="67">
        <v>5.5E-2</v>
      </c>
      <c r="AD63" s="55">
        <v>16</v>
      </c>
      <c r="AE63" s="55">
        <v>16</v>
      </c>
      <c r="AF63" s="55">
        <v>16</v>
      </c>
      <c r="AG63" s="55">
        <v>16</v>
      </c>
      <c r="AH63" s="55">
        <v>14</v>
      </c>
    </row>
    <row r="64" spans="1:34" x14ac:dyDescent="0.25">
      <c r="A64" s="50" t="s">
        <v>206</v>
      </c>
      <c r="B64" s="51">
        <v>3115</v>
      </c>
      <c r="C64" s="51" t="s">
        <v>1339</v>
      </c>
      <c r="D64" s="51" t="s">
        <v>123</v>
      </c>
      <c r="E64" s="10">
        <v>177271000</v>
      </c>
      <c r="F64" s="10">
        <v>194802000</v>
      </c>
      <c r="G64" s="10">
        <v>434110000</v>
      </c>
      <c r="H64" s="10">
        <v>479282000</v>
      </c>
      <c r="I64" s="10">
        <v>479282000</v>
      </c>
      <c r="J64" s="83">
        <v>1.2</v>
      </c>
      <c r="K64" s="83">
        <v>1.8</v>
      </c>
      <c r="L64" s="83">
        <v>1.1000000000000001</v>
      </c>
      <c r="M64" s="83">
        <v>1.1000000000000001</v>
      </c>
      <c r="N64" s="83">
        <v>0.9</v>
      </c>
      <c r="O64" s="69">
        <v>2.4</v>
      </c>
      <c r="P64" s="69">
        <v>3.8</v>
      </c>
      <c r="Q64" s="69">
        <v>3.5</v>
      </c>
      <c r="R64" s="69">
        <v>9.9</v>
      </c>
      <c r="S64" s="69">
        <v>-0.1</v>
      </c>
      <c r="T64" s="67">
        <v>0.09</v>
      </c>
      <c r="U64" s="67">
        <v>0.155</v>
      </c>
      <c r="V64" s="67">
        <v>0.106</v>
      </c>
      <c r="W64" s="67">
        <v>0.22700000000000001</v>
      </c>
      <c r="X64" s="67">
        <v>-0.02</v>
      </c>
      <c r="Y64" s="67">
        <v>0.14699999999999999</v>
      </c>
      <c r="Z64" s="67">
        <v>0.14399999999999999</v>
      </c>
      <c r="AA64" s="67">
        <v>0.26400000000000001</v>
      </c>
      <c r="AB64" s="67">
        <v>0.32200000000000001</v>
      </c>
      <c r="AC64" s="67">
        <v>0.252</v>
      </c>
      <c r="AD64" s="55">
        <v>14</v>
      </c>
      <c r="AE64" s="55">
        <v>14</v>
      </c>
      <c r="AF64" s="55">
        <v>13</v>
      </c>
      <c r="AG64" s="55">
        <v>13</v>
      </c>
      <c r="AH64" s="55">
        <v>13</v>
      </c>
    </row>
    <row r="65" spans="1:34" x14ac:dyDescent="0.25">
      <c r="A65" s="50" t="s">
        <v>207</v>
      </c>
      <c r="B65" s="51">
        <v>138</v>
      </c>
      <c r="C65" s="51" t="s">
        <v>1322</v>
      </c>
      <c r="D65" s="51" t="s">
        <v>97</v>
      </c>
      <c r="E65" s="10">
        <v>294251256</v>
      </c>
      <c r="F65" s="10">
        <v>297131000</v>
      </c>
      <c r="G65" s="10">
        <v>319643000</v>
      </c>
      <c r="H65" s="10">
        <v>360243000</v>
      </c>
      <c r="I65" s="10">
        <v>360243000</v>
      </c>
      <c r="J65" s="83">
        <v>1.4</v>
      </c>
      <c r="K65" s="83">
        <v>4.7</v>
      </c>
      <c r="L65" s="83">
        <v>3.4</v>
      </c>
      <c r="M65" s="83">
        <v>4.0999999999999996</v>
      </c>
      <c r="N65" s="83">
        <v>5.3</v>
      </c>
      <c r="O65" s="69">
        <v>2.8</v>
      </c>
      <c r="P65" s="69">
        <v>3.9</v>
      </c>
      <c r="Q65" s="69">
        <v>7.5</v>
      </c>
      <c r="R65" s="69">
        <v>10.6</v>
      </c>
      <c r="S65" s="69">
        <v>0.3</v>
      </c>
      <c r="T65" s="67">
        <v>0.114</v>
      </c>
      <c r="U65" s="67">
        <v>0.13900000000000001</v>
      </c>
      <c r="V65" s="67">
        <v>0.25800000000000001</v>
      </c>
      <c r="W65" s="67">
        <v>0.38900000000000001</v>
      </c>
      <c r="X65" s="67">
        <v>-5.0000000000000001E-3</v>
      </c>
      <c r="Y65" s="67">
        <v>0.65400000000000003</v>
      </c>
      <c r="Z65" s="67">
        <v>0.66100000000000003</v>
      </c>
      <c r="AA65" s="67">
        <v>0.63700000000000001</v>
      </c>
      <c r="AB65" s="67">
        <v>0.66100000000000003</v>
      </c>
      <c r="AC65" s="67">
        <v>0.70199999999999996</v>
      </c>
      <c r="AD65" s="55">
        <v>4</v>
      </c>
      <c r="AE65" s="55">
        <v>0</v>
      </c>
      <c r="AF65" s="55">
        <v>0</v>
      </c>
      <c r="AG65" s="55">
        <v>7</v>
      </c>
      <c r="AH65" s="55">
        <v>7</v>
      </c>
    </row>
    <row r="66" spans="1:34" x14ac:dyDescent="0.25">
      <c r="J66" s="84"/>
      <c r="T66" s="80"/>
    </row>
    <row r="67" spans="1:34" x14ac:dyDescent="0.25">
      <c r="J67" s="84"/>
      <c r="T67" s="80"/>
    </row>
  </sheetData>
  <mergeCells count="6">
    <mergeCell ref="AD3:AH3"/>
    <mergeCell ref="E3:I3"/>
    <mergeCell ref="J3:N3"/>
    <mergeCell ref="O3:S3"/>
    <mergeCell ref="T3:X3"/>
    <mergeCell ref="Y3:AC3"/>
  </mergeCells>
  <phoneticPr fontId="7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AC69"/>
  <sheetViews>
    <sheetView workbookViewId="0">
      <selection activeCell="A29" sqref="A29"/>
    </sheetView>
  </sheetViews>
  <sheetFormatPr defaultRowHeight="14.4" x14ac:dyDescent="0.3"/>
  <cols>
    <col min="1" max="1" width="37.5546875" style="24" customWidth="1"/>
    <col min="2" max="2" width="9.44140625" style="25" customWidth="1"/>
    <col min="3" max="3" width="36.44140625" style="3" customWidth="1"/>
    <col min="4" max="4" width="35.44140625" style="47" customWidth="1"/>
    <col min="5" max="29" width="10.5546875" customWidth="1"/>
  </cols>
  <sheetData>
    <row r="1" spans="1:29" x14ac:dyDescent="0.3">
      <c r="A1" s="1" t="s">
        <v>85</v>
      </c>
      <c r="B1" s="4"/>
    </row>
    <row r="2" spans="1:29" ht="15" thickBot="1" x14ac:dyDescent="0.35">
      <c r="A2" s="1" t="s">
        <v>250</v>
      </c>
      <c r="B2" s="4"/>
    </row>
    <row r="3" spans="1:29" x14ac:dyDescent="0.3">
      <c r="A3" s="2"/>
      <c r="E3" s="270" t="s">
        <v>44</v>
      </c>
      <c r="F3" s="271"/>
      <c r="G3" s="271"/>
      <c r="H3" s="271"/>
      <c r="I3" s="272"/>
      <c r="J3" s="270" t="s">
        <v>45</v>
      </c>
      <c r="K3" s="271"/>
      <c r="L3" s="271"/>
      <c r="M3" s="271"/>
      <c r="N3" s="272"/>
      <c r="O3" s="270" t="s">
        <v>46</v>
      </c>
      <c r="P3" s="271"/>
      <c r="Q3" s="271"/>
      <c r="R3" s="271"/>
      <c r="S3" s="272"/>
      <c r="T3" s="270" t="s">
        <v>48</v>
      </c>
      <c r="U3" s="271"/>
      <c r="V3" s="271"/>
      <c r="W3" s="271"/>
      <c r="X3" s="272"/>
      <c r="Y3" s="270" t="s">
        <v>251</v>
      </c>
      <c r="Z3" s="271"/>
      <c r="AA3" s="271"/>
      <c r="AB3" s="271"/>
      <c r="AC3" s="272"/>
    </row>
    <row r="4" spans="1:29" ht="15" thickBot="1" x14ac:dyDescent="0.35">
      <c r="A4" s="1" t="s">
        <v>226</v>
      </c>
      <c r="B4" s="18" t="s">
        <v>227</v>
      </c>
      <c r="C4" s="22" t="s">
        <v>12</v>
      </c>
      <c r="D4" s="1" t="s">
        <v>7</v>
      </c>
      <c r="E4" s="63" t="s">
        <v>1314</v>
      </c>
      <c r="F4" s="64" t="s">
        <v>1313</v>
      </c>
      <c r="G4" s="64" t="s">
        <v>1315</v>
      </c>
      <c r="H4" s="65" t="s">
        <v>1316</v>
      </c>
      <c r="I4" s="66" t="s">
        <v>1317</v>
      </c>
      <c r="J4" s="63" t="s">
        <v>1314</v>
      </c>
      <c r="K4" s="64" t="s">
        <v>1313</v>
      </c>
      <c r="L4" s="64" t="s">
        <v>1315</v>
      </c>
      <c r="M4" s="65" t="s">
        <v>1316</v>
      </c>
      <c r="N4" s="66" t="s">
        <v>1317</v>
      </c>
      <c r="O4" s="63" t="s">
        <v>1314</v>
      </c>
      <c r="P4" s="64" t="s">
        <v>1313</v>
      </c>
      <c r="Q4" s="64" t="s">
        <v>1315</v>
      </c>
      <c r="R4" s="65" t="s">
        <v>1316</v>
      </c>
      <c r="S4" s="66" t="s">
        <v>1317</v>
      </c>
      <c r="T4" s="63" t="s">
        <v>1314</v>
      </c>
      <c r="U4" s="64" t="s">
        <v>1313</v>
      </c>
      <c r="V4" s="64" t="s">
        <v>1315</v>
      </c>
      <c r="W4" s="65" t="s">
        <v>1316</v>
      </c>
      <c r="X4" s="66" t="s">
        <v>1317</v>
      </c>
      <c r="Y4" s="63" t="s">
        <v>1314</v>
      </c>
      <c r="Z4" s="64" t="s">
        <v>1313</v>
      </c>
      <c r="AA4" s="64" t="s">
        <v>1315</v>
      </c>
      <c r="AB4" s="65" t="s">
        <v>1316</v>
      </c>
      <c r="AC4" s="66" t="s">
        <v>1317</v>
      </c>
    </row>
    <row r="5" spans="1:29" x14ac:dyDescent="0.3">
      <c r="A5" s="50" t="s">
        <v>96</v>
      </c>
      <c r="B5" s="51">
        <v>1</v>
      </c>
      <c r="C5" s="51" t="s">
        <v>1322</v>
      </c>
      <c r="D5" s="51" t="s">
        <v>97</v>
      </c>
      <c r="E5" s="28">
        <v>7361</v>
      </c>
      <c r="F5" s="28">
        <v>7109</v>
      </c>
      <c r="G5" s="28">
        <v>6147</v>
      </c>
      <c r="H5" s="28">
        <v>6030</v>
      </c>
      <c r="I5" s="28">
        <v>5899</v>
      </c>
      <c r="J5" s="28">
        <v>30418</v>
      </c>
      <c r="K5" s="28">
        <v>30579</v>
      </c>
      <c r="L5" s="28">
        <v>27693</v>
      </c>
      <c r="M5" s="28">
        <v>29390</v>
      </c>
      <c r="N5" s="28">
        <v>30360</v>
      </c>
      <c r="O5" s="162">
        <v>4.13</v>
      </c>
      <c r="P5" s="162">
        <v>4.3</v>
      </c>
      <c r="Q5" s="162">
        <v>4.51</v>
      </c>
      <c r="R5" s="162">
        <v>4.87</v>
      </c>
      <c r="S5" s="162">
        <v>5.15</v>
      </c>
      <c r="T5" s="28">
        <v>68991</v>
      </c>
      <c r="U5" s="28">
        <v>69027</v>
      </c>
      <c r="V5" s="28">
        <v>57903</v>
      </c>
      <c r="W5" s="28">
        <v>60836</v>
      </c>
      <c r="X5" s="28">
        <v>61531</v>
      </c>
      <c r="Y5" s="28">
        <v>27991</v>
      </c>
      <c r="Z5" s="28">
        <v>26458</v>
      </c>
      <c r="AA5" s="28">
        <v>22221</v>
      </c>
      <c r="AB5" s="28">
        <v>22519</v>
      </c>
      <c r="AC5" s="28">
        <v>24274</v>
      </c>
    </row>
    <row r="6" spans="1:29" x14ac:dyDescent="0.3">
      <c r="A6" s="50" t="s">
        <v>100</v>
      </c>
      <c r="B6" s="51">
        <v>2</v>
      </c>
      <c r="C6" s="51" t="s">
        <v>1324</v>
      </c>
      <c r="D6" s="51" t="s">
        <v>101</v>
      </c>
      <c r="E6" s="28">
        <v>639</v>
      </c>
      <c r="F6" s="28">
        <v>496</v>
      </c>
      <c r="G6" s="28">
        <v>509</v>
      </c>
      <c r="H6" s="28">
        <v>526</v>
      </c>
      <c r="I6" s="28">
        <v>523</v>
      </c>
      <c r="J6" s="28">
        <v>3721</v>
      </c>
      <c r="K6" s="28">
        <v>3340</v>
      </c>
      <c r="L6" s="28">
        <v>3446</v>
      </c>
      <c r="M6" s="28">
        <v>3711</v>
      </c>
      <c r="N6" s="28">
        <v>3676</v>
      </c>
      <c r="O6" s="162">
        <v>5.82</v>
      </c>
      <c r="P6" s="162">
        <v>6.73</v>
      </c>
      <c r="Q6" s="162">
        <v>6.77</v>
      </c>
      <c r="R6" s="162">
        <v>7.06</v>
      </c>
      <c r="S6" s="162">
        <v>7.03</v>
      </c>
      <c r="T6" s="28">
        <v>14606</v>
      </c>
      <c r="U6" s="28">
        <v>22370</v>
      </c>
      <c r="V6" s="28">
        <v>27304</v>
      </c>
      <c r="W6" s="28">
        <v>26833</v>
      </c>
      <c r="X6" s="28">
        <v>30621</v>
      </c>
      <c r="Y6" s="28">
        <v>11261</v>
      </c>
      <c r="Z6" s="28">
        <v>10836</v>
      </c>
      <c r="AA6" s="28">
        <v>9823</v>
      </c>
      <c r="AB6" s="28">
        <v>10072</v>
      </c>
      <c r="AC6" s="28">
        <v>11306</v>
      </c>
    </row>
    <row r="7" spans="1:29" x14ac:dyDescent="0.3">
      <c r="A7" s="50" t="s">
        <v>104</v>
      </c>
      <c r="B7" s="51">
        <v>5</v>
      </c>
      <c r="C7" s="51" t="s">
        <v>1327</v>
      </c>
      <c r="D7" s="51" t="s">
        <v>101</v>
      </c>
      <c r="E7" s="28">
        <v>4920</v>
      </c>
      <c r="F7" s="28">
        <v>4978</v>
      </c>
      <c r="G7" s="28">
        <v>4475</v>
      </c>
      <c r="H7" s="28">
        <v>4711</v>
      </c>
      <c r="I7" s="28">
        <v>4696</v>
      </c>
      <c r="J7" s="28">
        <v>18795</v>
      </c>
      <c r="K7" s="28">
        <v>19638</v>
      </c>
      <c r="L7" s="28">
        <v>17118</v>
      </c>
      <c r="M7" s="28">
        <v>18304</v>
      </c>
      <c r="N7" s="28">
        <v>19500</v>
      </c>
      <c r="O7" s="162">
        <v>3.82</v>
      </c>
      <c r="P7" s="162">
        <v>3.94</v>
      </c>
      <c r="Q7" s="162">
        <v>3.83</v>
      </c>
      <c r="R7" s="162">
        <v>3.89</v>
      </c>
      <c r="S7" s="162">
        <v>4.1500000000000004</v>
      </c>
      <c r="T7" s="28">
        <v>33046</v>
      </c>
      <c r="U7" s="28">
        <v>32400</v>
      </c>
      <c r="V7" s="28">
        <v>28653</v>
      </c>
      <c r="W7" s="28">
        <v>28719</v>
      </c>
      <c r="X7" s="28">
        <v>31122</v>
      </c>
      <c r="Y7" s="28">
        <v>25496</v>
      </c>
      <c r="Z7" s="28">
        <v>24780</v>
      </c>
      <c r="AA7" s="28">
        <v>21321</v>
      </c>
      <c r="AB7" s="28">
        <v>21247</v>
      </c>
      <c r="AC7" s="28">
        <v>23412</v>
      </c>
    </row>
    <row r="8" spans="1:29" x14ac:dyDescent="0.3">
      <c r="A8" s="50" t="s">
        <v>106</v>
      </c>
      <c r="B8" s="51">
        <v>4</v>
      </c>
      <c r="C8" s="51" t="s">
        <v>1327</v>
      </c>
      <c r="D8" s="51" t="s">
        <v>107</v>
      </c>
      <c r="E8" s="28">
        <v>42415</v>
      </c>
      <c r="F8" s="28">
        <v>42592</v>
      </c>
      <c r="G8" s="28">
        <v>40750</v>
      </c>
      <c r="H8" s="28">
        <v>43233</v>
      </c>
      <c r="I8" s="28">
        <v>43536</v>
      </c>
      <c r="J8" s="28">
        <v>210745</v>
      </c>
      <c r="K8" s="28">
        <v>218741</v>
      </c>
      <c r="L8" s="28">
        <v>214348</v>
      </c>
      <c r="M8" s="28">
        <v>232431</v>
      </c>
      <c r="N8" s="28">
        <v>239855</v>
      </c>
      <c r="O8" s="162">
        <v>4.97</v>
      </c>
      <c r="P8" s="162">
        <v>5.14</v>
      </c>
      <c r="Q8" s="162">
        <v>5.26</v>
      </c>
      <c r="R8" s="162">
        <v>5.38</v>
      </c>
      <c r="S8" s="162">
        <v>5.51</v>
      </c>
      <c r="T8" s="28">
        <v>434209</v>
      </c>
      <c r="U8" s="28">
        <v>437771</v>
      </c>
      <c r="V8" s="28">
        <v>343851</v>
      </c>
      <c r="W8" s="28">
        <v>355864</v>
      </c>
      <c r="X8" s="28">
        <v>406461</v>
      </c>
      <c r="Y8" s="28">
        <v>159193</v>
      </c>
      <c r="Z8" s="28">
        <v>166277</v>
      </c>
      <c r="AA8" s="28">
        <v>95922</v>
      </c>
      <c r="AB8" s="28">
        <v>89739</v>
      </c>
      <c r="AC8" s="28">
        <v>99449</v>
      </c>
    </row>
    <row r="9" spans="1:29" x14ac:dyDescent="0.3">
      <c r="A9" s="50" t="s">
        <v>109</v>
      </c>
      <c r="B9" s="51">
        <v>106</v>
      </c>
      <c r="C9" s="51" t="s">
        <v>1327</v>
      </c>
      <c r="D9" s="51" t="s">
        <v>101</v>
      </c>
      <c r="E9" s="28">
        <v>2961</v>
      </c>
      <c r="F9" s="28">
        <v>2641</v>
      </c>
      <c r="G9" s="28">
        <v>2387</v>
      </c>
      <c r="H9" s="28">
        <v>3056</v>
      </c>
      <c r="I9" s="28">
        <v>3389</v>
      </c>
      <c r="J9" s="28">
        <v>15593</v>
      </c>
      <c r="K9" s="28">
        <v>15301</v>
      </c>
      <c r="L9" s="28">
        <v>14182</v>
      </c>
      <c r="M9" s="28">
        <v>16639</v>
      </c>
      <c r="N9" s="28">
        <v>18012</v>
      </c>
      <c r="O9" s="162">
        <v>5.27</v>
      </c>
      <c r="P9" s="162">
        <v>5.79</v>
      </c>
      <c r="Q9" s="162">
        <v>5.94</v>
      </c>
      <c r="R9" s="162">
        <v>5.44</v>
      </c>
      <c r="S9" s="162">
        <v>5.31</v>
      </c>
      <c r="T9" s="28">
        <v>58522</v>
      </c>
      <c r="U9" s="28">
        <v>32953</v>
      </c>
      <c r="V9" s="28">
        <v>28316</v>
      </c>
      <c r="W9" s="28">
        <v>32918</v>
      </c>
      <c r="X9" s="28">
        <v>36834</v>
      </c>
      <c r="Y9" s="28">
        <v>29456</v>
      </c>
      <c r="Z9" s="28">
        <v>27620</v>
      </c>
      <c r="AA9" s="28">
        <v>23280</v>
      </c>
      <c r="AB9" s="28">
        <v>24722</v>
      </c>
      <c r="AC9" s="28">
        <v>27975</v>
      </c>
    </row>
    <row r="10" spans="1:29" x14ac:dyDescent="0.3">
      <c r="A10" s="50" t="s">
        <v>111</v>
      </c>
      <c r="B10" s="51">
        <v>14495</v>
      </c>
      <c r="C10" s="51" t="s">
        <v>1327</v>
      </c>
      <c r="D10" s="51" t="s">
        <v>101</v>
      </c>
      <c r="E10" s="28">
        <v>3298</v>
      </c>
      <c r="F10" s="28">
        <v>3440</v>
      </c>
      <c r="G10" s="28">
        <v>3350</v>
      </c>
      <c r="H10" s="28">
        <v>3620</v>
      </c>
      <c r="I10" s="28">
        <v>3565</v>
      </c>
      <c r="J10" s="28">
        <v>17881</v>
      </c>
      <c r="K10" s="28">
        <v>17076</v>
      </c>
      <c r="L10" s="28">
        <v>17069</v>
      </c>
      <c r="M10" s="28">
        <v>20027</v>
      </c>
      <c r="N10" s="28">
        <v>22030</v>
      </c>
      <c r="O10" s="162">
        <v>5.42</v>
      </c>
      <c r="P10" s="162">
        <v>4.96</v>
      </c>
      <c r="Q10" s="162">
        <v>5.0999999999999996</v>
      </c>
      <c r="R10" s="162">
        <v>5.53</v>
      </c>
      <c r="S10" s="162">
        <v>6.18</v>
      </c>
      <c r="T10" s="28">
        <v>133350</v>
      </c>
      <c r="U10" s="28">
        <v>130889</v>
      </c>
      <c r="V10" s="28">
        <v>114290</v>
      </c>
      <c r="W10" s="28">
        <v>131924</v>
      </c>
      <c r="X10" s="28">
        <v>133463</v>
      </c>
      <c r="Y10" s="28">
        <v>29486</v>
      </c>
      <c r="Z10" s="28">
        <v>32274</v>
      </c>
      <c r="AA10" s="28">
        <v>31749</v>
      </c>
      <c r="AB10" s="28">
        <v>31543</v>
      </c>
      <c r="AC10" s="28">
        <v>34554</v>
      </c>
    </row>
    <row r="11" spans="1:29" x14ac:dyDescent="0.3">
      <c r="A11" s="50" t="s">
        <v>112</v>
      </c>
      <c r="B11" s="51">
        <v>6309</v>
      </c>
      <c r="C11" s="51" t="s">
        <v>1331</v>
      </c>
      <c r="D11" s="51" t="s">
        <v>101</v>
      </c>
      <c r="E11" s="28">
        <v>15305</v>
      </c>
      <c r="F11" s="28">
        <v>14858</v>
      </c>
      <c r="G11" s="28">
        <v>13157</v>
      </c>
      <c r="H11" s="28">
        <v>12458</v>
      </c>
      <c r="I11" s="28">
        <v>11904</v>
      </c>
      <c r="J11" s="28">
        <v>71986</v>
      </c>
      <c r="K11" s="28">
        <v>69412</v>
      </c>
      <c r="L11" s="28">
        <v>61997</v>
      </c>
      <c r="M11" s="28">
        <v>60051</v>
      </c>
      <c r="N11" s="28">
        <v>61340</v>
      </c>
      <c r="O11" s="162">
        <v>4.7</v>
      </c>
      <c r="P11" s="162">
        <v>4.67</v>
      </c>
      <c r="Q11" s="162">
        <v>4.71</v>
      </c>
      <c r="R11" s="162">
        <v>4.82</v>
      </c>
      <c r="S11" s="162">
        <v>5.15</v>
      </c>
      <c r="T11" s="28">
        <v>306908</v>
      </c>
      <c r="U11" s="28">
        <v>307375</v>
      </c>
      <c r="V11" s="28">
        <v>247671</v>
      </c>
      <c r="W11" s="28">
        <v>315696</v>
      </c>
      <c r="X11" s="28">
        <v>317077</v>
      </c>
      <c r="Y11" s="28">
        <v>55972</v>
      </c>
      <c r="Z11" s="28">
        <v>53713</v>
      </c>
      <c r="AA11" s="28">
        <v>40870</v>
      </c>
      <c r="AB11" s="28">
        <v>45137</v>
      </c>
      <c r="AC11" s="28">
        <v>50357</v>
      </c>
    </row>
    <row r="12" spans="1:29" x14ac:dyDescent="0.3">
      <c r="A12" s="50" t="s">
        <v>114</v>
      </c>
      <c r="B12" s="51">
        <v>98</v>
      </c>
      <c r="C12" s="51" t="s">
        <v>1322</v>
      </c>
      <c r="D12" s="51" t="s">
        <v>97</v>
      </c>
      <c r="E12" s="28">
        <v>5810</v>
      </c>
      <c r="F12" s="28">
        <v>6135</v>
      </c>
      <c r="G12" s="28">
        <v>5723</v>
      </c>
      <c r="H12" s="28">
        <v>5836</v>
      </c>
      <c r="I12" s="28">
        <v>5335</v>
      </c>
      <c r="J12" s="28">
        <v>21538</v>
      </c>
      <c r="K12" s="28">
        <v>22976</v>
      </c>
      <c r="L12" s="28">
        <v>22234</v>
      </c>
      <c r="M12" s="28">
        <v>23959</v>
      </c>
      <c r="N12" s="28">
        <v>23748</v>
      </c>
      <c r="O12" s="162">
        <v>3.71</v>
      </c>
      <c r="P12" s="162">
        <v>3.75</v>
      </c>
      <c r="Q12" s="162">
        <v>3.89</v>
      </c>
      <c r="R12" s="162">
        <v>4.1100000000000003</v>
      </c>
      <c r="S12" s="162">
        <v>4.45</v>
      </c>
      <c r="T12" s="28">
        <v>39754</v>
      </c>
      <c r="U12" s="28">
        <v>40983</v>
      </c>
      <c r="V12" s="28">
        <v>37816</v>
      </c>
      <c r="W12" s="28">
        <v>44574</v>
      </c>
      <c r="X12" s="28">
        <v>53356</v>
      </c>
      <c r="Y12" s="28">
        <v>26089</v>
      </c>
      <c r="Z12" s="28">
        <v>26588</v>
      </c>
      <c r="AA12" s="28">
        <v>26926</v>
      </c>
      <c r="AB12" s="28">
        <v>29842</v>
      </c>
      <c r="AC12" s="28">
        <v>31937</v>
      </c>
    </row>
    <row r="13" spans="1:29" x14ac:dyDescent="0.3">
      <c r="A13" s="50" t="s">
        <v>117</v>
      </c>
      <c r="B13" s="51">
        <v>53</v>
      </c>
      <c r="C13" s="51" t="s">
        <v>1322</v>
      </c>
      <c r="D13" s="51" t="s">
        <v>97</v>
      </c>
      <c r="E13" s="28">
        <v>2832</v>
      </c>
      <c r="F13" s="28">
        <v>2846</v>
      </c>
      <c r="G13" s="28">
        <v>3008</v>
      </c>
      <c r="H13" s="28">
        <v>3729</v>
      </c>
      <c r="I13" s="28">
        <v>4007</v>
      </c>
      <c r="J13" s="28">
        <v>9959</v>
      </c>
      <c r="K13" s="28">
        <v>10603</v>
      </c>
      <c r="L13" s="28">
        <v>11287</v>
      </c>
      <c r="M13" s="28">
        <v>14541</v>
      </c>
      <c r="N13" s="28">
        <v>17250</v>
      </c>
      <c r="O13" s="162">
        <v>3.52</v>
      </c>
      <c r="P13" s="162">
        <v>3.73</v>
      </c>
      <c r="Q13" s="162">
        <v>3.75</v>
      </c>
      <c r="R13" s="162">
        <v>3.9</v>
      </c>
      <c r="S13" s="162">
        <v>4.3</v>
      </c>
      <c r="T13" s="28">
        <v>64582</v>
      </c>
      <c r="U13" s="28">
        <v>66488</v>
      </c>
      <c r="V13" s="28">
        <v>57969</v>
      </c>
      <c r="W13" s="28">
        <v>59369</v>
      </c>
      <c r="X13" s="28">
        <v>62269</v>
      </c>
      <c r="Y13" s="28">
        <v>16879</v>
      </c>
      <c r="Z13" s="28">
        <v>16673</v>
      </c>
      <c r="AA13" s="28">
        <v>15567</v>
      </c>
      <c r="AB13" s="28">
        <v>20966</v>
      </c>
      <c r="AC13" s="28">
        <v>19752</v>
      </c>
    </row>
    <row r="14" spans="1:29" x14ac:dyDescent="0.3">
      <c r="A14" s="50" t="s">
        <v>119</v>
      </c>
      <c r="B14" s="51">
        <v>79</v>
      </c>
      <c r="C14" s="51" t="s">
        <v>1322</v>
      </c>
      <c r="D14" s="51" t="s">
        <v>101</v>
      </c>
      <c r="E14" s="28">
        <v>11751</v>
      </c>
      <c r="F14" s="28">
        <v>11284</v>
      </c>
      <c r="G14" s="28">
        <v>11739</v>
      </c>
      <c r="H14" s="28">
        <v>11724</v>
      </c>
      <c r="I14" s="28">
        <v>11720</v>
      </c>
      <c r="J14" s="28">
        <v>50080</v>
      </c>
      <c r="K14" s="28">
        <v>51524</v>
      </c>
      <c r="L14" s="28">
        <v>53182</v>
      </c>
      <c r="M14" s="28">
        <v>55877</v>
      </c>
      <c r="N14" s="28">
        <v>56064</v>
      </c>
      <c r="O14" s="162">
        <v>4.26</v>
      </c>
      <c r="P14" s="162">
        <v>4.57</v>
      </c>
      <c r="Q14" s="162">
        <v>4.53</v>
      </c>
      <c r="R14" s="162">
        <v>4.7699999999999996</v>
      </c>
      <c r="S14" s="162">
        <v>4.78</v>
      </c>
      <c r="T14" s="28">
        <v>132673</v>
      </c>
      <c r="U14" s="28">
        <v>129717</v>
      </c>
      <c r="V14" s="28">
        <v>115801</v>
      </c>
      <c r="W14" s="28">
        <v>137328</v>
      </c>
      <c r="X14" s="28">
        <v>116607</v>
      </c>
      <c r="Y14" s="28">
        <v>46952</v>
      </c>
      <c r="Z14" s="28">
        <v>44533</v>
      </c>
      <c r="AA14" s="28">
        <v>38360</v>
      </c>
      <c r="AB14" s="28">
        <v>39380</v>
      </c>
      <c r="AC14" s="28">
        <v>42367</v>
      </c>
    </row>
    <row r="15" spans="1:29" x14ac:dyDescent="0.3">
      <c r="A15" s="50" t="s">
        <v>122</v>
      </c>
      <c r="B15" s="51">
        <v>8702</v>
      </c>
      <c r="C15" s="51" t="s">
        <v>1322</v>
      </c>
      <c r="D15" s="51" t="s">
        <v>123</v>
      </c>
      <c r="E15" s="28">
        <v>40456</v>
      </c>
      <c r="F15" s="28">
        <v>40393</v>
      </c>
      <c r="G15" s="28">
        <v>36118</v>
      </c>
      <c r="H15" s="28">
        <v>37313</v>
      </c>
      <c r="I15" s="28">
        <v>35996</v>
      </c>
      <c r="J15" s="28">
        <v>233723</v>
      </c>
      <c r="K15" s="28">
        <v>237332</v>
      </c>
      <c r="L15" s="28">
        <v>222413</v>
      </c>
      <c r="M15" s="28">
        <v>241412</v>
      </c>
      <c r="N15" s="28">
        <v>244425</v>
      </c>
      <c r="O15" s="162">
        <v>5.77</v>
      </c>
      <c r="P15" s="162">
        <v>5.86</v>
      </c>
      <c r="Q15" s="162">
        <v>6.13</v>
      </c>
      <c r="R15" s="162">
        <v>6.47</v>
      </c>
      <c r="S15" s="162">
        <v>6.79</v>
      </c>
      <c r="T15" s="28">
        <v>732556</v>
      </c>
      <c r="U15" s="28">
        <v>742287</v>
      </c>
      <c r="V15" s="28">
        <v>549790</v>
      </c>
      <c r="W15" s="28">
        <v>876757</v>
      </c>
      <c r="X15" s="28">
        <v>895049</v>
      </c>
      <c r="Y15" s="28">
        <v>75927</v>
      </c>
      <c r="Z15" s="28">
        <v>75442</v>
      </c>
      <c r="AA15" s="28">
        <v>63923</v>
      </c>
      <c r="AB15" s="28">
        <v>47780</v>
      </c>
      <c r="AC15" s="28">
        <v>50520</v>
      </c>
    </row>
    <row r="16" spans="1:29" x14ac:dyDescent="0.3">
      <c r="A16" s="50" t="s">
        <v>125</v>
      </c>
      <c r="B16" s="51">
        <v>46</v>
      </c>
      <c r="C16" s="51" t="s">
        <v>1333</v>
      </c>
      <c r="D16" s="51" t="s">
        <v>126</v>
      </c>
      <c r="E16" s="28">
        <v>14223</v>
      </c>
      <c r="F16" s="28">
        <v>13743</v>
      </c>
      <c r="G16" s="28">
        <v>12514</v>
      </c>
      <c r="H16" s="28">
        <v>12798</v>
      </c>
      <c r="I16" s="28">
        <v>13225</v>
      </c>
      <c r="J16" s="28">
        <v>120317</v>
      </c>
      <c r="K16" s="28">
        <v>122134</v>
      </c>
      <c r="L16" s="28">
        <v>107191</v>
      </c>
      <c r="M16" s="28">
        <v>116322</v>
      </c>
      <c r="N16" s="28">
        <v>129885</v>
      </c>
      <c r="O16" s="162">
        <v>8.4600000000000009</v>
      </c>
      <c r="P16" s="162">
        <v>8.89</v>
      </c>
      <c r="Q16" s="162">
        <v>8.57</v>
      </c>
      <c r="R16" s="162">
        <v>9.09</v>
      </c>
      <c r="S16" s="162">
        <v>9.82</v>
      </c>
      <c r="T16" s="28">
        <v>256469</v>
      </c>
      <c r="U16" s="28">
        <v>295127</v>
      </c>
      <c r="V16" s="28">
        <v>216710</v>
      </c>
      <c r="W16" s="28">
        <v>261002</v>
      </c>
      <c r="X16" s="28">
        <v>294766</v>
      </c>
      <c r="Y16" s="28">
        <v>60076</v>
      </c>
      <c r="Z16" s="28">
        <v>60734</v>
      </c>
      <c r="AA16" s="28">
        <v>47536</v>
      </c>
      <c r="AB16" s="28">
        <v>47621</v>
      </c>
      <c r="AC16" s="28">
        <v>60361</v>
      </c>
    </row>
    <row r="17" spans="1:29" x14ac:dyDescent="0.3">
      <c r="A17" s="50" t="s">
        <v>127</v>
      </c>
      <c r="B17" s="51">
        <v>3107</v>
      </c>
      <c r="C17" s="51" t="s">
        <v>1334</v>
      </c>
      <c r="D17" s="51" t="s">
        <v>123</v>
      </c>
      <c r="E17" s="28">
        <v>26408</v>
      </c>
      <c r="F17" s="28">
        <v>25815</v>
      </c>
      <c r="G17" s="28">
        <v>21754</v>
      </c>
      <c r="H17" s="28">
        <v>22667</v>
      </c>
      <c r="I17" s="28">
        <v>21560</v>
      </c>
      <c r="J17" s="28">
        <v>133091</v>
      </c>
      <c r="K17" s="28">
        <v>141409</v>
      </c>
      <c r="L17" s="28">
        <v>137159</v>
      </c>
      <c r="M17" s="28">
        <v>144493</v>
      </c>
      <c r="N17" s="28">
        <v>153634</v>
      </c>
      <c r="O17" s="162">
        <v>5.04</v>
      </c>
      <c r="P17" s="162">
        <v>5.48</v>
      </c>
      <c r="Q17" s="162">
        <v>6.31</v>
      </c>
      <c r="R17" s="162">
        <v>6.37</v>
      </c>
      <c r="S17" s="162">
        <v>7.13</v>
      </c>
      <c r="T17" s="28">
        <v>1581337</v>
      </c>
      <c r="U17" s="28">
        <v>1925880</v>
      </c>
      <c r="V17" s="28">
        <v>1770002</v>
      </c>
      <c r="W17" s="28">
        <v>2162580</v>
      </c>
      <c r="X17" s="28">
        <v>1953501</v>
      </c>
      <c r="Y17" s="28">
        <v>130163</v>
      </c>
      <c r="Z17" s="28">
        <v>169045</v>
      </c>
      <c r="AA17" s="28">
        <v>165058</v>
      </c>
      <c r="AB17" s="28">
        <v>102300</v>
      </c>
      <c r="AC17" s="28">
        <v>107703</v>
      </c>
    </row>
    <row r="18" spans="1:29" x14ac:dyDescent="0.3">
      <c r="A18" s="50" t="s">
        <v>128</v>
      </c>
      <c r="B18" s="51">
        <v>59</v>
      </c>
      <c r="C18" s="51" t="s">
        <v>129</v>
      </c>
      <c r="D18" s="51" t="s">
        <v>97</v>
      </c>
      <c r="E18" s="28">
        <v>10018</v>
      </c>
      <c r="F18" s="28">
        <v>9817</v>
      </c>
      <c r="G18" s="28">
        <v>8812</v>
      </c>
      <c r="H18" s="28">
        <v>8495</v>
      </c>
      <c r="I18" s="28">
        <v>7693</v>
      </c>
      <c r="J18" s="28">
        <v>40614</v>
      </c>
      <c r="K18" s="28">
        <v>43926</v>
      </c>
      <c r="L18" s="28">
        <v>42875</v>
      </c>
      <c r="M18" s="28">
        <v>44292</v>
      </c>
      <c r="N18" s="28">
        <v>44271</v>
      </c>
      <c r="O18" s="162">
        <v>4.05</v>
      </c>
      <c r="P18" s="162">
        <v>4.47</v>
      </c>
      <c r="Q18" s="162">
        <v>4.87</v>
      </c>
      <c r="R18" s="162">
        <v>5.21</v>
      </c>
      <c r="S18" s="162">
        <v>5.75</v>
      </c>
      <c r="T18" s="28">
        <v>32634</v>
      </c>
      <c r="U18" s="28">
        <v>31881</v>
      </c>
      <c r="V18" s="28">
        <v>27159</v>
      </c>
      <c r="W18" s="28">
        <v>28631</v>
      </c>
      <c r="X18" s="28">
        <v>31259</v>
      </c>
      <c r="Y18" s="28">
        <v>28267</v>
      </c>
      <c r="Z18" s="28">
        <v>27848</v>
      </c>
      <c r="AA18" s="28">
        <v>23892</v>
      </c>
      <c r="AB18" s="28">
        <v>25395</v>
      </c>
      <c r="AC18" s="28">
        <v>28599</v>
      </c>
    </row>
    <row r="19" spans="1:29" x14ac:dyDescent="0.3">
      <c r="A19" s="50" t="s">
        <v>130</v>
      </c>
      <c r="B19" s="51">
        <v>22</v>
      </c>
      <c r="C19" s="51" t="s">
        <v>129</v>
      </c>
      <c r="D19" s="51" t="s">
        <v>123</v>
      </c>
      <c r="E19" s="28">
        <v>47392</v>
      </c>
      <c r="F19" s="28">
        <v>47838</v>
      </c>
      <c r="G19" s="28">
        <v>43260</v>
      </c>
      <c r="H19" s="28">
        <v>46597</v>
      </c>
      <c r="I19" s="28">
        <v>46511</v>
      </c>
      <c r="J19" s="28">
        <v>272892</v>
      </c>
      <c r="K19" s="28">
        <v>283152</v>
      </c>
      <c r="L19" s="28">
        <v>262321</v>
      </c>
      <c r="M19" s="28">
        <v>288018</v>
      </c>
      <c r="N19" s="28">
        <v>305021</v>
      </c>
      <c r="O19" s="162">
        <v>5.76</v>
      </c>
      <c r="P19" s="162">
        <v>5.92</v>
      </c>
      <c r="Q19" s="162">
        <v>6.06</v>
      </c>
      <c r="R19" s="162">
        <v>6.18</v>
      </c>
      <c r="S19" s="162">
        <v>6.56</v>
      </c>
      <c r="T19" s="28">
        <v>667129</v>
      </c>
      <c r="U19" s="28">
        <v>682533</v>
      </c>
      <c r="V19" s="28">
        <v>615174</v>
      </c>
      <c r="W19" s="28">
        <v>714990</v>
      </c>
      <c r="X19" s="28">
        <v>757785</v>
      </c>
      <c r="Y19" s="28">
        <v>59712</v>
      </c>
      <c r="Z19" s="28">
        <v>61726</v>
      </c>
      <c r="AA19" s="28">
        <v>51803</v>
      </c>
      <c r="AB19" s="28">
        <v>54273</v>
      </c>
      <c r="AC19" s="28">
        <v>56537</v>
      </c>
    </row>
    <row r="20" spans="1:29" x14ac:dyDescent="0.3">
      <c r="A20" s="50" t="s">
        <v>131</v>
      </c>
      <c r="B20" s="51">
        <v>3108</v>
      </c>
      <c r="C20" s="51" t="s">
        <v>131</v>
      </c>
      <c r="D20" s="51" t="s">
        <v>107</v>
      </c>
      <c r="E20" s="28">
        <v>10683</v>
      </c>
      <c r="F20" s="28">
        <v>10184</v>
      </c>
      <c r="G20" s="28">
        <v>9836</v>
      </c>
      <c r="H20" s="28">
        <v>9458</v>
      </c>
      <c r="I20" s="28">
        <v>9089</v>
      </c>
      <c r="J20" s="28">
        <v>56280</v>
      </c>
      <c r="K20" s="28">
        <v>56374</v>
      </c>
      <c r="L20" s="28">
        <v>55348</v>
      </c>
      <c r="M20" s="28">
        <v>57296</v>
      </c>
      <c r="N20" s="28">
        <v>59868</v>
      </c>
      <c r="O20" s="162">
        <v>5.27</v>
      </c>
      <c r="P20" s="162">
        <v>5.54</v>
      </c>
      <c r="Q20" s="162">
        <v>5.63</v>
      </c>
      <c r="R20" s="162">
        <v>6.06</v>
      </c>
      <c r="S20" s="162">
        <v>6.59</v>
      </c>
      <c r="T20" s="28">
        <v>658611</v>
      </c>
      <c r="U20" s="28">
        <v>674918</v>
      </c>
      <c r="V20" s="28">
        <v>718258</v>
      </c>
      <c r="W20" s="28">
        <v>755438</v>
      </c>
      <c r="X20" s="28">
        <v>758486</v>
      </c>
      <c r="Y20" s="28">
        <v>90849</v>
      </c>
      <c r="Z20" s="28">
        <v>91524</v>
      </c>
      <c r="AA20" s="28">
        <v>85136</v>
      </c>
      <c r="AB20" s="28">
        <v>69274</v>
      </c>
      <c r="AC20" s="28">
        <v>88094</v>
      </c>
    </row>
    <row r="21" spans="1:29" x14ac:dyDescent="0.3">
      <c r="A21" s="50" t="s">
        <v>133</v>
      </c>
      <c r="B21" s="51">
        <v>39</v>
      </c>
      <c r="C21" s="51" t="s">
        <v>1336</v>
      </c>
      <c r="D21" s="51" t="s">
        <v>101</v>
      </c>
      <c r="E21" s="28">
        <v>16995</v>
      </c>
      <c r="F21" s="28">
        <v>17169</v>
      </c>
      <c r="G21" s="28">
        <v>15753</v>
      </c>
      <c r="H21" s="28">
        <v>16983</v>
      </c>
      <c r="I21" s="28">
        <v>16718</v>
      </c>
      <c r="J21" s="28">
        <v>73362</v>
      </c>
      <c r="K21" s="28">
        <v>73652</v>
      </c>
      <c r="L21" s="28">
        <v>67239</v>
      </c>
      <c r="M21" s="28">
        <v>73533</v>
      </c>
      <c r="N21" s="28">
        <v>78743</v>
      </c>
      <c r="O21" s="162">
        <v>4.32</v>
      </c>
      <c r="P21" s="162">
        <v>4.29</v>
      </c>
      <c r="Q21" s="162">
        <v>4.2699999999999996</v>
      </c>
      <c r="R21" s="162">
        <v>4.33</v>
      </c>
      <c r="S21" s="162">
        <v>4.71</v>
      </c>
      <c r="T21" s="28">
        <v>149973</v>
      </c>
      <c r="U21" s="28">
        <v>153184</v>
      </c>
      <c r="V21" s="28">
        <v>117524</v>
      </c>
      <c r="W21" s="28">
        <v>459904</v>
      </c>
      <c r="X21" s="28">
        <v>460054</v>
      </c>
      <c r="Y21" s="28">
        <v>79588</v>
      </c>
      <c r="Z21" s="28">
        <v>78294</v>
      </c>
      <c r="AA21" s="28">
        <v>65198</v>
      </c>
      <c r="AB21" s="28">
        <v>69799</v>
      </c>
      <c r="AC21" s="28">
        <v>75113</v>
      </c>
    </row>
    <row r="22" spans="1:29" x14ac:dyDescent="0.3">
      <c r="A22" s="50" t="s">
        <v>136</v>
      </c>
      <c r="B22" s="51">
        <v>50</v>
      </c>
      <c r="C22" s="51" t="s">
        <v>129</v>
      </c>
      <c r="D22" s="51" t="s">
        <v>101</v>
      </c>
      <c r="E22" s="28">
        <v>7081</v>
      </c>
      <c r="F22" s="28">
        <v>7193</v>
      </c>
      <c r="G22" s="28">
        <v>6419</v>
      </c>
      <c r="H22" s="28">
        <v>6663</v>
      </c>
      <c r="I22" s="28">
        <v>6357</v>
      </c>
      <c r="J22" s="28">
        <v>31493</v>
      </c>
      <c r="K22" s="28">
        <v>31457</v>
      </c>
      <c r="L22" s="28">
        <v>27983</v>
      </c>
      <c r="M22" s="28">
        <v>30420</v>
      </c>
      <c r="N22" s="28">
        <v>32170</v>
      </c>
      <c r="O22" s="162">
        <v>4.45</v>
      </c>
      <c r="P22" s="162">
        <v>4.37</v>
      </c>
      <c r="Q22" s="162">
        <v>4.3600000000000003</v>
      </c>
      <c r="R22" s="162">
        <v>4.57</v>
      </c>
      <c r="S22" s="162">
        <v>5.0599999999999996</v>
      </c>
      <c r="T22" s="28">
        <v>42747</v>
      </c>
      <c r="U22" s="28">
        <v>41718</v>
      </c>
      <c r="V22" s="28">
        <v>40818</v>
      </c>
      <c r="W22" s="28">
        <v>42042</v>
      </c>
      <c r="X22" s="28">
        <v>60708</v>
      </c>
      <c r="Y22" s="28">
        <v>33418</v>
      </c>
      <c r="Z22" s="28">
        <v>33364</v>
      </c>
      <c r="AA22" s="28">
        <v>28951</v>
      </c>
      <c r="AB22" s="28">
        <v>31736</v>
      </c>
      <c r="AC22" s="28">
        <v>36418</v>
      </c>
    </row>
    <row r="23" spans="1:29" x14ac:dyDescent="0.3">
      <c r="A23" s="50" t="s">
        <v>138</v>
      </c>
      <c r="B23" s="51">
        <v>51</v>
      </c>
      <c r="C23" s="51" t="s">
        <v>1337</v>
      </c>
      <c r="D23" s="51" t="s">
        <v>126</v>
      </c>
      <c r="E23" s="28">
        <v>1304</v>
      </c>
      <c r="F23" s="28">
        <v>1568</v>
      </c>
      <c r="G23" s="28">
        <v>1420</v>
      </c>
      <c r="H23" s="28">
        <v>1436</v>
      </c>
      <c r="I23" s="28">
        <v>1290</v>
      </c>
      <c r="J23" s="28">
        <v>10410</v>
      </c>
      <c r="K23" s="28">
        <v>10256</v>
      </c>
      <c r="L23" s="28">
        <v>9385</v>
      </c>
      <c r="M23" s="28">
        <v>10059</v>
      </c>
      <c r="N23" s="28">
        <v>9609</v>
      </c>
      <c r="O23" s="162">
        <v>7.98</v>
      </c>
      <c r="P23" s="162">
        <v>6.54</v>
      </c>
      <c r="Q23" s="162">
        <v>6.61</v>
      </c>
      <c r="R23" s="162">
        <v>7</v>
      </c>
      <c r="S23" s="162">
        <v>7.45</v>
      </c>
      <c r="T23" s="28">
        <v>286608</v>
      </c>
      <c r="U23" s="28">
        <v>319280</v>
      </c>
      <c r="V23" s="28">
        <v>290258</v>
      </c>
      <c r="W23" s="28">
        <v>355763</v>
      </c>
      <c r="X23" s="28">
        <v>368977</v>
      </c>
      <c r="Y23" s="28">
        <v>0</v>
      </c>
      <c r="Z23" s="28">
        <v>0</v>
      </c>
      <c r="AA23" s="28">
        <v>0</v>
      </c>
      <c r="AB23" s="28">
        <v>0</v>
      </c>
      <c r="AC23" s="28">
        <v>0</v>
      </c>
    </row>
    <row r="24" spans="1:29" x14ac:dyDescent="0.3">
      <c r="A24" s="50" t="s">
        <v>139</v>
      </c>
      <c r="B24" s="51">
        <v>57</v>
      </c>
      <c r="C24" s="51" t="s">
        <v>1338</v>
      </c>
      <c r="D24" s="51" t="s">
        <v>97</v>
      </c>
      <c r="E24" s="28">
        <v>8547</v>
      </c>
      <c r="F24" s="28">
        <v>8758</v>
      </c>
      <c r="G24" s="28">
        <v>8413</v>
      </c>
      <c r="H24" s="28">
        <v>8712</v>
      </c>
      <c r="I24" s="28">
        <v>9027</v>
      </c>
      <c r="J24" s="28">
        <v>38373</v>
      </c>
      <c r="K24" s="28">
        <v>39537</v>
      </c>
      <c r="L24" s="28">
        <v>36510</v>
      </c>
      <c r="M24" s="28">
        <v>35873</v>
      </c>
      <c r="N24" s="28">
        <v>37030</v>
      </c>
      <c r="O24" s="162">
        <v>4.49</v>
      </c>
      <c r="P24" s="162">
        <v>4.51</v>
      </c>
      <c r="Q24" s="162">
        <v>4.34</v>
      </c>
      <c r="R24" s="162">
        <v>4.12</v>
      </c>
      <c r="S24" s="162">
        <v>4.0999999999999996</v>
      </c>
      <c r="T24" s="28">
        <v>91653</v>
      </c>
      <c r="U24" s="28">
        <v>91689</v>
      </c>
      <c r="V24" s="28">
        <v>72098</v>
      </c>
      <c r="W24" s="28">
        <v>63315</v>
      </c>
      <c r="X24" s="28">
        <v>58810</v>
      </c>
      <c r="Y24" s="28">
        <v>31820</v>
      </c>
      <c r="Z24" s="28">
        <v>30996</v>
      </c>
      <c r="AA24" s="28">
        <v>31000</v>
      </c>
      <c r="AB24" s="28">
        <v>28583</v>
      </c>
      <c r="AC24" s="28">
        <v>32340</v>
      </c>
    </row>
    <row r="25" spans="1:29" x14ac:dyDescent="0.3">
      <c r="A25" s="50" t="s">
        <v>141</v>
      </c>
      <c r="B25" s="51">
        <v>8</v>
      </c>
      <c r="C25" s="51" t="s">
        <v>1331</v>
      </c>
      <c r="D25" s="51" t="s">
        <v>101</v>
      </c>
      <c r="E25" s="28">
        <v>1028</v>
      </c>
      <c r="F25" s="28">
        <v>987</v>
      </c>
      <c r="G25" s="28">
        <v>947</v>
      </c>
      <c r="H25" s="28">
        <v>1004</v>
      </c>
      <c r="I25" s="28">
        <v>1031</v>
      </c>
      <c r="J25" s="28">
        <v>3524</v>
      </c>
      <c r="K25" s="28">
        <v>3246</v>
      </c>
      <c r="L25" s="28">
        <v>3034</v>
      </c>
      <c r="M25" s="28">
        <v>3251</v>
      </c>
      <c r="N25" s="28">
        <v>3650</v>
      </c>
      <c r="O25" s="162">
        <v>3.43</v>
      </c>
      <c r="P25" s="162">
        <v>3.29</v>
      </c>
      <c r="Q25" s="162">
        <v>3.2</v>
      </c>
      <c r="R25" s="162">
        <v>3.24</v>
      </c>
      <c r="S25" s="162">
        <v>3.54</v>
      </c>
      <c r="T25" s="28">
        <v>21370</v>
      </c>
      <c r="U25" s="28">
        <v>22755</v>
      </c>
      <c r="V25" s="28">
        <v>59406</v>
      </c>
      <c r="W25" s="28">
        <v>67262</v>
      </c>
      <c r="X25" s="28">
        <v>67731</v>
      </c>
      <c r="Y25" s="28">
        <v>11275</v>
      </c>
      <c r="Z25" s="28">
        <v>11642</v>
      </c>
      <c r="AA25" s="28">
        <v>10410</v>
      </c>
      <c r="AB25" s="28">
        <v>10697</v>
      </c>
      <c r="AC25" s="28">
        <v>12472</v>
      </c>
    </row>
    <row r="26" spans="1:29" x14ac:dyDescent="0.3">
      <c r="A26" s="50" t="s">
        <v>143</v>
      </c>
      <c r="B26" s="51">
        <v>40</v>
      </c>
      <c r="C26" s="51" t="s">
        <v>1336</v>
      </c>
      <c r="D26" s="51" t="s">
        <v>101</v>
      </c>
      <c r="E26" s="28">
        <v>6227</v>
      </c>
      <c r="F26" s="28">
        <v>6270</v>
      </c>
      <c r="G26" s="28">
        <v>5381</v>
      </c>
      <c r="H26" s="28">
        <v>5095</v>
      </c>
      <c r="I26" s="28">
        <v>4772</v>
      </c>
      <c r="J26" s="28">
        <v>23524</v>
      </c>
      <c r="K26" s="28">
        <v>23094</v>
      </c>
      <c r="L26" s="28">
        <v>21588</v>
      </c>
      <c r="M26" s="28">
        <v>20245</v>
      </c>
      <c r="N26" s="28">
        <v>21347</v>
      </c>
      <c r="O26" s="162">
        <v>3.78</v>
      </c>
      <c r="P26" s="162">
        <v>3.68</v>
      </c>
      <c r="Q26" s="162">
        <v>4.01</v>
      </c>
      <c r="R26" s="162">
        <v>3.97</v>
      </c>
      <c r="S26" s="162">
        <v>4.47</v>
      </c>
      <c r="T26" s="28">
        <v>50156</v>
      </c>
      <c r="U26" s="28">
        <v>45147</v>
      </c>
      <c r="V26" s="28">
        <v>37971</v>
      </c>
      <c r="W26" s="28">
        <v>153219</v>
      </c>
      <c r="X26" s="28">
        <v>168417</v>
      </c>
      <c r="Y26" s="28">
        <v>32497</v>
      </c>
      <c r="Z26" s="28">
        <v>31137</v>
      </c>
      <c r="AA26" s="28">
        <v>26749</v>
      </c>
      <c r="AB26" s="28">
        <v>28753</v>
      </c>
      <c r="AC26" s="28">
        <v>30461</v>
      </c>
    </row>
    <row r="27" spans="1:29" x14ac:dyDescent="0.3">
      <c r="A27" s="50" t="s">
        <v>145</v>
      </c>
      <c r="B27" s="51">
        <v>68</v>
      </c>
      <c r="C27" s="51" t="s">
        <v>1339</v>
      </c>
      <c r="D27" s="51" t="s">
        <v>101</v>
      </c>
      <c r="E27" s="28">
        <v>4457</v>
      </c>
      <c r="F27" s="28">
        <v>4469</v>
      </c>
      <c r="G27" s="28">
        <v>3995</v>
      </c>
      <c r="H27" s="28">
        <v>4328</v>
      </c>
      <c r="I27" s="28">
        <v>4339</v>
      </c>
      <c r="J27" s="28">
        <v>20072</v>
      </c>
      <c r="K27" s="28">
        <v>20909</v>
      </c>
      <c r="L27" s="28">
        <v>20494</v>
      </c>
      <c r="M27" s="28">
        <v>22909</v>
      </c>
      <c r="N27" s="28">
        <v>28297</v>
      </c>
      <c r="O27" s="162">
        <v>4.5</v>
      </c>
      <c r="P27" s="162">
        <v>4.68</v>
      </c>
      <c r="Q27" s="162">
        <v>5.13</v>
      </c>
      <c r="R27" s="162">
        <v>5.29</v>
      </c>
      <c r="S27" s="162">
        <v>6.52</v>
      </c>
      <c r="T27" s="28">
        <v>81481</v>
      </c>
      <c r="U27" s="28">
        <v>82521</v>
      </c>
      <c r="V27" s="28">
        <v>73015</v>
      </c>
      <c r="W27" s="28">
        <v>80037</v>
      </c>
      <c r="X27" s="28">
        <v>81832</v>
      </c>
      <c r="Y27" s="28">
        <v>41914</v>
      </c>
      <c r="Z27" s="28">
        <v>39529</v>
      </c>
      <c r="AA27" s="28">
        <v>33502</v>
      </c>
      <c r="AB27" s="28">
        <v>35145</v>
      </c>
      <c r="AC27" s="28">
        <v>39607</v>
      </c>
    </row>
    <row r="28" spans="1:29" x14ac:dyDescent="0.3">
      <c r="A28" s="50" t="s">
        <v>147</v>
      </c>
      <c r="B28" s="51">
        <v>14496</v>
      </c>
      <c r="C28" s="51" t="s">
        <v>1339</v>
      </c>
      <c r="D28" s="51" t="s">
        <v>101</v>
      </c>
      <c r="E28" s="28">
        <v>7982</v>
      </c>
      <c r="F28" s="28">
        <v>7857</v>
      </c>
      <c r="G28" s="28">
        <v>7466</v>
      </c>
      <c r="H28" s="28">
        <v>7866</v>
      </c>
      <c r="I28" s="28">
        <v>7660</v>
      </c>
      <c r="J28" s="28">
        <v>36619</v>
      </c>
      <c r="K28" s="28">
        <v>36325</v>
      </c>
      <c r="L28" s="28">
        <v>33383</v>
      </c>
      <c r="M28" s="28">
        <v>35907</v>
      </c>
      <c r="N28" s="28">
        <v>39039</v>
      </c>
      <c r="O28" s="162">
        <v>4.59</v>
      </c>
      <c r="P28" s="162">
        <v>4.62</v>
      </c>
      <c r="Q28" s="162">
        <v>4.47</v>
      </c>
      <c r="R28" s="162">
        <v>4.5599999999999996</v>
      </c>
      <c r="S28" s="162">
        <v>5.0999999999999996</v>
      </c>
      <c r="T28" s="28">
        <v>120621</v>
      </c>
      <c r="U28" s="28">
        <v>112595</v>
      </c>
      <c r="V28" s="28">
        <v>87580</v>
      </c>
      <c r="W28" s="28">
        <v>89371</v>
      </c>
      <c r="X28" s="28">
        <v>77697</v>
      </c>
      <c r="Y28" s="28">
        <v>90633</v>
      </c>
      <c r="Z28" s="28">
        <v>81613</v>
      </c>
      <c r="AA28" s="28">
        <v>64041</v>
      </c>
      <c r="AB28" s="28">
        <v>62646</v>
      </c>
      <c r="AC28" s="28">
        <v>51371</v>
      </c>
    </row>
    <row r="29" spans="1:29" x14ac:dyDescent="0.3">
      <c r="A29" s="50" t="s">
        <v>148</v>
      </c>
      <c r="B29" s="51">
        <v>73</v>
      </c>
      <c r="C29" s="51" t="s">
        <v>1324</v>
      </c>
      <c r="D29" s="51" t="s">
        <v>101</v>
      </c>
      <c r="E29" s="28">
        <v>4963</v>
      </c>
      <c r="F29" s="28">
        <v>4694</v>
      </c>
      <c r="G29" s="28">
        <v>4357</v>
      </c>
      <c r="H29" s="28">
        <v>4121</v>
      </c>
      <c r="I29" s="28">
        <v>3752</v>
      </c>
      <c r="J29" s="28">
        <v>23661</v>
      </c>
      <c r="K29" s="28">
        <v>22699</v>
      </c>
      <c r="L29" s="28">
        <v>22147</v>
      </c>
      <c r="M29" s="28">
        <v>22314</v>
      </c>
      <c r="N29" s="28">
        <v>22432</v>
      </c>
      <c r="O29" s="162">
        <v>4.7699999999999996</v>
      </c>
      <c r="P29" s="162">
        <v>4.84</v>
      </c>
      <c r="Q29" s="162">
        <v>5.08</v>
      </c>
      <c r="R29" s="162">
        <v>5.41</v>
      </c>
      <c r="S29" s="162">
        <v>5.98</v>
      </c>
      <c r="T29" s="28">
        <v>79570</v>
      </c>
      <c r="U29" s="28">
        <v>89176</v>
      </c>
      <c r="V29" s="28">
        <v>72038</v>
      </c>
      <c r="W29" s="28">
        <v>70138</v>
      </c>
      <c r="X29" s="28">
        <v>72587</v>
      </c>
      <c r="Y29" s="28">
        <v>28282</v>
      </c>
      <c r="Z29" s="28">
        <v>27040</v>
      </c>
      <c r="AA29" s="28">
        <v>22871</v>
      </c>
      <c r="AB29" s="28">
        <v>22404</v>
      </c>
      <c r="AC29" s="28">
        <v>25734</v>
      </c>
    </row>
    <row r="30" spans="1:29" x14ac:dyDescent="0.3">
      <c r="A30" s="50" t="s">
        <v>150</v>
      </c>
      <c r="B30" s="51">
        <v>77</v>
      </c>
      <c r="C30" s="51" t="s">
        <v>1342</v>
      </c>
      <c r="D30" s="51" t="s">
        <v>101</v>
      </c>
      <c r="E30" s="28">
        <v>6985</v>
      </c>
      <c r="F30" s="28">
        <v>6656</v>
      </c>
      <c r="G30" s="28">
        <v>5488</v>
      </c>
      <c r="H30" s="28">
        <v>5442</v>
      </c>
      <c r="I30" s="28">
        <v>6168</v>
      </c>
      <c r="J30" s="28">
        <v>28878</v>
      </c>
      <c r="K30" s="28">
        <v>27714</v>
      </c>
      <c r="L30" s="28">
        <v>24518</v>
      </c>
      <c r="M30" s="28">
        <v>28802</v>
      </c>
      <c r="N30" s="28">
        <v>38172</v>
      </c>
      <c r="O30" s="162">
        <v>4.13</v>
      </c>
      <c r="P30" s="162">
        <v>4.16</v>
      </c>
      <c r="Q30" s="162">
        <v>4.47</v>
      </c>
      <c r="R30" s="162">
        <v>5.29</v>
      </c>
      <c r="S30" s="162">
        <v>6.19</v>
      </c>
      <c r="T30" s="28">
        <v>135557</v>
      </c>
      <c r="U30" s="28">
        <v>151870</v>
      </c>
      <c r="V30" s="28">
        <v>141965</v>
      </c>
      <c r="W30" s="28">
        <v>159543</v>
      </c>
      <c r="X30" s="28">
        <v>165382</v>
      </c>
      <c r="Y30" s="28">
        <v>50332</v>
      </c>
      <c r="Z30" s="28">
        <v>49773</v>
      </c>
      <c r="AA30" s="28">
        <v>43532</v>
      </c>
      <c r="AB30" s="28">
        <v>39834</v>
      </c>
      <c r="AC30" s="28">
        <v>42158</v>
      </c>
    </row>
    <row r="31" spans="1:29" x14ac:dyDescent="0.3">
      <c r="A31" s="50" t="s">
        <v>152</v>
      </c>
      <c r="B31" s="51">
        <v>6546</v>
      </c>
      <c r="C31" s="51" t="s">
        <v>1322</v>
      </c>
      <c r="D31" s="51" t="s">
        <v>107</v>
      </c>
      <c r="E31" s="28">
        <v>23997</v>
      </c>
      <c r="F31" s="28">
        <v>23936</v>
      </c>
      <c r="G31" s="28">
        <v>21448</v>
      </c>
      <c r="H31" s="28">
        <v>21448</v>
      </c>
      <c r="I31" s="28">
        <v>20747</v>
      </c>
      <c r="J31" s="28">
        <v>113360</v>
      </c>
      <c r="K31" s="28">
        <v>117524</v>
      </c>
      <c r="L31" s="28">
        <v>116121</v>
      </c>
      <c r="M31" s="28">
        <v>119431</v>
      </c>
      <c r="N31" s="28">
        <v>118448</v>
      </c>
      <c r="O31" s="162">
        <v>4.72</v>
      </c>
      <c r="P31" s="162">
        <v>4.91</v>
      </c>
      <c r="Q31" s="162">
        <v>5.41</v>
      </c>
      <c r="R31" s="162">
        <v>5.57</v>
      </c>
      <c r="S31" s="162">
        <v>5.71</v>
      </c>
      <c r="T31" s="28">
        <v>815684</v>
      </c>
      <c r="U31" s="28">
        <v>856797</v>
      </c>
      <c r="V31" s="28">
        <v>770340</v>
      </c>
      <c r="W31" s="28">
        <v>1280787</v>
      </c>
      <c r="X31" s="28">
        <v>1174395</v>
      </c>
      <c r="Y31" s="28">
        <v>65961</v>
      </c>
      <c r="Z31" s="28">
        <v>66499</v>
      </c>
      <c r="AA31" s="28">
        <v>58993</v>
      </c>
      <c r="AB31" s="28">
        <v>61991</v>
      </c>
      <c r="AC31" s="28">
        <v>66193</v>
      </c>
    </row>
    <row r="32" spans="1:29" x14ac:dyDescent="0.3">
      <c r="A32" s="50" t="s">
        <v>153</v>
      </c>
      <c r="B32" s="51">
        <v>83</v>
      </c>
      <c r="C32" s="51" t="s">
        <v>1344</v>
      </c>
      <c r="D32" s="51" t="s">
        <v>101</v>
      </c>
      <c r="E32" s="28">
        <v>12421</v>
      </c>
      <c r="F32" s="28">
        <v>11933</v>
      </c>
      <c r="G32" s="28">
        <v>10908</v>
      </c>
      <c r="H32" s="28">
        <v>10422</v>
      </c>
      <c r="I32" s="28">
        <v>10543</v>
      </c>
      <c r="J32" s="28">
        <v>47797</v>
      </c>
      <c r="K32" s="28">
        <v>46324</v>
      </c>
      <c r="L32" s="28">
        <v>41717</v>
      </c>
      <c r="M32" s="28">
        <v>42021</v>
      </c>
      <c r="N32" s="28">
        <v>46135</v>
      </c>
      <c r="O32" s="162">
        <v>3.85</v>
      </c>
      <c r="P32" s="162">
        <v>3.88</v>
      </c>
      <c r="Q32" s="162">
        <v>3.82</v>
      </c>
      <c r="R32" s="162">
        <v>4.03</v>
      </c>
      <c r="S32" s="162">
        <v>4.38</v>
      </c>
      <c r="T32" s="28">
        <v>269577</v>
      </c>
      <c r="U32" s="28">
        <v>290051</v>
      </c>
      <c r="V32" s="28">
        <v>272553</v>
      </c>
      <c r="W32" s="28">
        <v>521048</v>
      </c>
      <c r="X32" s="28">
        <v>349938</v>
      </c>
      <c r="Y32" s="28">
        <v>49543</v>
      </c>
      <c r="Z32" s="28">
        <v>59043</v>
      </c>
      <c r="AA32" s="28">
        <v>53398</v>
      </c>
      <c r="AB32" s="28">
        <v>54534</v>
      </c>
      <c r="AC32" s="28">
        <v>57299</v>
      </c>
    </row>
    <row r="33" spans="1:29" x14ac:dyDescent="0.3">
      <c r="A33" s="50" t="s">
        <v>155</v>
      </c>
      <c r="B33" s="51">
        <v>85</v>
      </c>
      <c r="C33" s="51" t="s">
        <v>1346</v>
      </c>
      <c r="D33" s="51" t="s">
        <v>101</v>
      </c>
      <c r="E33" s="28">
        <v>21586</v>
      </c>
      <c r="F33" s="28">
        <v>20396</v>
      </c>
      <c r="G33" s="28">
        <v>18492</v>
      </c>
      <c r="H33" s="28">
        <v>17777</v>
      </c>
      <c r="I33" s="28">
        <v>18065</v>
      </c>
      <c r="J33" s="28">
        <v>87876</v>
      </c>
      <c r="K33" s="28">
        <v>81966</v>
      </c>
      <c r="L33" s="28">
        <v>77460</v>
      </c>
      <c r="M33" s="28">
        <v>78693</v>
      </c>
      <c r="N33" s="28">
        <v>89418</v>
      </c>
      <c r="O33" s="162">
        <v>4.07</v>
      </c>
      <c r="P33" s="162">
        <v>4.0199999999999996</v>
      </c>
      <c r="Q33" s="162">
        <v>4.1900000000000004</v>
      </c>
      <c r="R33" s="162">
        <v>4.43</v>
      </c>
      <c r="S33" s="162">
        <v>4.95</v>
      </c>
      <c r="T33" s="28">
        <v>198693</v>
      </c>
      <c r="U33" s="28">
        <v>181329</v>
      </c>
      <c r="V33" s="28">
        <v>136594</v>
      </c>
      <c r="W33" s="28">
        <v>159360</v>
      </c>
      <c r="X33" s="28">
        <v>154503</v>
      </c>
      <c r="Y33" s="28">
        <v>99225</v>
      </c>
      <c r="Z33" s="28">
        <v>97257</v>
      </c>
      <c r="AA33" s="28">
        <v>80726</v>
      </c>
      <c r="AB33" s="28">
        <v>83429</v>
      </c>
      <c r="AC33" s="28">
        <v>88049</v>
      </c>
    </row>
    <row r="34" spans="1:29" x14ac:dyDescent="0.3">
      <c r="A34" s="50" t="s">
        <v>156</v>
      </c>
      <c r="B34" s="51">
        <v>133</v>
      </c>
      <c r="C34" s="51" t="s">
        <v>1339</v>
      </c>
      <c r="D34" s="51" t="s">
        <v>101</v>
      </c>
      <c r="E34" s="28">
        <v>3850</v>
      </c>
      <c r="F34" s="28">
        <v>3360</v>
      </c>
      <c r="G34" s="28">
        <v>3151</v>
      </c>
      <c r="H34" s="28">
        <v>3077</v>
      </c>
      <c r="I34" s="28">
        <v>2996</v>
      </c>
      <c r="J34" s="28">
        <v>17380</v>
      </c>
      <c r="K34" s="28">
        <v>16569</v>
      </c>
      <c r="L34" s="28">
        <v>16466</v>
      </c>
      <c r="M34" s="28">
        <v>17683</v>
      </c>
      <c r="N34" s="28">
        <v>18698</v>
      </c>
      <c r="O34" s="162">
        <v>4.51</v>
      </c>
      <c r="P34" s="162">
        <v>4.93</v>
      </c>
      <c r="Q34" s="162">
        <v>5.23</v>
      </c>
      <c r="R34" s="162">
        <v>5.75</v>
      </c>
      <c r="S34" s="162">
        <v>6.24</v>
      </c>
      <c r="T34" s="28">
        <v>29095</v>
      </c>
      <c r="U34" s="28">
        <v>28752</v>
      </c>
      <c r="V34" s="28">
        <v>24204</v>
      </c>
      <c r="W34" s="28">
        <v>37698</v>
      </c>
      <c r="X34" s="28">
        <v>30357</v>
      </c>
      <c r="Y34" s="28">
        <v>27086</v>
      </c>
      <c r="Z34" s="28">
        <v>26991</v>
      </c>
      <c r="AA34" s="28">
        <v>22678</v>
      </c>
      <c r="AB34" s="28">
        <v>25009</v>
      </c>
      <c r="AC34" s="28">
        <v>28482</v>
      </c>
    </row>
    <row r="35" spans="1:29" x14ac:dyDescent="0.3">
      <c r="A35" s="50" t="s">
        <v>159</v>
      </c>
      <c r="B35" s="51">
        <v>88</v>
      </c>
      <c r="C35" s="51" t="s">
        <v>129</v>
      </c>
      <c r="D35" s="51" t="s">
        <v>97</v>
      </c>
      <c r="E35" s="28">
        <v>1345</v>
      </c>
      <c r="F35" s="28">
        <v>1269</v>
      </c>
      <c r="G35" s="28">
        <v>1056</v>
      </c>
      <c r="H35" s="28">
        <v>1364</v>
      </c>
      <c r="I35" s="28">
        <v>1247</v>
      </c>
      <c r="J35" s="28">
        <v>5548</v>
      </c>
      <c r="K35" s="28">
        <v>5326</v>
      </c>
      <c r="L35" s="28">
        <v>4673</v>
      </c>
      <c r="M35" s="28">
        <v>4398</v>
      </c>
      <c r="N35" s="28">
        <v>4237</v>
      </c>
      <c r="O35" s="162">
        <v>4.12</v>
      </c>
      <c r="P35" s="162">
        <v>4.2</v>
      </c>
      <c r="Q35" s="162">
        <v>4.43</v>
      </c>
      <c r="R35" s="162">
        <v>3.22</v>
      </c>
      <c r="S35" s="162">
        <v>3.4</v>
      </c>
      <c r="T35" s="28">
        <v>61337</v>
      </c>
      <c r="U35" s="28">
        <v>62562</v>
      </c>
      <c r="V35" s="28">
        <v>55615</v>
      </c>
      <c r="W35" s="28">
        <v>60466</v>
      </c>
      <c r="X35" s="28">
        <v>71655</v>
      </c>
      <c r="Y35" s="28">
        <v>14636</v>
      </c>
      <c r="Z35" s="28">
        <v>14772</v>
      </c>
      <c r="AA35" s="28">
        <v>12254</v>
      </c>
      <c r="AB35" s="28">
        <v>14068</v>
      </c>
      <c r="AC35" s="28">
        <v>15693</v>
      </c>
    </row>
    <row r="36" spans="1:29" x14ac:dyDescent="0.3">
      <c r="A36" s="50" t="s">
        <v>161</v>
      </c>
      <c r="B36" s="51">
        <v>89</v>
      </c>
      <c r="C36" s="51" t="s">
        <v>129</v>
      </c>
      <c r="D36" s="51" t="s">
        <v>126</v>
      </c>
      <c r="E36" s="28">
        <v>1187</v>
      </c>
      <c r="F36" s="28">
        <v>1175</v>
      </c>
      <c r="G36" s="28">
        <v>1047</v>
      </c>
      <c r="H36" s="28">
        <v>1033</v>
      </c>
      <c r="I36" s="28">
        <v>1075</v>
      </c>
      <c r="J36" s="28">
        <v>4680</v>
      </c>
      <c r="K36" s="28">
        <v>4469</v>
      </c>
      <c r="L36" s="28">
        <v>4192</v>
      </c>
      <c r="M36" s="28">
        <v>4234</v>
      </c>
      <c r="N36" s="28">
        <v>4610</v>
      </c>
      <c r="O36" s="162">
        <v>3.94</v>
      </c>
      <c r="P36" s="162">
        <v>3.8</v>
      </c>
      <c r="Q36" s="162">
        <v>4</v>
      </c>
      <c r="R36" s="162">
        <v>4.0999999999999996</v>
      </c>
      <c r="S36" s="162">
        <v>4.29</v>
      </c>
      <c r="T36" s="28">
        <v>343577</v>
      </c>
      <c r="U36" s="28">
        <v>359487</v>
      </c>
      <c r="V36" s="28">
        <v>283158</v>
      </c>
      <c r="W36" s="28">
        <v>337618</v>
      </c>
      <c r="X36" s="28">
        <v>357564</v>
      </c>
      <c r="Y36" s="28">
        <v>20395</v>
      </c>
      <c r="Z36" s="28">
        <v>21629</v>
      </c>
      <c r="AA36" s="28">
        <v>18741</v>
      </c>
      <c r="AB36" s="28">
        <v>19915</v>
      </c>
      <c r="AC36" s="28">
        <v>24100</v>
      </c>
    </row>
    <row r="37" spans="1:29" x14ac:dyDescent="0.3">
      <c r="A37" s="50" t="s">
        <v>162</v>
      </c>
      <c r="B37" s="51">
        <v>91</v>
      </c>
      <c r="C37" s="51" t="s">
        <v>129</v>
      </c>
      <c r="D37" s="51" t="s">
        <v>123</v>
      </c>
      <c r="E37" s="28">
        <v>54258</v>
      </c>
      <c r="F37" s="28">
        <v>54158</v>
      </c>
      <c r="G37" s="28">
        <v>50632</v>
      </c>
      <c r="H37" s="28">
        <v>50632</v>
      </c>
      <c r="I37" s="28">
        <v>48426</v>
      </c>
      <c r="J37" s="28">
        <v>325791</v>
      </c>
      <c r="K37" s="28">
        <v>332400</v>
      </c>
      <c r="L37" s="28">
        <v>319649</v>
      </c>
      <c r="M37" s="28">
        <v>339944</v>
      </c>
      <c r="N37" s="28">
        <v>346410</v>
      </c>
      <c r="O37" s="162">
        <v>6</v>
      </c>
      <c r="P37" s="162">
        <v>6.14</v>
      </c>
      <c r="Q37" s="162">
        <v>6.31</v>
      </c>
      <c r="R37" s="162">
        <v>6.71</v>
      </c>
      <c r="S37" s="162">
        <v>7.15</v>
      </c>
      <c r="T37" s="28">
        <v>867060</v>
      </c>
      <c r="U37" s="28">
        <v>884015</v>
      </c>
      <c r="V37" s="28">
        <v>774874</v>
      </c>
      <c r="W37" s="28">
        <v>833451</v>
      </c>
      <c r="X37" s="28">
        <v>862756</v>
      </c>
      <c r="Y37" s="28">
        <v>108269</v>
      </c>
      <c r="Z37" s="28">
        <v>111524</v>
      </c>
      <c r="AA37" s="28">
        <v>98624</v>
      </c>
      <c r="AB37" s="28">
        <v>101640</v>
      </c>
      <c r="AC37" s="28">
        <v>109570</v>
      </c>
    </row>
    <row r="38" spans="1:29" x14ac:dyDescent="0.3">
      <c r="A38" s="50" t="s">
        <v>163</v>
      </c>
      <c r="B38" s="51">
        <v>3111</v>
      </c>
      <c r="C38" s="51" t="s">
        <v>1346</v>
      </c>
      <c r="D38" s="51" t="s">
        <v>101</v>
      </c>
      <c r="E38" s="28">
        <v>9769</v>
      </c>
      <c r="F38" s="28">
        <v>9539</v>
      </c>
      <c r="G38" s="28">
        <v>9193</v>
      </c>
      <c r="H38" s="28">
        <v>9166</v>
      </c>
      <c r="I38" s="28">
        <v>8540</v>
      </c>
      <c r="J38" s="28">
        <v>52375</v>
      </c>
      <c r="K38" s="28">
        <v>48111</v>
      </c>
      <c r="L38" s="28">
        <v>50329</v>
      </c>
      <c r="M38" s="28">
        <v>49712</v>
      </c>
      <c r="N38" s="28">
        <v>51595</v>
      </c>
      <c r="O38" s="162">
        <v>5.36</v>
      </c>
      <c r="P38" s="162">
        <v>5.04</v>
      </c>
      <c r="Q38" s="162">
        <v>5.47</v>
      </c>
      <c r="R38" s="162">
        <v>5.42</v>
      </c>
      <c r="S38" s="162">
        <v>6.04</v>
      </c>
      <c r="T38" s="28">
        <v>450465</v>
      </c>
      <c r="U38" s="28">
        <v>425428</v>
      </c>
      <c r="V38" s="28">
        <v>333652</v>
      </c>
      <c r="W38" s="28">
        <v>394267</v>
      </c>
      <c r="X38" s="28">
        <v>330844</v>
      </c>
      <c r="Y38" s="28">
        <v>44279</v>
      </c>
      <c r="Z38" s="28">
        <v>38685</v>
      </c>
      <c r="AA38" s="28">
        <v>31644</v>
      </c>
      <c r="AB38" s="28">
        <v>31357</v>
      </c>
      <c r="AC38" s="28">
        <v>31438</v>
      </c>
    </row>
    <row r="39" spans="1:29" x14ac:dyDescent="0.3">
      <c r="A39" s="50" t="s">
        <v>164</v>
      </c>
      <c r="B39" s="51">
        <v>6547</v>
      </c>
      <c r="C39" s="51" t="s">
        <v>1349</v>
      </c>
      <c r="D39" s="51" t="s">
        <v>101</v>
      </c>
      <c r="E39" s="28">
        <v>16858</v>
      </c>
      <c r="F39" s="28">
        <v>17255</v>
      </c>
      <c r="G39" s="28">
        <v>14954</v>
      </c>
      <c r="H39" s="28">
        <v>12168</v>
      </c>
      <c r="I39" s="28">
        <v>9286</v>
      </c>
      <c r="J39" s="28">
        <v>77098</v>
      </c>
      <c r="K39" s="28">
        <v>77174</v>
      </c>
      <c r="L39" s="28">
        <v>66888</v>
      </c>
      <c r="M39" s="28">
        <v>47385</v>
      </c>
      <c r="N39" s="28">
        <v>41067</v>
      </c>
      <c r="O39" s="162">
        <v>4.57</v>
      </c>
      <c r="P39" s="162">
        <v>4.47</v>
      </c>
      <c r="Q39" s="162">
        <v>4.47</v>
      </c>
      <c r="R39" s="162">
        <v>3.89</v>
      </c>
      <c r="S39" s="162">
        <v>4.42</v>
      </c>
      <c r="T39" s="28">
        <v>227035</v>
      </c>
      <c r="U39" s="28">
        <v>217586</v>
      </c>
      <c r="V39" s="28">
        <v>190497</v>
      </c>
      <c r="W39" s="28">
        <v>217970</v>
      </c>
      <c r="X39" s="28">
        <v>176061</v>
      </c>
      <c r="Y39" s="28">
        <v>69328</v>
      </c>
      <c r="Z39" s="28">
        <v>67154</v>
      </c>
      <c r="AA39" s="28">
        <v>60033</v>
      </c>
      <c r="AB39" s="28">
        <v>54670</v>
      </c>
      <c r="AC39" s="28">
        <v>57435</v>
      </c>
    </row>
    <row r="40" spans="1:29" x14ac:dyDescent="0.3">
      <c r="A40" s="50" t="s">
        <v>165</v>
      </c>
      <c r="B40" s="51">
        <v>3110</v>
      </c>
      <c r="C40" s="51" t="s">
        <v>1351</v>
      </c>
      <c r="D40" s="51" t="s">
        <v>101</v>
      </c>
      <c r="E40" s="28">
        <v>11199</v>
      </c>
      <c r="F40" s="28">
        <v>11390</v>
      </c>
      <c r="G40" s="28">
        <v>12118</v>
      </c>
      <c r="H40" s="28">
        <v>10494</v>
      </c>
      <c r="I40" s="28">
        <v>9893</v>
      </c>
      <c r="J40" s="28">
        <v>54527</v>
      </c>
      <c r="K40" s="28">
        <v>56245</v>
      </c>
      <c r="L40" s="28">
        <v>60936</v>
      </c>
      <c r="M40" s="28">
        <v>56416</v>
      </c>
      <c r="N40" s="28">
        <v>58538</v>
      </c>
      <c r="O40" s="162">
        <v>4.87</v>
      </c>
      <c r="P40" s="162">
        <v>4.9400000000000004</v>
      </c>
      <c r="Q40" s="162">
        <v>5.03</v>
      </c>
      <c r="R40" s="162">
        <v>5.38</v>
      </c>
      <c r="S40" s="162">
        <v>5.92</v>
      </c>
      <c r="T40" s="28">
        <v>419254</v>
      </c>
      <c r="U40" s="28">
        <v>276897</v>
      </c>
      <c r="V40" s="28">
        <v>237703</v>
      </c>
      <c r="W40" s="28">
        <v>162042</v>
      </c>
      <c r="X40" s="28">
        <v>175615</v>
      </c>
      <c r="Y40" s="28">
        <v>52768</v>
      </c>
      <c r="Z40" s="28">
        <v>50372</v>
      </c>
      <c r="AA40" s="28">
        <v>49837</v>
      </c>
      <c r="AB40" s="28">
        <v>31597</v>
      </c>
      <c r="AC40" s="28">
        <v>32367</v>
      </c>
    </row>
    <row r="41" spans="1:29" x14ac:dyDescent="0.3">
      <c r="A41" s="50" t="s">
        <v>167</v>
      </c>
      <c r="B41" s="51">
        <v>97</v>
      </c>
      <c r="C41" s="51" t="s">
        <v>1352</v>
      </c>
      <c r="D41" s="51" t="s">
        <v>97</v>
      </c>
      <c r="E41" s="28">
        <v>9677</v>
      </c>
      <c r="F41" s="28">
        <v>9861</v>
      </c>
      <c r="G41" s="28">
        <v>9592</v>
      </c>
      <c r="H41" s="28">
        <v>9726</v>
      </c>
      <c r="I41" s="28">
        <v>10068</v>
      </c>
      <c r="J41" s="28">
        <v>33533</v>
      </c>
      <c r="K41" s="28">
        <v>35197</v>
      </c>
      <c r="L41" s="28">
        <v>34219</v>
      </c>
      <c r="M41" s="28">
        <v>35316</v>
      </c>
      <c r="N41" s="28">
        <v>37804</v>
      </c>
      <c r="O41" s="162">
        <v>3.47</v>
      </c>
      <c r="P41" s="162">
        <v>3.57</v>
      </c>
      <c r="Q41" s="162">
        <v>3.57</v>
      </c>
      <c r="R41" s="162">
        <v>3.63</v>
      </c>
      <c r="S41" s="162">
        <v>3.75</v>
      </c>
      <c r="T41" s="28">
        <v>129800</v>
      </c>
      <c r="U41" s="28">
        <v>131769</v>
      </c>
      <c r="V41" s="28">
        <v>100198</v>
      </c>
      <c r="W41" s="28">
        <v>93876</v>
      </c>
      <c r="X41" s="28">
        <v>103148</v>
      </c>
      <c r="Y41" s="28">
        <v>59396</v>
      </c>
      <c r="Z41" s="28">
        <v>60213</v>
      </c>
      <c r="AA41" s="28">
        <v>50697</v>
      </c>
      <c r="AB41" s="28">
        <v>51502</v>
      </c>
      <c r="AC41" s="28">
        <v>56744</v>
      </c>
    </row>
    <row r="42" spans="1:29" x14ac:dyDescent="0.3">
      <c r="A42" s="50" t="s">
        <v>169</v>
      </c>
      <c r="B42" s="51">
        <v>99</v>
      </c>
      <c r="C42" s="51" t="s">
        <v>1353</v>
      </c>
      <c r="D42" s="51" t="s">
        <v>101</v>
      </c>
      <c r="E42" s="28">
        <v>5633</v>
      </c>
      <c r="F42" s="28">
        <v>5361</v>
      </c>
      <c r="G42" s="28">
        <v>5566</v>
      </c>
      <c r="H42" s="28">
        <v>6158</v>
      </c>
      <c r="I42" s="28">
        <v>7161</v>
      </c>
      <c r="J42" s="28">
        <v>27145</v>
      </c>
      <c r="K42" s="28">
        <v>25977</v>
      </c>
      <c r="L42" s="28">
        <v>29468</v>
      </c>
      <c r="M42" s="28">
        <v>32699</v>
      </c>
      <c r="N42" s="28">
        <v>37578</v>
      </c>
      <c r="O42" s="162">
        <v>4.82</v>
      </c>
      <c r="P42" s="162">
        <v>4.8499999999999996</v>
      </c>
      <c r="Q42" s="162">
        <v>5.29</v>
      </c>
      <c r="R42" s="162">
        <v>5.31</v>
      </c>
      <c r="S42" s="162">
        <v>5.25</v>
      </c>
      <c r="T42" s="28">
        <v>57481</v>
      </c>
      <c r="U42" s="28">
        <v>60225</v>
      </c>
      <c r="V42" s="28">
        <v>45750</v>
      </c>
      <c r="W42" s="28">
        <v>56334</v>
      </c>
      <c r="X42" s="28">
        <v>57260</v>
      </c>
      <c r="Y42" s="28">
        <v>47995</v>
      </c>
      <c r="Z42" s="28">
        <v>46109</v>
      </c>
      <c r="AA42" s="28">
        <v>35772</v>
      </c>
      <c r="AB42" s="28">
        <v>42545</v>
      </c>
      <c r="AC42" s="28">
        <v>42761</v>
      </c>
    </row>
    <row r="43" spans="1:29" x14ac:dyDescent="0.3">
      <c r="A43" s="50" t="s">
        <v>171</v>
      </c>
      <c r="B43" s="51">
        <v>100</v>
      </c>
      <c r="C43" s="51" t="s">
        <v>1322</v>
      </c>
      <c r="D43" s="51" t="s">
        <v>107</v>
      </c>
      <c r="E43" s="28">
        <v>14574</v>
      </c>
      <c r="F43" s="28">
        <v>13514</v>
      </c>
      <c r="G43" s="28">
        <v>12337</v>
      </c>
      <c r="H43" s="28">
        <v>12741</v>
      </c>
      <c r="I43" s="28">
        <v>12378</v>
      </c>
      <c r="J43" s="28">
        <v>62772</v>
      </c>
      <c r="K43" s="28">
        <v>60383</v>
      </c>
      <c r="L43" s="28">
        <v>55383</v>
      </c>
      <c r="M43" s="28">
        <v>58899</v>
      </c>
      <c r="N43" s="28">
        <v>60063</v>
      </c>
      <c r="O43" s="162">
        <v>4.3099999999999996</v>
      </c>
      <c r="P43" s="162">
        <v>4.47</v>
      </c>
      <c r="Q43" s="162">
        <v>4.49</v>
      </c>
      <c r="R43" s="162">
        <v>4.62</v>
      </c>
      <c r="S43" s="162">
        <v>4.8499999999999996</v>
      </c>
      <c r="T43" s="28">
        <v>96887</v>
      </c>
      <c r="U43" s="28">
        <v>97720</v>
      </c>
      <c r="V43" s="28">
        <v>270498</v>
      </c>
      <c r="W43" s="28">
        <v>293526</v>
      </c>
      <c r="X43" s="28">
        <v>302245</v>
      </c>
      <c r="Y43" s="28">
        <v>34623</v>
      </c>
      <c r="Z43" s="28">
        <v>34166</v>
      </c>
      <c r="AA43" s="28">
        <v>28366</v>
      </c>
      <c r="AB43" s="28">
        <v>29042</v>
      </c>
      <c r="AC43" s="28">
        <v>32812</v>
      </c>
    </row>
    <row r="44" spans="1:29" x14ac:dyDescent="0.3">
      <c r="A44" s="50" t="s">
        <v>173</v>
      </c>
      <c r="B44" s="51">
        <v>101</v>
      </c>
      <c r="C44" s="51" t="s">
        <v>129</v>
      </c>
      <c r="D44" s="51" t="s">
        <v>97</v>
      </c>
      <c r="E44" s="28">
        <v>720</v>
      </c>
      <c r="F44" s="28">
        <v>578</v>
      </c>
      <c r="G44" s="28">
        <v>583</v>
      </c>
      <c r="H44" s="28">
        <v>611</v>
      </c>
      <c r="I44" s="28">
        <v>658</v>
      </c>
      <c r="J44" s="28">
        <v>2488</v>
      </c>
      <c r="K44" s="28">
        <v>2159</v>
      </c>
      <c r="L44" s="28">
        <v>2048</v>
      </c>
      <c r="M44" s="28">
        <v>1839</v>
      </c>
      <c r="N44" s="28">
        <v>2030</v>
      </c>
      <c r="O44" s="162">
        <v>3.46</v>
      </c>
      <c r="P44" s="162">
        <v>3.74</v>
      </c>
      <c r="Q44" s="162">
        <v>3.51</v>
      </c>
      <c r="R44" s="162">
        <v>3.01</v>
      </c>
      <c r="S44" s="162">
        <v>3.09</v>
      </c>
      <c r="T44" s="28">
        <v>18367</v>
      </c>
      <c r="U44" s="28">
        <v>19424</v>
      </c>
      <c r="V44" s="28">
        <v>34543</v>
      </c>
      <c r="W44" s="28">
        <v>42022</v>
      </c>
      <c r="X44" s="28">
        <v>35019</v>
      </c>
      <c r="Y44" s="28">
        <v>10051</v>
      </c>
      <c r="Z44" s="28">
        <v>9426</v>
      </c>
      <c r="AA44" s="28">
        <v>7775</v>
      </c>
      <c r="AB44" s="28">
        <v>10005</v>
      </c>
      <c r="AC44" s="28">
        <v>11587</v>
      </c>
    </row>
    <row r="45" spans="1:29" x14ac:dyDescent="0.3">
      <c r="A45" s="50" t="s">
        <v>175</v>
      </c>
      <c r="B45" s="51">
        <v>11467</v>
      </c>
      <c r="C45" s="51" t="s">
        <v>1354</v>
      </c>
      <c r="D45" s="51" t="s">
        <v>101</v>
      </c>
      <c r="E45" s="28">
        <v>2012</v>
      </c>
      <c r="F45" s="28">
        <v>1871</v>
      </c>
      <c r="G45" s="28">
        <v>1637</v>
      </c>
      <c r="H45" s="28">
        <v>1855</v>
      </c>
      <c r="I45" s="28">
        <v>1874</v>
      </c>
      <c r="J45" s="28">
        <v>12393</v>
      </c>
      <c r="K45" s="28">
        <v>11364</v>
      </c>
      <c r="L45" s="28">
        <v>10523</v>
      </c>
      <c r="M45" s="28">
        <v>12426</v>
      </c>
      <c r="N45" s="28">
        <v>11690</v>
      </c>
      <c r="O45" s="162">
        <v>6.16</v>
      </c>
      <c r="P45" s="162">
        <v>6.07</v>
      </c>
      <c r="Q45" s="162">
        <v>6.43</v>
      </c>
      <c r="R45" s="162">
        <v>6.7</v>
      </c>
      <c r="S45" s="162">
        <v>6.24</v>
      </c>
      <c r="T45" s="28">
        <v>51662</v>
      </c>
      <c r="U45" s="28">
        <v>48957</v>
      </c>
      <c r="V45" s="28">
        <v>33273</v>
      </c>
      <c r="W45" s="28">
        <v>38643</v>
      </c>
      <c r="X45" s="28">
        <v>39897</v>
      </c>
      <c r="Y45" s="28">
        <v>14517</v>
      </c>
      <c r="Z45" s="28">
        <v>14279</v>
      </c>
      <c r="AA45" s="28">
        <v>11013</v>
      </c>
      <c r="AB45" s="28">
        <v>13812</v>
      </c>
      <c r="AC45" s="28">
        <v>16004</v>
      </c>
    </row>
    <row r="46" spans="1:29" x14ac:dyDescent="0.3">
      <c r="A46" s="50" t="s">
        <v>178</v>
      </c>
      <c r="B46" s="51">
        <v>103</v>
      </c>
      <c r="C46" s="51" t="s">
        <v>1322</v>
      </c>
      <c r="D46" s="51" t="s">
        <v>126</v>
      </c>
      <c r="E46" s="28">
        <v>8563</v>
      </c>
      <c r="F46" s="28">
        <v>8146</v>
      </c>
      <c r="G46" s="28">
        <v>6925</v>
      </c>
      <c r="H46" s="28">
        <v>6137</v>
      </c>
      <c r="I46" s="28">
        <v>3690</v>
      </c>
      <c r="J46" s="28">
        <v>20775</v>
      </c>
      <c r="K46" s="28">
        <v>18866</v>
      </c>
      <c r="L46" s="28">
        <v>15885</v>
      </c>
      <c r="M46" s="28">
        <v>13698</v>
      </c>
      <c r="N46" s="28">
        <v>9809</v>
      </c>
      <c r="O46" s="162">
        <v>2.4300000000000002</v>
      </c>
      <c r="P46" s="162">
        <v>2.3199999999999998</v>
      </c>
      <c r="Q46" s="162">
        <v>2.29</v>
      </c>
      <c r="R46" s="162">
        <v>2.23</v>
      </c>
      <c r="S46" s="162">
        <v>2.66</v>
      </c>
      <c r="T46" s="28">
        <v>111454</v>
      </c>
      <c r="U46" s="28">
        <v>116497</v>
      </c>
      <c r="V46" s="28">
        <v>90103</v>
      </c>
      <c r="W46" s="28">
        <v>112733</v>
      </c>
      <c r="X46" s="28">
        <v>111126</v>
      </c>
      <c r="Y46" s="28">
        <v>0</v>
      </c>
      <c r="Z46" s="28">
        <v>0</v>
      </c>
      <c r="AA46" s="28">
        <v>0</v>
      </c>
      <c r="AB46" s="28">
        <v>0</v>
      </c>
      <c r="AC46" s="28">
        <v>0</v>
      </c>
    </row>
    <row r="47" spans="1:29" x14ac:dyDescent="0.3">
      <c r="A47" s="50" t="s">
        <v>179</v>
      </c>
      <c r="B47" s="51">
        <v>105</v>
      </c>
      <c r="C47" s="51" t="s">
        <v>129</v>
      </c>
      <c r="D47" s="51" t="s">
        <v>97</v>
      </c>
      <c r="E47" s="28">
        <v>19616</v>
      </c>
      <c r="F47" s="28">
        <v>19509</v>
      </c>
      <c r="G47" s="28">
        <v>19174</v>
      </c>
      <c r="H47" s="28">
        <v>20072</v>
      </c>
      <c r="I47" s="28">
        <v>20545</v>
      </c>
      <c r="J47" s="28">
        <v>74462</v>
      </c>
      <c r="K47" s="28">
        <v>70390</v>
      </c>
      <c r="L47" s="28">
        <v>70966</v>
      </c>
      <c r="M47" s="28">
        <v>78378</v>
      </c>
      <c r="N47" s="28">
        <v>87735</v>
      </c>
      <c r="O47" s="162">
        <v>3.8</v>
      </c>
      <c r="P47" s="162">
        <v>3.61</v>
      </c>
      <c r="Q47" s="162">
        <v>3.7</v>
      </c>
      <c r="R47" s="162">
        <v>3.9</v>
      </c>
      <c r="S47" s="162">
        <v>4.2699999999999996</v>
      </c>
      <c r="T47" s="28">
        <v>110395</v>
      </c>
      <c r="U47" s="28">
        <v>111617</v>
      </c>
      <c r="V47" s="28">
        <v>97859</v>
      </c>
      <c r="W47" s="28">
        <v>104231</v>
      </c>
      <c r="X47" s="28">
        <v>121706</v>
      </c>
      <c r="Y47" s="28">
        <v>53782</v>
      </c>
      <c r="Z47" s="28">
        <v>47674</v>
      </c>
      <c r="AA47" s="28">
        <v>41660</v>
      </c>
      <c r="AB47" s="28">
        <v>46910</v>
      </c>
      <c r="AC47" s="28">
        <v>56055</v>
      </c>
    </row>
    <row r="48" spans="1:29" x14ac:dyDescent="0.3">
      <c r="A48" s="50" t="s">
        <v>181</v>
      </c>
      <c r="B48" s="51">
        <v>345</v>
      </c>
      <c r="C48" s="51" t="s">
        <v>129</v>
      </c>
      <c r="D48" s="51" t="s">
        <v>101</v>
      </c>
      <c r="E48" s="28">
        <v>18318</v>
      </c>
      <c r="F48" s="28">
        <v>17598</v>
      </c>
      <c r="G48" s="28">
        <v>17675</v>
      </c>
      <c r="H48" s="28">
        <v>18203</v>
      </c>
      <c r="I48" s="28">
        <v>18036</v>
      </c>
      <c r="J48" s="28">
        <v>90215</v>
      </c>
      <c r="K48" s="28">
        <v>86555</v>
      </c>
      <c r="L48" s="28">
        <v>99380</v>
      </c>
      <c r="M48" s="28">
        <v>104310</v>
      </c>
      <c r="N48" s="28">
        <v>107636</v>
      </c>
      <c r="O48" s="162">
        <v>4.92</v>
      </c>
      <c r="P48" s="162">
        <v>4.92</v>
      </c>
      <c r="Q48" s="162">
        <v>5.62</v>
      </c>
      <c r="R48" s="162">
        <v>5.73</v>
      </c>
      <c r="S48" s="162">
        <v>5.97</v>
      </c>
      <c r="T48" s="28">
        <v>106756</v>
      </c>
      <c r="U48" s="28">
        <v>109934</v>
      </c>
      <c r="V48" s="28">
        <v>93177</v>
      </c>
      <c r="W48" s="28">
        <v>93413</v>
      </c>
      <c r="X48" s="28">
        <v>83189</v>
      </c>
      <c r="Y48" s="28">
        <v>70952</v>
      </c>
      <c r="Z48" s="28">
        <v>71140</v>
      </c>
      <c r="AA48" s="28">
        <v>70338</v>
      </c>
      <c r="AB48" s="28">
        <v>66475</v>
      </c>
      <c r="AC48" s="28">
        <v>54623</v>
      </c>
    </row>
    <row r="49" spans="1:29" x14ac:dyDescent="0.3">
      <c r="A49" s="50" t="s">
        <v>182</v>
      </c>
      <c r="B49" s="51">
        <v>3112</v>
      </c>
      <c r="C49" s="51" t="s">
        <v>1322</v>
      </c>
      <c r="D49" s="51" t="s">
        <v>101</v>
      </c>
      <c r="E49" s="28">
        <v>21055</v>
      </c>
      <c r="F49" s="28">
        <v>21087</v>
      </c>
      <c r="G49" s="28">
        <v>19181</v>
      </c>
      <c r="H49" s="28">
        <v>18872</v>
      </c>
      <c r="I49" s="28">
        <v>18685</v>
      </c>
      <c r="J49" s="28">
        <v>96151</v>
      </c>
      <c r="K49" s="28">
        <v>96520</v>
      </c>
      <c r="L49" s="28">
        <v>93363</v>
      </c>
      <c r="M49" s="28">
        <v>90443</v>
      </c>
      <c r="N49" s="28">
        <v>95038</v>
      </c>
      <c r="O49" s="162">
        <v>4.57</v>
      </c>
      <c r="P49" s="162">
        <v>4.58</v>
      </c>
      <c r="Q49" s="162">
        <v>4.87</v>
      </c>
      <c r="R49" s="162">
        <v>4.79</v>
      </c>
      <c r="S49" s="162">
        <v>5.09</v>
      </c>
      <c r="T49" s="28">
        <v>479576</v>
      </c>
      <c r="U49" s="28">
        <v>478015</v>
      </c>
      <c r="V49" s="28">
        <v>406758</v>
      </c>
      <c r="W49" s="28">
        <v>407050</v>
      </c>
      <c r="X49" s="28">
        <v>449818</v>
      </c>
      <c r="Y49" s="28">
        <v>63314</v>
      </c>
      <c r="Z49" s="28">
        <v>61530</v>
      </c>
      <c r="AA49" s="28">
        <v>53386</v>
      </c>
      <c r="AB49" s="28">
        <v>55392</v>
      </c>
      <c r="AC49" s="28">
        <v>59465</v>
      </c>
    </row>
    <row r="50" spans="1:29" x14ac:dyDescent="0.3">
      <c r="A50" s="50" t="s">
        <v>183</v>
      </c>
      <c r="B50" s="51">
        <v>127</v>
      </c>
      <c r="C50" s="51" t="s">
        <v>1351</v>
      </c>
      <c r="D50" s="51" t="s">
        <v>107</v>
      </c>
      <c r="E50" s="28">
        <v>19159</v>
      </c>
      <c r="F50" s="28">
        <v>19209</v>
      </c>
      <c r="G50" s="28">
        <v>19432</v>
      </c>
      <c r="H50" s="28">
        <v>16957</v>
      </c>
      <c r="I50" s="28">
        <v>15944</v>
      </c>
      <c r="J50" s="28">
        <v>76797</v>
      </c>
      <c r="K50" s="28">
        <v>72838</v>
      </c>
      <c r="L50" s="28">
        <v>73696</v>
      </c>
      <c r="M50" s="28">
        <v>71510</v>
      </c>
      <c r="N50" s="28">
        <v>66710</v>
      </c>
      <c r="O50" s="162">
        <v>4.01</v>
      </c>
      <c r="P50" s="162">
        <v>3.79</v>
      </c>
      <c r="Q50" s="162">
        <v>3.79</v>
      </c>
      <c r="R50" s="162">
        <v>4.22</v>
      </c>
      <c r="S50" s="162">
        <v>4.18</v>
      </c>
      <c r="T50" s="28">
        <v>213394</v>
      </c>
      <c r="U50" s="28">
        <v>258884</v>
      </c>
      <c r="V50" s="28">
        <v>261642</v>
      </c>
      <c r="W50" s="28">
        <v>204925</v>
      </c>
      <c r="X50" s="28">
        <v>307835</v>
      </c>
      <c r="Y50" s="28">
        <v>52764</v>
      </c>
      <c r="Z50" s="28">
        <v>54923</v>
      </c>
      <c r="AA50" s="28">
        <v>62400</v>
      </c>
      <c r="AB50" s="28">
        <v>44548</v>
      </c>
      <c r="AC50" s="28">
        <v>46012</v>
      </c>
    </row>
    <row r="51" spans="1:29" x14ac:dyDescent="0.3">
      <c r="A51" s="50" t="s">
        <v>185</v>
      </c>
      <c r="B51" s="51">
        <v>6963</v>
      </c>
      <c r="C51" s="51" t="s">
        <v>1357</v>
      </c>
      <c r="D51" s="51" t="s">
        <v>126</v>
      </c>
      <c r="E51" s="28">
        <v>154</v>
      </c>
      <c r="F51" s="28">
        <v>117</v>
      </c>
      <c r="G51" s="28">
        <v>109</v>
      </c>
      <c r="H51" s="28">
        <v>77</v>
      </c>
      <c r="I51" s="28">
        <v>83</v>
      </c>
      <c r="J51" s="28">
        <v>1732</v>
      </c>
      <c r="K51" s="28">
        <v>1790</v>
      </c>
      <c r="L51" s="28">
        <v>926</v>
      </c>
      <c r="M51" s="28">
        <v>882</v>
      </c>
      <c r="N51" s="28">
        <v>841</v>
      </c>
      <c r="O51" s="162">
        <v>11.25</v>
      </c>
      <c r="P51" s="162">
        <v>15.3</v>
      </c>
      <c r="Q51" s="162">
        <v>8.5</v>
      </c>
      <c r="R51" s="162">
        <v>11.45</v>
      </c>
      <c r="S51" s="162">
        <v>10.130000000000001</v>
      </c>
      <c r="T51" s="28">
        <v>6157</v>
      </c>
      <c r="U51" s="28">
        <v>6297</v>
      </c>
      <c r="V51" s="28">
        <v>6543</v>
      </c>
      <c r="W51" s="28">
        <v>9365</v>
      </c>
      <c r="X51" s="28">
        <v>9695</v>
      </c>
      <c r="Y51" s="28">
        <v>0</v>
      </c>
      <c r="Z51" s="28">
        <v>0</v>
      </c>
      <c r="AA51" s="28">
        <v>0</v>
      </c>
      <c r="AB51" s="28">
        <v>0</v>
      </c>
      <c r="AC51" s="28">
        <v>0</v>
      </c>
    </row>
    <row r="52" spans="1:29" x14ac:dyDescent="0.3">
      <c r="A52" s="50" t="s">
        <v>186</v>
      </c>
      <c r="B52" s="51">
        <v>11718</v>
      </c>
      <c r="C52" s="51" t="s">
        <v>1357</v>
      </c>
      <c r="D52" s="51" t="s">
        <v>126</v>
      </c>
      <c r="E52" s="28">
        <v>142</v>
      </c>
      <c r="F52" s="28">
        <v>159</v>
      </c>
      <c r="G52" s="28">
        <v>67</v>
      </c>
      <c r="H52" s="28">
        <v>79</v>
      </c>
      <c r="I52" s="28">
        <v>32</v>
      </c>
      <c r="J52" s="28">
        <v>733</v>
      </c>
      <c r="K52" s="28">
        <v>1095</v>
      </c>
      <c r="L52" s="28">
        <v>320</v>
      </c>
      <c r="M52" s="28">
        <v>143</v>
      </c>
      <c r="N52" s="28">
        <v>53</v>
      </c>
      <c r="O52" s="162">
        <v>5.16</v>
      </c>
      <c r="P52" s="162">
        <v>6.89</v>
      </c>
      <c r="Q52" s="162">
        <v>4.78</v>
      </c>
      <c r="R52" s="162">
        <v>1.81</v>
      </c>
      <c r="S52" s="162">
        <v>1.66</v>
      </c>
      <c r="T52" s="28">
        <v>17020</v>
      </c>
      <c r="U52" s="28">
        <v>16740</v>
      </c>
      <c r="V52" s="28">
        <v>17124</v>
      </c>
      <c r="W52" s="28">
        <v>26698</v>
      </c>
      <c r="X52" s="28">
        <v>23789</v>
      </c>
      <c r="Y52" s="28">
        <v>0</v>
      </c>
      <c r="Z52" s="28">
        <v>0</v>
      </c>
      <c r="AA52" s="28">
        <v>0</v>
      </c>
      <c r="AB52" s="28">
        <v>0</v>
      </c>
      <c r="AC52" s="28">
        <v>0</v>
      </c>
    </row>
    <row r="53" spans="1:29" x14ac:dyDescent="0.3">
      <c r="A53" s="50" t="s">
        <v>187</v>
      </c>
      <c r="B53" s="51">
        <v>25</v>
      </c>
      <c r="C53" s="51" t="s">
        <v>1358</v>
      </c>
      <c r="D53" s="51" t="s">
        <v>101</v>
      </c>
      <c r="E53" s="28">
        <v>10920</v>
      </c>
      <c r="F53" s="28">
        <v>11594</v>
      </c>
      <c r="G53" s="28">
        <v>11404</v>
      </c>
      <c r="H53" s="28">
        <v>11524</v>
      </c>
      <c r="I53" s="28">
        <v>11336</v>
      </c>
      <c r="J53" s="28">
        <v>47242</v>
      </c>
      <c r="K53" s="28">
        <v>52894</v>
      </c>
      <c r="L53" s="28">
        <v>52444</v>
      </c>
      <c r="M53" s="28">
        <v>53719</v>
      </c>
      <c r="N53" s="28">
        <v>59044</v>
      </c>
      <c r="O53" s="162">
        <v>4.33</v>
      </c>
      <c r="P53" s="162">
        <v>4.5599999999999996</v>
      </c>
      <c r="Q53" s="162">
        <v>4.5999999999999996</v>
      </c>
      <c r="R53" s="162">
        <v>4.66</v>
      </c>
      <c r="S53" s="162">
        <v>5.21</v>
      </c>
      <c r="T53" s="28">
        <v>174540</v>
      </c>
      <c r="U53" s="28">
        <v>192718</v>
      </c>
      <c r="V53" s="28">
        <v>180310</v>
      </c>
      <c r="W53" s="28">
        <v>285510</v>
      </c>
      <c r="X53" s="28">
        <v>287594</v>
      </c>
      <c r="Y53" s="28">
        <v>60238</v>
      </c>
      <c r="Z53" s="28">
        <v>59325</v>
      </c>
      <c r="AA53" s="28">
        <v>49142</v>
      </c>
      <c r="AB53" s="28">
        <v>51452</v>
      </c>
      <c r="AC53" s="28">
        <v>54761</v>
      </c>
    </row>
    <row r="54" spans="1:29" x14ac:dyDescent="0.3">
      <c r="A54" s="50" t="s">
        <v>189</v>
      </c>
      <c r="B54" s="51">
        <v>122</v>
      </c>
      <c r="C54" s="51" t="s">
        <v>1360</v>
      </c>
      <c r="D54" s="51" t="s">
        <v>97</v>
      </c>
      <c r="E54" s="28">
        <v>29719</v>
      </c>
      <c r="F54" s="28">
        <v>30466</v>
      </c>
      <c r="G54" s="28">
        <v>28663</v>
      </c>
      <c r="H54" s="28">
        <v>30486</v>
      </c>
      <c r="I54" s="28">
        <v>29619</v>
      </c>
      <c r="J54" s="28">
        <v>124512</v>
      </c>
      <c r="K54" s="28">
        <v>125203</v>
      </c>
      <c r="L54" s="28">
        <v>126464</v>
      </c>
      <c r="M54" s="28">
        <v>132068</v>
      </c>
      <c r="N54" s="28">
        <v>132687</v>
      </c>
      <c r="O54" s="162">
        <v>4.1900000000000004</v>
      </c>
      <c r="P54" s="162">
        <v>4.1100000000000003</v>
      </c>
      <c r="Q54" s="162">
        <v>4.41</v>
      </c>
      <c r="R54" s="162">
        <v>4.33</v>
      </c>
      <c r="S54" s="162">
        <v>4.4800000000000004</v>
      </c>
      <c r="T54" s="28">
        <v>315480</v>
      </c>
      <c r="U54" s="28">
        <v>471872</v>
      </c>
      <c r="V54" s="28">
        <v>453733</v>
      </c>
      <c r="W54" s="28">
        <v>541739</v>
      </c>
      <c r="X54" s="28">
        <v>572462</v>
      </c>
      <c r="Y54" s="28">
        <v>97630</v>
      </c>
      <c r="Z54" s="28">
        <v>67865</v>
      </c>
      <c r="AA54" s="28">
        <v>57607</v>
      </c>
      <c r="AB54" s="28">
        <v>63944</v>
      </c>
      <c r="AC54" s="28">
        <v>70204</v>
      </c>
    </row>
    <row r="55" spans="1:29" x14ac:dyDescent="0.3">
      <c r="A55" s="50" t="s">
        <v>191</v>
      </c>
      <c r="B55" s="51">
        <v>3113</v>
      </c>
      <c r="C55" s="51" t="s">
        <v>1363</v>
      </c>
      <c r="D55" s="51" t="s">
        <v>101</v>
      </c>
      <c r="E55" s="28">
        <v>36105</v>
      </c>
      <c r="F55" s="28">
        <v>37876</v>
      </c>
      <c r="G55" s="28">
        <v>34959</v>
      </c>
      <c r="H55" s="28">
        <v>32767</v>
      </c>
      <c r="I55" s="28">
        <v>30933</v>
      </c>
      <c r="J55" s="28">
        <v>155631</v>
      </c>
      <c r="K55" s="28">
        <v>163442</v>
      </c>
      <c r="L55" s="28">
        <v>161376</v>
      </c>
      <c r="M55" s="28">
        <v>163138</v>
      </c>
      <c r="N55" s="28">
        <v>165824</v>
      </c>
      <c r="O55" s="162">
        <v>4.3099999999999996</v>
      </c>
      <c r="P55" s="162">
        <v>4.32</v>
      </c>
      <c r="Q55" s="162">
        <v>4.62</v>
      </c>
      <c r="R55" s="162">
        <v>4.9800000000000004</v>
      </c>
      <c r="S55" s="162">
        <v>5.36</v>
      </c>
      <c r="T55" s="28">
        <v>923116</v>
      </c>
      <c r="U55" s="28">
        <v>967566</v>
      </c>
      <c r="V55" s="28">
        <v>818486</v>
      </c>
      <c r="W55" s="28">
        <v>1039928</v>
      </c>
      <c r="X55" s="28">
        <v>988816</v>
      </c>
      <c r="Y55" s="28">
        <v>166161</v>
      </c>
      <c r="Z55" s="28">
        <v>162121</v>
      </c>
      <c r="AA55" s="28">
        <v>130501</v>
      </c>
      <c r="AB55" s="28">
        <v>128249</v>
      </c>
      <c r="AC55" s="28">
        <v>133569</v>
      </c>
    </row>
    <row r="56" spans="1:29" x14ac:dyDescent="0.3">
      <c r="A56" s="50" t="s">
        <v>192</v>
      </c>
      <c r="B56" s="51">
        <v>42</v>
      </c>
      <c r="C56" s="51" t="s">
        <v>1353</v>
      </c>
      <c r="D56" s="51" t="s">
        <v>107</v>
      </c>
      <c r="E56" s="28">
        <v>4751</v>
      </c>
      <c r="F56" s="28">
        <v>4632</v>
      </c>
      <c r="G56" s="28">
        <v>4302</v>
      </c>
      <c r="H56" s="28">
        <v>3799</v>
      </c>
      <c r="I56" s="28">
        <v>3119</v>
      </c>
      <c r="J56" s="28">
        <v>27798</v>
      </c>
      <c r="K56" s="28">
        <v>25867</v>
      </c>
      <c r="L56" s="28">
        <v>28874</v>
      </c>
      <c r="M56" s="28">
        <v>25463</v>
      </c>
      <c r="N56" s="28">
        <v>24206</v>
      </c>
      <c r="O56" s="162">
        <v>5.85</v>
      </c>
      <c r="P56" s="162">
        <v>5.58</v>
      </c>
      <c r="Q56" s="162">
        <v>6.71</v>
      </c>
      <c r="R56" s="162">
        <v>6.7</v>
      </c>
      <c r="S56" s="162">
        <v>7.76</v>
      </c>
      <c r="T56" s="28">
        <v>93474</v>
      </c>
      <c r="U56" s="28">
        <v>85344</v>
      </c>
      <c r="V56" s="28">
        <v>66670</v>
      </c>
      <c r="W56" s="28">
        <v>65272</v>
      </c>
      <c r="X56" s="28">
        <v>63172</v>
      </c>
      <c r="Y56" s="28">
        <v>52803</v>
      </c>
      <c r="Z56" s="28">
        <v>50454</v>
      </c>
      <c r="AA56" s="28">
        <v>37617</v>
      </c>
      <c r="AB56" s="28">
        <v>31782</v>
      </c>
      <c r="AC56" s="28">
        <v>30919</v>
      </c>
    </row>
    <row r="57" spans="1:29" x14ac:dyDescent="0.3">
      <c r="A57" s="50" t="s">
        <v>194</v>
      </c>
      <c r="B57" s="51">
        <v>8701</v>
      </c>
      <c r="C57" s="51" t="s">
        <v>1353</v>
      </c>
      <c r="D57" s="51" t="s">
        <v>101</v>
      </c>
      <c r="E57" s="28">
        <v>17317</v>
      </c>
      <c r="F57" s="28">
        <v>15931</v>
      </c>
      <c r="G57" s="28">
        <v>14931</v>
      </c>
      <c r="H57" s="28">
        <v>14600</v>
      </c>
      <c r="I57" s="28">
        <v>13362</v>
      </c>
      <c r="J57" s="28">
        <v>76511</v>
      </c>
      <c r="K57" s="28">
        <v>73985</v>
      </c>
      <c r="L57" s="28">
        <v>67833</v>
      </c>
      <c r="M57" s="28">
        <v>67998</v>
      </c>
      <c r="N57" s="28">
        <v>59949</v>
      </c>
      <c r="O57" s="162">
        <v>4.42</v>
      </c>
      <c r="P57" s="162">
        <v>4.6399999999999997</v>
      </c>
      <c r="Q57" s="162">
        <v>4.54</v>
      </c>
      <c r="R57" s="162">
        <v>4.66</v>
      </c>
      <c r="S57" s="162">
        <v>4.49</v>
      </c>
      <c r="T57" s="28">
        <v>78389</v>
      </c>
      <c r="U57" s="28">
        <v>77410</v>
      </c>
      <c r="V57" s="28">
        <v>61902</v>
      </c>
      <c r="W57" s="28">
        <v>68299</v>
      </c>
      <c r="X57" s="28">
        <v>62603</v>
      </c>
      <c r="Y57" s="28">
        <v>65879</v>
      </c>
      <c r="Z57" s="28">
        <v>63094</v>
      </c>
      <c r="AA57" s="28">
        <v>50914</v>
      </c>
      <c r="AB57" s="28">
        <v>53628</v>
      </c>
      <c r="AC57" s="28">
        <v>51269</v>
      </c>
    </row>
    <row r="58" spans="1:29" x14ac:dyDescent="0.3">
      <c r="A58" s="50" t="s">
        <v>195</v>
      </c>
      <c r="B58" s="51">
        <v>75</v>
      </c>
      <c r="C58" s="51" t="s">
        <v>1353</v>
      </c>
      <c r="D58" s="51" t="s">
        <v>101</v>
      </c>
      <c r="E58" s="28">
        <v>13024</v>
      </c>
      <c r="F58" s="28">
        <v>13308</v>
      </c>
      <c r="G58" s="28">
        <v>12769</v>
      </c>
      <c r="H58" s="28">
        <v>13473</v>
      </c>
      <c r="I58" s="28">
        <v>12286</v>
      </c>
      <c r="J58" s="28">
        <v>65103</v>
      </c>
      <c r="K58" s="28">
        <v>64226</v>
      </c>
      <c r="L58" s="28">
        <v>61809</v>
      </c>
      <c r="M58" s="28">
        <v>62155</v>
      </c>
      <c r="N58" s="28">
        <v>61224</v>
      </c>
      <c r="O58" s="162">
        <v>5</v>
      </c>
      <c r="P58" s="162">
        <v>4.83</v>
      </c>
      <c r="Q58" s="162">
        <v>4.84</v>
      </c>
      <c r="R58" s="162">
        <v>4.6100000000000003</v>
      </c>
      <c r="S58" s="162">
        <v>4.9800000000000004</v>
      </c>
      <c r="T58" s="28">
        <v>129698</v>
      </c>
      <c r="U58" s="28">
        <v>129698</v>
      </c>
      <c r="V58" s="28">
        <v>109602</v>
      </c>
      <c r="W58" s="28">
        <v>120005</v>
      </c>
      <c r="X58" s="28">
        <v>109695</v>
      </c>
      <c r="Y58" s="28">
        <v>77279</v>
      </c>
      <c r="Z58" s="28">
        <v>77279</v>
      </c>
      <c r="AA58" s="28">
        <v>60401</v>
      </c>
      <c r="AB58" s="28">
        <v>67236</v>
      </c>
      <c r="AC58" s="28">
        <v>69876</v>
      </c>
    </row>
    <row r="59" spans="1:29" x14ac:dyDescent="0.3">
      <c r="A59" s="50" t="s">
        <v>197</v>
      </c>
      <c r="B59" s="51">
        <v>41</v>
      </c>
      <c r="C59" s="51" t="s">
        <v>1353</v>
      </c>
      <c r="D59" s="51" t="s">
        <v>101</v>
      </c>
      <c r="E59" s="28">
        <v>10481</v>
      </c>
      <c r="F59" s="28">
        <v>10354</v>
      </c>
      <c r="G59" s="28">
        <v>4952</v>
      </c>
      <c r="H59" s="28">
        <v>0</v>
      </c>
      <c r="I59" s="28">
        <v>0</v>
      </c>
      <c r="J59" s="28">
        <v>54669</v>
      </c>
      <c r="K59" s="28">
        <v>54816</v>
      </c>
      <c r="L59" s="28">
        <v>27330</v>
      </c>
      <c r="M59" s="28">
        <v>0</v>
      </c>
      <c r="N59" s="28">
        <v>0</v>
      </c>
      <c r="O59" s="162">
        <v>5.22</v>
      </c>
      <c r="P59" s="162">
        <v>5.29</v>
      </c>
      <c r="Q59" s="162">
        <v>5.52</v>
      </c>
      <c r="R59" s="162">
        <v>0</v>
      </c>
      <c r="S59" s="162">
        <v>0</v>
      </c>
      <c r="T59" s="28">
        <v>66408</v>
      </c>
      <c r="U59" s="28">
        <v>63155</v>
      </c>
      <c r="V59" s="28">
        <v>29210</v>
      </c>
      <c r="W59" s="28">
        <v>9134</v>
      </c>
      <c r="X59" s="28">
        <v>10504</v>
      </c>
      <c r="Y59" s="28">
        <v>40446</v>
      </c>
      <c r="Z59" s="28">
        <v>39444</v>
      </c>
      <c r="AA59" s="28">
        <v>15216</v>
      </c>
      <c r="AB59" s="28">
        <v>0</v>
      </c>
      <c r="AC59" s="28">
        <v>0</v>
      </c>
    </row>
    <row r="60" spans="1:29" x14ac:dyDescent="0.3">
      <c r="A60" s="50" t="s">
        <v>199</v>
      </c>
      <c r="B60" s="51">
        <v>114</v>
      </c>
      <c r="C60" s="51" t="s">
        <v>1353</v>
      </c>
      <c r="D60" s="51" t="s">
        <v>101</v>
      </c>
      <c r="E60" s="28">
        <v>9730</v>
      </c>
      <c r="F60" s="28">
        <v>9874</v>
      </c>
      <c r="G60" s="28">
        <v>9244</v>
      </c>
      <c r="H60" s="28">
        <v>9514</v>
      </c>
      <c r="I60" s="28">
        <v>9479</v>
      </c>
      <c r="J60" s="28">
        <v>48227</v>
      </c>
      <c r="K60" s="28">
        <v>48920</v>
      </c>
      <c r="L60" s="28">
        <v>47346</v>
      </c>
      <c r="M60" s="28">
        <v>50857</v>
      </c>
      <c r="N60" s="28">
        <v>48293</v>
      </c>
      <c r="O60" s="162">
        <v>4.96</v>
      </c>
      <c r="P60" s="162">
        <v>4.95</v>
      </c>
      <c r="Q60" s="162">
        <v>5.12</v>
      </c>
      <c r="R60" s="162">
        <v>5.35</v>
      </c>
      <c r="S60" s="162">
        <v>5.09</v>
      </c>
      <c r="T60" s="28">
        <v>182217</v>
      </c>
      <c r="U60" s="28">
        <v>178688</v>
      </c>
      <c r="V60" s="28">
        <v>156185</v>
      </c>
      <c r="W60" s="28">
        <v>175034</v>
      </c>
      <c r="X60" s="28">
        <v>157454</v>
      </c>
      <c r="Y60" s="28">
        <v>49025</v>
      </c>
      <c r="Z60" s="28">
        <v>47236</v>
      </c>
      <c r="AA60" s="28">
        <v>40381</v>
      </c>
      <c r="AB60" s="28">
        <v>44963</v>
      </c>
      <c r="AC60" s="28">
        <v>45532</v>
      </c>
    </row>
    <row r="61" spans="1:29" x14ac:dyDescent="0.3">
      <c r="A61" s="50" t="s">
        <v>201</v>
      </c>
      <c r="B61" s="51">
        <v>126</v>
      </c>
      <c r="C61" s="51" t="s">
        <v>1353</v>
      </c>
      <c r="D61" s="51" t="s">
        <v>107</v>
      </c>
      <c r="E61" s="28">
        <v>13466</v>
      </c>
      <c r="F61" s="28">
        <v>13467</v>
      </c>
      <c r="G61" s="28">
        <v>13069</v>
      </c>
      <c r="H61" s="28">
        <v>13638</v>
      </c>
      <c r="I61" s="28">
        <v>12697</v>
      </c>
      <c r="J61" s="28">
        <v>74737</v>
      </c>
      <c r="K61" s="28">
        <v>75356</v>
      </c>
      <c r="L61" s="28">
        <v>73939</v>
      </c>
      <c r="M61" s="28">
        <v>80132</v>
      </c>
      <c r="N61" s="28">
        <v>78307</v>
      </c>
      <c r="O61" s="162">
        <v>5.55</v>
      </c>
      <c r="P61" s="162">
        <v>5.6</v>
      </c>
      <c r="Q61" s="162">
        <v>5.66</v>
      </c>
      <c r="R61" s="162">
        <v>5.88</v>
      </c>
      <c r="S61" s="162">
        <v>6.17</v>
      </c>
      <c r="T61" s="28">
        <v>123786</v>
      </c>
      <c r="U61" s="28">
        <v>132708</v>
      </c>
      <c r="V61" s="28">
        <v>116854</v>
      </c>
      <c r="W61" s="28">
        <v>127584</v>
      </c>
      <c r="X61" s="28">
        <v>115662</v>
      </c>
      <c r="Y61" s="28">
        <v>27890</v>
      </c>
      <c r="Z61" s="28">
        <v>27412</v>
      </c>
      <c r="AA61" s="28">
        <v>23715</v>
      </c>
      <c r="AB61" s="28">
        <v>26059</v>
      </c>
      <c r="AC61" s="28">
        <v>25549</v>
      </c>
    </row>
    <row r="62" spans="1:29" x14ac:dyDescent="0.3">
      <c r="A62" s="50" t="s">
        <v>203</v>
      </c>
      <c r="B62" s="51">
        <v>129</v>
      </c>
      <c r="C62" s="51" t="s">
        <v>1364</v>
      </c>
      <c r="D62" s="51" t="s">
        <v>101</v>
      </c>
      <c r="E62" s="28">
        <v>7832</v>
      </c>
      <c r="F62" s="28">
        <v>7833</v>
      </c>
      <c r="G62" s="28">
        <v>7410</v>
      </c>
      <c r="H62" s="28">
        <v>7990</v>
      </c>
      <c r="I62" s="28">
        <v>7301</v>
      </c>
      <c r="J62" s="28">
        <v>32995</v>
      </c>
      <c r="K62" s="28">
        <v>30183</v>
      </c>
      <c r="L62" s="28">
        <v>30333</v>
      </c>
      <c r="M62" s="28">
        <v>34377</v>
      </c>
      <c r="N62" s="28">
        <v>33187</v>
      </c>
      <c r="O62" s="162">
        <v>4.21</v>
      </c>
      <c r="P62" s="162">
        <v>3.85</v>
      </c>
      <c r="Q62" s="162">
        <v>4.09</v>
      </c>
      <c r="R62" s="162">
        <v>4.3</v>
      </c>
      <c r="S62" s="162">
        <v>4.55</v>
      </c>
      <c r="T62" s="28">
        <v>114445</v>
      </c>
      <c r="U62" s="28">
        <v>113020</v>
      </c>
      <c r="V62" s="28">
        <v>96236</v>
      </c>
      <c r="W62" s="28">
        <v>107693</v>
      </c>
      <c r="X62" s="28">
        <v>114671</v>
      </c>
      <c r="Y62" s="28">
        <v>50428</v>
      </c>
      <c r="Z62" s="28">
        <v>48587</v>
      </c>
      <c r="AA62" s="28">
        <v>42001</v>
      </c>
      <c r="AB62" s="28">
        <v>44893</v>
      </c>
      <c r="AC62" s="28">
        <v>48877</v>
      </c>
    </row>
    <row r="63" spans="1:29" x14ac:dyDescent="0.3">
      <c r="A63" s="50" t="s">
        <v>205</v>
      </c>
      <c r="B63" s="51">
        <v>104</v>
      </c>
      <c r="C63" s="51" t="s">
        <v>1346</v>
      </c>
      <c r="D63" s="51" t="s">
        <v>123</v>
      </c>
      <c r="E63" s="28">
        <v>17402</v>
      </c>
      <c r="F63" s="28">
        <v>17367</v>
      </c>
      <c r="G63" s="28">
        <v>16246</v>
      </c>
      <c r="H63" s="28">
        <v>17438</v>
      </c>
      <c r="I63" s="28">
        <v>16557</v>
      </c>
      <c r="J63" s="28">
        <v>96763</v>
      </c>
      <c r="K63" s="28">
        <v>98607</v>
      </c>
      <c r="L63" s="28">
        <v>95757</v>
      </c>
      <c r="M63" s="28">
        <v>105882</v>
      </c>
      <c r="N63" s="28">
        <v>105984</v>
      </c>
      <c r="O63" s="162">
        <v>5.56</v>
      </c>
      <c r="P63" s="162">
        <v>5.68</v>
      </c>
      <c r="Q63" s="162">
        <v>5.89</v>
      </c>
      <c r="R63" s="162">
        <v>6.07</v>
      </c>
      <c r="S63" s="162">
        <v>6.4</v>
      </c>
      <c r="T63" s="28">
        <v>450060</v>
      </c>
      <c r="U63" s="28">
        <v>452082</v>
      </c>
      <c r="V63" s="28">
        <v>330773</v>
      </c>
      <c r="W63" s="28">
        <v>374679</v>
      </c>
      <c r="X63" s="28">
        <v>400060</v>
      </c>
      <c r="Y63" s="28">
        <v>45943</v>
      </c>
      <c r="Z63" s="28">
        <v>43273</v>
      </c>
      <c r="AA63" s="28">
        <v>35729</v>
      </c>
      <c r="AB63" s="28">
        <v>37753</v>
      </c>
      <c r="AC63" s="28">
        <v>37753</v>
      </c>
    </row>
    <row r="64" spans="1:29" x14ac:dyDescent="0.3">
      <c r="A64" s="50" t="s">
        <v>206</v>
      </c>
      <c r="B64" s="51">
        <v>3115</v>
      </c>
      <c r="C64" s="51" t="s">
        <v>1339</v>
      </c>
      <c r="D64" s="51" t="s">
        <v>123</v>
      </c>
      <c r="E64" s="28">
        <v>41640</v>
      </c>
      <c r="F64" s="28">
        <v>42229</v>
      </c>
      <c r="G64" s="28">
        <v>38918</v>
      </c>
      <c r="H64" s="28">
        <v>39789</v>
      </c>
      <c r="I64" s="28">
        <v>40110</v>
      </c>
      <c r="J64" s="28">
        <v>215138</v>
      </c>
      <c r="K64" s="28">
        <v>219107</v>
      </c>
      <c r="L64" s="28">
        <v>220930</v>
      </c>
      <c r="M64" s="28">
        <v>244037</v>
      </c>
      <c r="N64" s="28">
        <v>259240</v>
      </c>
      <c r="O64" s="162">
        <v>5.17</v>
      </c>
      <c r="P64" s="162">
        <v>5.19</v>
      </c>
      <c r="Q64" s="162">
        <v>5.68</v>
      </c>
      <c r="R64" s="162">
        <v>6.13</v>
      </c>
      <c r="S64" s="162">
        <v>6.46</v>
      </c>
      <c r="T64" s="28">
        <v>938793</v>
      </c>
      <c r="U64" s="28">
        <v>954873</v>
      </c>
      <c r="V64" s="28">
        <v>817416</v>
      </c>
      <c r="W64" s="28">
        <v>940820</v>
      </c>
      <c r="X64" s="28">
        <v>983725</v>
      </c>
      <c r="Y64" s="28">
        <v>135044</v>
      </c>
      <c r="Z64" s="28">
        <v>134166</v>
      </c>
      <c r="AA64" s="28">
        <v>110665</v>
      </c>
      <c r="AB64" s="28">
        <v>108168</v>
      </c>
      <c r="AC64" s="28">
        <v>123820</v>
      </c>
    </row>
    <row r="65" spans="1:29" x14ac:dyDescent="0.3">
      <c r="A65" s="50" t="s">
        <v>207</v>
      </c>
      <c r="B65" s="51">
        <v>138</v>
      </c>
      <c r="C65" s="51" t="s">
        <v>1322</v>
      </c>
      <c r="D65" s="51" t="s">
        <v>97</v>
      </c>
      <c r="E65" s="28">
        <v>13097</v>
      </c>
      <c r="F65" s="28">
        <v>14215</v>
      </c>
      <c r="G65" s="28">
        <v>13960</v>
      </c>
      <c r="H65" s="28">
        <v>14815</v>
      </c>
      <c r="I65" s="28">
        <v>14917</v>
      </c>
      <c r="J65" s="28">
        <v>47405</v>
      </c>
      <c r="K65" s="28">
        <v>47927</v>
      </c>
      <c r="L65" s="28">
        <v>49271</v>
      </c>
      <c r="M65" s="28">
        <v>52869</v>
      </c>
      <c r="N65" s="28">
        <v>55837</v>
      </c>
      <c r="O65" s="162">
        <v>3.62</v>
      </c>
      <c r="P65" s="162">
        <v>3.37</v>
      </c>
      <c r="Q65" s="162">
        <v>3.53</v>
      </c>
      <c r="R65" s="162">
        <v>3.57</v>
      </c>
      <c r="S65" s="162">
        <v>3.74</v>
      </c>
      <c r="T65" s="28">
        <v>251716</v>
      </c>
      <c r="U65" s="28">
        <v>276753</v>
      </c>
      <c r="V65" s="28">
        <v>258836</v>
      </c>
      <c r="W65" s="28">
        <v>259021</v>
      </c>
      <c r="X65" s="28">
        <v>258840</v>
      </c>
      <c r="Y65" s="28">
        <v>45329</v>
      </c>
      <c r="Z65" s="28">
        <v>46519</v>
      </c>
      <c r="AA65" s="28">
        <v>39445</v>
      </c>
      <c r="AB65" s="28">
        <v>39445</v>
      </c>
      <c r="AC65" s="28">
        <v>39444</v>
      </c>
    </row>
    <row r="66" spans="1:29" x14ac:dyDescent="0.3">
      <c r="A66" s="2"/>
      <c r="B66" s="4"/>
      <c r="J66" s="82"/>
      <c r="L66" s="82"/>
    </row>
    <row r="67" spans="1:29" x14ac:dyDescent="0.3">
      <c r="A67" s="2"/>
      <c r="B67" s="4"/>
      <c r="D67" s="4"/>
      <c r="J67" s="82"/>
    </row>
    <row r="68" spans="1:29" x14ac:dyDescent="0.3">
      <c r="A68" s="2"/>
      <c r="B68" s="4"/>
      <c r="D68" s="4"/>
    </row>
    <row r="69" spans="1:29" x14ac:dyDescent="0.3">
      <c r="D69" s="4"/>
    </row>
  </sheetData>
  <mergeCells count="5">
    <mergeCell ref="Y3:AC3"/>
    <mergeCell ref="E3:I3"/>
    <mergeCell ref="J3:N3"/>
    <mergeCell ref="O3:S3"/>
    <mergeCell ref="T3:X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3043D-B5CD-47E2-AB78-2AAA9639B532}">
  <sheetPr>
    <tabColor theme="6" tint="0.39997558519241921"/>
  </sheetPr>
  <dimension ref="A1:AZ160"/>
  <sheetViews>
    <sheetView zoomScaleNormal="100" workbookViewId="0">
      <pane xSplit="2" ySplit="4" topLeftCell="C5" activePane="bottomRight" state="frozen"/>
      <selection pane="topRight" activeCell="C1" sqref="C1"/>
      <selection pane="bottomLeft" activeCell="A5" sqref="A5"/>
      <selection pane="bottomRight" activeCell="C37" sqref="C37"/>
    </sheetView>
  </sheetViews>
  <sheetFormatPr defaultColWidth="9.44140625" defaultRowHeight="13.8" x14ac:dyDescent="0.25"/>
  <cols>
    <col min="1" max="1" width="37.5546875" style="2" customWidth="1"/>
    <col min="2" max="2" width="9.44140625" style="4" customWidth="1"/>
    <col min="3" max="3" width="36.44140625" style="3" customWidth="1"/>
    <col min="4" max="4" width="35.44140625" style="47" bestFit="1" customWidth="1"/>
    <col min="5" max="5" width="39.21875" style="188" customWidth="1"/>
    <col min="6" max="6" width="23.44140625" style="185" customWidth="1"/>
    <col min="7" max="7" width="22.5546875" style="31" customWidth="1"/>
    <col min="8" max="8" width="51.5546875" style="3" customWidth="1"/>
    <col min="9" max="9" width="23.44140625" style="185" customWidth="1"/>
    <col min="10" max="10" width="22.5546875" style="31" customWidth="1"/>
    <col min="11" max="11" width="50.5546875" style="3" customWidth="1"/>
    <col min="12" max="12" width="23.44140625" style="185" customWidth="1"/>
    <col min="13" max="13" width="22.5546875" style="31" customWidth="1"/>
    <col min="14" max="14" width="47.5546875" style="3" customWidth="1"/>
    <col min="15" max="15" width="23.44140625" style="185" customWidth="1"/>
    <col min="16" max="16" width="22.5546875" style="31" customWidth="1"/>
    <col min="17" max="17" width="47.5546875" style="3" customWidth="1"/>
    <col min="18" max="18" width="23.44140625" style="185" customWidth="1"/>
    <col min="19" max="19" width="22.5546875" style="31" customWidth="1"/>
    <col min="20" max="20" width="47.5546875" style="3" customWidth="1"/>
    <col min="21" max="21" width="23.44140625" style="185" customWidth="1"/>
    <col min="22" max="22" width="22.5546875" style="31" customWidth="1"/>
    <col min="23" max="23" width="47.5546875" style="3" customWidth="1"/>
    <col min="24" max="24" width="23.44140625" style="185" customWidth="1"/>
    <col min="25" max="25" width="23" style="31" customWidth="1"/>
    <col min="26" max="26" width="47.5546875" style="3" customWidth="1"/>
    <col min="27" max="27" width="23.44140625" style="161" customWidth="1"/>
    <col min="28" max="28" width="22.5546875" style="31" customWidth="1"/>
    <col min="29" max="29" width="47.5546875" style="3" customWidth="1"/>
    <col min="30" max="30" width="23.44140625" style="161" customWidth="1"/>
    <col min="31" max="31" width="22.5546875" style="31" customWidth="1"/>
    <col min="32" max="32" width="47.5546875" style="3" customWidth="1"/>
    <col min="33" max="33" width="24.44140625" style="161" customWidth="1"/>
    <col min="34" max="34" width="23.5546875" style="31" customWidth="1"/>
    <col min="35" max="35" width="47.5546875" style="52" customWidth="1"/>
    <col min="36" max="36" width="24.44140625" style="183" bestFit="1" customWidth="1"/>
    <col min="37" max="37" width="23.5546875" style="53" bestFit="1" customWidth="1"/>
    <col min="38" max="38" width="47.5546875" style="52" customWidth="1"/>
    <col min="39" max="39" width="24.44140625" style="183" bestFit="1" customWidth="1"/>
    <col min="40" max="40" width="23.5546875" style="53" bestFit="1" customWidth="1"/>
    <col min="41" max="41" width="47.5546875" style="52" customWidth="1"/>
    <col min="42" max="42" width="24.44140625" style="183" bestFit="1" customWidth="1"/>
    <col min="43" max="43" width="23.5546875" style="53" bestFit="1" customWidth="1"/>
    <col min="44" max="44" width="47.5546875" style="52" customWidth="1"/>
    <col min="45" max="45" width="24.44140625" style="183" bestFit="1" customWidth="1"/>
    <col min="46" max="46" width="23.5546875" style="53" bestFit="1" customWidth="1"/>
    <col min="47" max="47" width="41.5546875" style="52" customWidth="1"/>
    <col min="48" max="48" width="24.44140625" style="183" bestFit="1" customWidth="1"/>
    <col min="49" max="49" width="23.5546875" style="53" bestFit="1" customWidth="1"/>
    <col min="50" max="50" width="60.44140625" style="3" bestFit="1" customWidth="1"/>
    <col min="51" max="51" width="9.44140625" style="43"/>
    <col min="52" max="52" width="9.44140625" style="44"/>
    <col min="53" max="16384" width="9.44140625" style="3"/>
  </cols>
  <sheetData>
    <row r="1" spans="1:52" x14ac:dyDescent="0.25">
      <c r="A1" s="192" t="s">
        <v>85</v>
      </c>
      <c r="B1" s="193"/>
      <c r="C1" s="188"/>
      <c r="D1" s="194"/>
      <c r="G1" s="188"/>
      <c r="H1" s="188"/>
      <c r="J1" s="188"/>
      <c r="K1" s="188"/>
      <c r="M1" s="188"/>
      <c r="N1" s="188"/>
      <c r="P1" s="188"/>
      <c r="Q1" s="188"/>
      <c r="S1" s="188"/>
      <c r="T1" s="188"/>
      <c r="V1" s="188"/>
      <c r="W1" s="188"/>
      <c r="Y1" s="188"/>
      <c r="Z1" s="188"/>
      <c r="AA1" s="185"/>
      <c r="AB1" s="188"/>
      <c r="AC1" s="188"/>
      <c r="AD1" s="185"/>
      <c r="AE1" s="188"/>
      <c r="AF1" s="188"/>
      <c r="AG1" s="185"/>
      <c r="AH1" s="188"/>
      <c r="AI1" s="188"/>
      <c r="AJ1" s="185"/>
      <c r="AK1" s="188"/>
      <c r="AL1" s="188"/>
      <c r="AM1" s="185"/>
      <c r="AN1" s="188"/>
      <c r="AO1" s="188"/>
      <c r="AP1" s="185"/>
      <c r="AQ1" s="188"/>
      <c r="AR1" s="195"/>
      <c r="AS1" s="185"/>
      <c r="AT1" s="188"/>
      <c r="AU1" s="188"/>
      <c r="AV1" s="185"/>
      <c r="AW1" s="188"/>
      <c r="AX1" s="188"/>
      <c r="AY1" s="188"/>
      <c r="AZ1" s="188"/>
    </row>
    <row r="2" spans="1:52" ht="14.4" x14ac:dyDescent="0.3">
      <c r="A2" s="192" t="s">
        <v>51</v>
      </c>
      <c r="B2" s="193"/>
      <c r="C2" s="188"/>
      <c r="D2" s="194"/>
      <c r="E2"/>
      <c r="G2" s="196"/>
      <c r="H2" s="188"/>
      <c r="J2" s="196"/>
      <c r="K2" s="188"/>
      <c r="M2" s="196"/>
      <c r="N2" s="188"/>
      <c r="P2" s="196"/>
      <c r="Q2" s="188"/>
      <c r="S2" s="196"/>
      <c r="T2" s="188"/>
      <c r="V2" s="196"/>
      <c r="W2" s="188"/>
      <c r="Y2" s="196"/>
      <c r="Z2" s="188"/>
      <c r="AA2" s="185"/>
      <c r="AB2" s="196"/>
      <c r="AC2" s="188"/>
      <c r="AD2" s="185"/>
      <c r="AE2" s="196"/>
      <c r="AF2" s="188"/>
      <c r="AG2" s="185"/>
      <c r="AH2" s="196"/>
      <c r="AI2" s="188"/>
      <c r="AJ2" s="185"/>
      <c r="AK2" s="196"/>
      <c r="AL2" s="188"/>
      <c r="AM2" s="185"/>
      <c r="AN2" s="196"/>
      <c r="AO2" s="188"/>
      <c r="AP2" s="185"/>
      <c r="AQ2" s="196"/>
      <c r="AR2" s="188"/>
      <c r="AS2" s="185"/>
      <c r="AT2" s="196"/>
      <c r="AU2" s="188"/>
      <c r="AV2" s="185"/>
      <c r="AW2" s="196"/>
      <c r="AX2" s="188"/>
      <c r="AY2" s="195"/>
      <c r="AZ2" s="197"/>
    </row>
    <row r="3" spans="1:52" x14ac:dyDescent="0.25">
      <c r="A3" s="198"/>
      <c r="B3" s="193"/>
      <c r="C3" s="188"/>
      <c r="D3" s="194"/>
      <c r="G3" s="188"/>
      <c r="H3" s="188"/>
      <c r="J3" s="188"/>
      <c r="K3" s="188"/>
      <c r="M3" s="188"/>
      <c r="N3" s="188"/>
      <c r="P3" s="188"/>
      <c r="Q3" s="188"/>
      <c r="S3" s="188"/>
      <c r="T3" s="188"/>
      <c r="V3" s="188"/>
      <c r="W3" s="188"/>
      <c r="Y3" s="188"/>
      <c r="Z3" s="188"/>
      <c r="AA3" s="185"/>
      <c r="AB3" s="188"/>
      <c r="AC3" s="188"/>
      <c r="AD3" s="185"/>
      <c r="AE3" s="188"/>
      <c r="AF3" s="188"/>
      <c r="AG3" s="185"/>
      <c r="AH3" s="188"/>
      <c r="AI3" s="188"/>
      <c r="AJ3" s="185"/>
      <c r="AK3" s="188"/>
      <c r="AL3" s="188"/>
      <c r="AM3" s="185"/>
      <c r="AN3" s="188"/>
      <c r="AO3" s="188"/>
      <c r="AP3" s="185"/>
      <c r="AQ3" s="188"/>
      <c r="AR3" s="188"/>
      <c r="AS3" s="185"/>
      <c r="AT3" s="188"/>
      <c r="AU3" s="188"/>
      <c r="AV3" s="185"/>
      <c r="AW3" s="188"/>
      <c r="AX3" s="188"/>
      <c r="AY3" s="195"/>
      <c r="AZ3" s="197"/>
    </row>
    <row r="4" spans="1:52" x14ac:dyDescent="0.25">
      <c r="A4" s="192" t="s">
        <v>226</v>
      </c>
      <c r="B4" s="199" t="s">
        <v>88</v>
      </c>
      <c r="C4" s="200" t="s">
        <v>12</v>
      </c>
      <c r="D4" s="192" t="s">
        <v>7</v>
      </c>
      <c r="E4" s="190" t="s">
        <v>252</v>
      </c>
      <c r="F4" s="186" t="s">
        <v>253</v>
      </c>
      <c r="G4" s="201" t="s">
        <v>254</v>
      </c>
      <c r="H4" s="190" t="s">
        <v>255</v>
      </c>
      <c r="I4" s="186" t="s">
        <v>256</v>
      </c>
      <c r="J4" s="201" t="s">
        <v>257</v>
      </c>
      <c r="K4" s="190" t="s">
        <v>258</v>
      </c>
      <c r="L4" s="186" t="s">
        <v>259</v>
      </c>
      <c r="M4" s="201" t="s">
        <v>260</v>
      </c>
      <c r="N4" s="190" t="s">
        <v>261</v>
      </c>
      <c r="O4" s="186" t="s">
        <v>262</v>
      </c>
      <c r="P4" s="201" t="s">
        <v>263</v>
      </c>
      <c r="Q4" s="190" t="s">
        <v>264</v>
      </c>
      <c r="R4" s="186" t="s">
        <v>265</v>
      </c>
      <c r="S4" s="201" t="s">
        <v>266</v>
      </c>
      <c r="T4" s="190" t="s">
        <v>267</v>
      </c>
      <c r="U4" s="186" t="s">
        <v>268</v>
      </c>
      <c r="V4" s="201" t="s">
        <v>269</v>
      </c>
      <c r="W4" s="190" t="s">
        <v>270</v>
      </c>
      <c r="X4" s="186" t="s">
        <v>271</v>
      </c>
      <c r="Y4" s="201" t="s">
        <v>272</v>
      </c>
      <c r="Z4" s="190" t="s">
        <v>273</v>
      </c>
      <c r="AA4" s="186" t="s">
        <v>274</v>
      </c>
      <c r="AB4" s="201" t="s">
        <v>275</v>
      </c>
      <c r="AC4" s="190" t="s">
        <v>276</v>
      </c>
      <c r="AD4" s="186" t="s">
        <v>277</v>
      </c>
      <c r="AE4" s="201" t="s">
        <v>278</v>
      </c>
      <c r="AF4" s="190" t="s">
        <v>279</v>
      </c>
      <c r="AG4" s="186" t="s">
        <v>280</v>
      </c>
      <c r="AH4" s="201" t="s">
        <v>281</v>
      </c>
      <c r="AI4" s="190" t="s">
        <v>282</v>
      </c>
      <c r="AJ4" s="186" t="s">
        <v>283</v>
      </c>
      <c r="AK4" s="201" t="s">
        <v>284</v>
      </c>
      <c r="AL4" s="190" t="s">
        <v>285</v>
      </c>
      <c r="AM4" s="186" t="s">
        <v>286</v>
      </c>
      <c r="AN4" s="201" t="s">
        <v>287</v>
      </c>
      <c r="AO4" s="190" t="s">
        <v>288</v>
      </c>
      <c r="AP4" s="186" t="s">
        <v>289</v>
      </c>
      <c r="AQ4" s="201" t="s">
        <v>290</v>
      </c>
      <c r="AR4" s="190" t="s">
        <v>291</v>
      </c>
      <c r="AS4" s="186" t="s">
        <v>292</v>
      </c>
      <c r="AT4" s="201" t="s">
        <v>293</v>
      </c>
      <c r="AU4" s="190" t="s">
        <v>294</v>
      </c>
      <c r="AV4" s="186" t="s">
        <v>295</v>
      </c>
      <c r="AW4" s="201" t="s">
        <v>296</v>
      </c>
      <c r="AX4" s="188"/>
      <c r="AY4" s="195"/>
      <c r="AZ4" s="197"/>
    </row>
    <row r="5" spans="1:52" x14ac:dyDescent="0.25">
      <c r="A5" s="202" t="s">
        <v>96</v>
      </c>
      <c r="B5" s="203">
        <v>1</v>
      </c>
      <c r="C5" s="203" t="s">
        <v>1322</v>
      </c>
      <c r="D5" s="203" t="s">
        <v>97</v>
      </c>
      <c r="E5" s="188" t="s">
        <v>1399</v>
      </c>
      <c r="F5" s="185">
        <v>568</v>
      </c>
      <c r="G5" s="204">
        <v>9.6434634974533112E-2</v>
      </c>
      <c r="H5" s="188" t="s">
        <v>1400</v>
      </c>
      <c r="I5" s="185">
        <v>389</v>
      </c>
      <c r="J5" s="204">
        <v>6.6044142614601023E-2</v>
      </c>
      <c r="K5" s="188" t="s">
        <v>1401</v>
      </c>
      <c r="L5" s="185">
        <v>334</v>
      </c>
      <c r="M5" s="204">
        <v>5.6706281833616298E-2</v>
      </c>
      <c r="N5" s="188" t="s">
        <v>1402</v>
      </c>
      <c r="O5" s="185">
        <v>256</v>
      </c>
      <c r="P5" s="204">
        <v>4.3463497453310698E-2</v>
      </c>
      <c r="Q5" s="188" t="s">
        <v>1403</v>
      </c>
      <c r="R5" s="185">
        <v>249</v>
      </c>
      <c r="S5" s="204">
        <v>4.2275042444821734E-2</v>
      </c>
      <c r="T5" s="188" t="s">
        <v>1404</v>
      </c>
      <c r="U5" s="185">
        <v>232</v>
      </c>
      <c r="V5" s="204">
        <v>3.9388794567062818E-2</v>
      </c>
      <c r="W5" s="188" t="s">
        <v>1405</v>
      </c>
      <c r="X5" s="185">
        <v>231</v>
      </c>
      <c r="Y5" s="204">
        <v>3.921901528013582E-2</v>
      </c>
      <c r="Z5" s="188" t="s">
        <v>1406</v>
      </c>
      <c r="AA5" s="185">
        <v>215</v>
      </c>
      <c r="AB5" s="204">
        <v>3.6502546689303902E-2</v>
      </c>
      <c r="AC5" s="188" t="s">
        <v>1407</v>
      </c>
      <c r="AD5" s="185">
        <v>194</v>
      </c>
      <c r="AE5" s="204">
        <v>3.2937181663837009E-2</v>
      </c>
      <c r="AF5" s="188" t="s">
        <v>1408</v>
      </c>
      <c r="AG5" s="185">
        <v>186</v>
      </c>
      <c r="AH5" s="204">
        <v>3.1578947368421054E-2</v>
      </c>
      <c r="AI5" s="188" t="s">
        <v>1409</v>
      </c>
      <c r="AJ5" s="185">
        <v>134</v>
      </c>
      <c r="AK5" s="204">
        <v>2.2750424448217319E-2</v>
      </c>
      <c r="AL5" s="188" t="s">
        <v>1410</v>
      </c>
      <c r="AM5" s="185">
        <v>120</v>
      </c>
      <c r="AN5" s="204">
        <v>2.037351443123939E-2</v>
      </c>
      <c r="AO5" s="188" t="s">
        <v>1411</v>
      </c>
      <c r="AP5" s="185">
        <v>118</v>
      </c>
      <c r="AQ5" s="204">
        <v>2.0033955857385398E-2</v>
      </c>
      <c r="AR5" s="188" t="s">
        <v>1412</v>
      </c>
      <c r="AS5" s="185">
        <v>106</v>
      </c>
      <c r="AT5" s="204">
        <v>1.7996604414261461E-2</v>
      </c>
      <c r="AU5" s="188" t="s">
        <v>1413</v>
      </c>
      <c r="AV5" s="185">
        <v>106</v>
      </c>
      <c r="AW5" s="204">
        <v>1.7996604414261461E-2</v>
      </c>
      <c r="AX5" s="188"/>
      <c r="AY5" s="195"/>
      <c r="AZ5" s="197"/>
    </row>
    <row r="6" spans="1:52" x14ac:dyDescent="0.25">
      <c r="A6" s="202" t="s">
        <v>100</v>
      </c>
      <c r="B6" s="203">
        <v>2</v>
      </c>
      <c r="C6" s="203" t="s">
        <v>1324</v>
      </c>
      <c r="D6" s="203" t="s">
        <v>101</v>
      </c>
      <c r="E6" s="188" t="s">
        <v>1409</v>
      </c>
      <c r="F6" s="185">
        <v>61</v>
      </c>
      <c r="G6" s="204">
        <v>0.11867704280155641</v>
      </c>
      <c r="H6" s="188" t="s">
        <v>1406</v>
      </c>
      <c r="I6" s="185">
        <v>52</v>
      </c>
      <c r="J6" s="204">
        <v>0.10116731517509728</v>
      </c>
      <c r="K6" s="188" t="s">
        <v>1412</v>
      </c>
      <c r="L6" s="185">
        <v>51</v>
      </c>
      <c r="M6" s="204">
        <v>9.9221789883268477E-2</v>
      </c>
      <c r="N6" s="188" t="s">
        <v>1280</v>
      </c>
      <c r="O6" s="185">
        <v>45</v>
      </c>
      <c r="P6" s="204">
        <v>8.7548638132295714E-2</v>
      </c>
      <c r="Q6" s="188" t="s">
        <v>1413</v>
      </c>
      <c r="R6" s="185">
        <v>27</v>
      </c>
      <c r="S6" s="204">
        <v>5.2529182879377433E-2</v>
      </c>
      <c r="T6" s="188" t="s">
        <v>1400</v>
      </c>
      <c r="U6" s="185">
        <v>25</v>
      </c>
      <c r="V6" s="204">
        <v>4.8638132295719845E-2</v>
      </c>
      <c r="W6" s="189" t="s">
        <v>233</v>
      </c>
      <c r="X6" s="187" t="s">
        <v>233</v>
      </c>
      <c r="Y6" s="205" t="s">
        <v>233</v>
      </c>
      <c r="Z6" s="189" t="s">
        <v>233</v>
      </c>
      <c r="AA6" s="187" t="s">
        <v>233</v>
      </c>
      <c r="AB6" s="205" t="s">
        <v>233</v>
      </c>
      <c r="AC6" s="189" t="s">
        <v>233</v>
      </c>
      <c r="AD6" s="187" t="s">
        <v>233</v>
      </c>
      <c r="AE6" s="205" t="s">
        <v>233</v>
      </c>
      <c r="AF6" s="189" t="s">
        <v>233</v>
      </c>
      <c r="AG6" s="187" t="s">
        <v>233</v>
      </c>
      <c r="AH6" s="205" t="s">
        <v>233</v>
      </c>
      <c r="AI6" s="189" t="s">
        <v>233</v>
      </c>
      <c r="AJ6" s="187" t="s">
        <v>233</v>
      </c>
      <c r="AK6" s="205" t="s">
        <v>233</v>
      </c>
      <c r="AL6" s="189" t="s">
        <v>233</v>
      </c>
      <c r="AM6" s="187" t="s">
        <v>233</v>
      </c>
      <c r="AN6" s="205" t="s">
        <v>233</v>
      </c>
      <c r="AO6" s="189" t="s">
        <v>233</v>
      </c>
      <c r="AP6" s="187" t="s">
        <v>233</v>
      </c>
      <c r="AQ6" s="205" t="s">
        <v>233</v>
      </c>
      <c r="AR6" s="189" t="s">
        <v>233</v>
      </c>
      <c r="AS6" s="187" t="s">
        <v>233</v>
      </c>
      <c r="AT6" s="205" t="s">
        <v>233</v>
      </c>
      <c r="AU6" s="189" t="s">
        <v>233</v>
      </c>
      <c r="AV6" s="187" t="s">
        <v>233</v>
      </c>
      <c r="AW6" s="205" t="s">
        <v>233</v>
      </c>
      <c r="AX6" s="188"/>
      <c r="AY6" s="195"/>
      <c r="AZ6" s="197"/>
    </row>
    <row r="7" spans="1:52" x14ac:dyDescent="0.25">
      <c r="A7" s="202" t="s">
        <v>104</v>
      </c>
      <c r="B7" s="203">
        <v>5</v>
      </c>
      <c r="C7" s="203" t="s">
        <v>1327</v>
      </c>
      <c r="D7" s="203" t="s">
        <v>101</v>
      </c>
      <c r="E7" s="188" t="s">
        <v>1399</v>
      </c>
      <c r="F7" s="185">
        <v>381</v>
      </c>
      <c r="G7" s="204">
        <v>8.2396193771626297E-2</v>
      </c>
      <c r="H7" s="188" t="s">
        <v>1400</v>
      </c>
      <c r="I7" s="185">
        <v>300</v>
      </c>
      <c r="J7" s="204">
        <v>6.4878892733564009E-2</v>
      </c>
      <c r="K7" s="188" t="s">
        <v>1401</v>
      </c>
      <c r="L7" s="185">
        <v>267</v>
      </c>
      <c r="M7" s="204">
        <v>5.7742214532871976E-2</v>
      </c>
      <c r="N7" s="188" t="s">
        <v>1406</v>
      </c>
      <c r="O7" s="185">
        <v>260</v>
      </c>
      <c r="P7" s="204">
        <v>5.6228373702422146E-2</v>
      </c>
      <c r="Q7" s="188" t="s">
        <v>1405</v>
      </c>
      <c r="R7" s="185">
        <v>228</v>
      </c>
      <c r="S7" s="204">
        <v>4.930795847750865E-2</v>
      </c>
      <c r="T7" s="188" t="s">
        <v>1404</v>
      </c>
      <c r="U7" s="185">
        <v>134</v>
      </c>
      <c r="V7" s="204">
        <v>2.8979238754325259E-2</v>
      </c>
      <c r="W7" s="188" t="s">
        <v>1410</v>
      </c>
      <c r="X7" s="185">
        <v>115</v>
      </c>
      <c r="Y7" s="204">
        <v>2.4870242214532871E-2</v>
      </c>
      <c r="Z7" s="188" t="s">
        <v>1402</v>
      </c>
      <c r="AA7" s="185">
        <v>109</v>
      </c>
      <c r="AB7" s="204">
        <v>2.3572664359861592E-2</v>
      </c>
      <c r="AC7" s="188" t="s">
        <v>1414</v>
      </c>
      <c r="AD7" s="185">
        <v>104</v>
      </c>
      <c r="AE7" s="204">
        <v>2.2491349480968859E-2</v>
      </c>
      <c r="AF7" s="188" t="s">
        <v>1413</v>
      </c>
      <c r="AG7" s="185">
        <v>99</v>
      </c>
      <c r="AH7" s="204">
        <v>2.1410034602076123E-2</v>
      </c>
      <c r="AI7" s="188" t="s">
        <v>1403</v>
      </c>
      <c r="AJ7" s="185">
        <v>98</v>
      </c>
      <c r="AK7" s="204">
        <v>2.1193771626297576E-2</v>
      </c>
      <c r="AL7" s="188" t="s">
        <v>1415</v>
      </c>
      <c r="AM7" s="185">
        <v>96</v>
      </c>
      <c r="AN7" s="204">
        <v>2.0761245674740483E-2</v>
      </c>
      <c r="AO7" s="188" t="s">
        <v>1416</v>
      </c>
      <c r="AP7" s="185">
        <v>93</v>
      </c>
      <c r="AQ7" s="204">
        <v>2.0112456747404844E-2</v>
      </c>
      <c r="AR7" s="188" t="s">
        <v>1417</v>
      </c>
      <c r="AS7" s="185">
        <v>92</v>
      </c>
      <c r="AT7" s="204">
        <v>1.9896193771626297E-2</v>
      </c>
      <c r="AU7" s="188" t="s">
        <v>1409</v>
      </c>
      <c r="AV7" s="185">
        <v>87</v>
      </c>
      <c r="AW7" s="204">
        <v>1.8814878892733564E-2</v>
      </c>
      <c r="AX7" s="188"/>
      <c r="AY7" s="195"/>
      <c r="AZ7" s="197"/>
    </row>
    <row r="8" spans="1:52" x14ac:dyDescent="0.25">
      <c r="A8" s="202" t="s">
        <v>106</v>
      </c>
      <c r="B8" s="203">
        <v>4</v>
      </c>
      <c r="C8" s="203" t="s">
        <v>1327</v>
      </c>
      <c r="D8" s="203" t="s">
        <v>107</v>
      </c>
      <c r="E8" s="188" t="s">
        <v>1399</v>
      </c>
      <c r="F8" s="185">
        <v>3562</v>
      </c>
      <c r="G8" s="204">
        <v>8.2503358502802618E-2</v>
      </c>
      <c r="H8" s="188" t="s">
        <v>1401</v>
      </c>
      <c r="I8" s="185">
        <v>2734</v>
      </c>
      <c r="J8" s="204">
        <v>6.3325149395469502E-2</v>
      </c>
      <c r="K8" s="188" t="s">
        <v>1400</v>
      </c>
      <c r="L8" s="185">
        <v>1887</v>
      </c>
      <c r="M8" s="204">
        <v>4.370686061055265E-2</v>
      </c>
      <c r="N8" s="188" t="s">
        <v>1406</v>
      </c>
      <c r="O8" s="185">
        <v>1627</v>
      </c>
      <c r="P8" s="204">
        <v>3.7684717654143697E-2</v>
      </c>
      <c r="Q8" s="188" t="s">
        <v>1404</v>
      </c>
      <c r="R8" s="185">
        <v>1468</v>
      </c>
      <c r="S8" s="204">
        <v>3.4001945615416689E-2</v>
      </c>
      <c r="T8" s="188" t="s">
        <v>1405</v>
      </c>
      <c r="U8" s="185">
        <v>1367</v>
      </c>
      <c r="V8" s="204">
        <v>3.1662574697734751E-2</v>
      </c>
      <c r="W8" s="188" t="s">
        <v>1418</v>
      </c>
      <c r="X8" s="185">
        <v>822</v>
      </c>
      <c r="Y8" s="204">
        <v>1.9039236577569833E-2</v>
      </c>
      <c r="Z8" s="188" t="s">
        <v>1419</v>
      </c>
      <c r="AA8" s="185">
        <v>764</v>
      </c>
      <c r="AB8" s="204">
        <v>1.7695835456524759E-2</v>
      </c>
      <c r="AC8" s="188" t="s">
        <v>1413</v>
      </c>
      <c r="AD8" s="185">
        <v>722</v>
      </c>
      <c r="AE8" s="204">
        <v>1.6723027748181775E-2</v>
      </c>
      <c r="AF8" s="188" t="s">
        <v>1417</v>
      </c>
      <c r="AG8" s="185">
        <v>617</v>
      </c>
      <c r="AH8" s="204">
        <v>1.4291008477324316E-2</v>
      </c>
      <c r="AI8" s="188" t="s">
        <v>1420</v>
      </c>
      <c r="AJ8" s="185">
        <v>602</v>
      </c>
      <c r="AK8" s="204">
        <v>1.3943577152916107E-2</v>
      </c>
      <c r="AL8" s="188" t="s">
        <v>1421</v>
      </c>
      <c r="AM8" s="185">
        <v>551</v>
      </c>
      <c r="AN8" s="204">
        <v>1.2762310649928197E-2</v>
      </c>
      <c r="AO8" s="188" t="s">
        <v>1422</v>
      </c>
      <c r="AP8" s="185">
        <v>525</v>
      </c>
      <c r="AQ8" s="204">
        <v>1.2160096354287303E-2</v>
      </c>
      <c r="AR8" s="188" t="s">
        <v>1408</v>
      </c>
      <c r="AS8" s="185">
        <v>507</v>
      </c>
      <c r="AT8" s="204">
        <v>1.1743178764997452E-2</v>
      </c>
      <c r="AU8" s="188" t="s">
        <v>1423</v>
      </c>
      <c r="AV8" s="185">
        <v>503</v>
      </c>
      <c r="AW8" s="204">
        <v>1.165053041182193E-2</v>
      </c>
      <c r="AX8" s="188"/>
      <c r="AY8" s="195"/>
      <c r="AZ8" s="197"/>
    </row>
    <row r="9" spans="1:52" x14ac:dyDescent="0.25">
      <c r="A9" s="202" t="s">
        <v>109</v>
      </c>
      <c r="B9" s="203">
        <v>106</v>
      </c>
      <c r="C9" s="203" t="s">
        <v>1327</v>
      </c>
      <c r="D9" s="203" t="s">
        <v>101</v>
      </c>
      <c r="E9" s="188" t="s">
        <v>1400</v>
      </c>
      <c r="F9" s="185">
        <v>294</v>
      </c>
      <c r="G9" s="204">
        <v>8.8527551942186089E-2</v>
      </c>
      <c r="H9" s="188" t="s">
        <v>1405</v>
      </c>
      <c r="I9" s="185">
        <v>232</v>
      </c>
      <c r="J9" s="204">
        <v>6.9858476362541402E-2</v>
      </c>
      <c r="K9" s="188" t="s">
        <v>1406</v>
      </c>
      <c r="L9" s="185">
        <v>198</v>
      </c>
      <c r="M9" s="204">
        <v>5.9620596205962058E-2</v>
      </c>
      <c r="N9" s="188" t="s">
        <v>1402</v>
      </c>
      <c r="O9" s="185">
        <v>148</v>
      </c>
      <c r="P9" s="204">
        <v>4.4564890093345376E-2</v>
      </c>
      <c r="Q9" s="188" t="s">
        <v>1413</v>
      </c>
      <c r="R9" s="185">
        <v>127</v>
      </c>
      <c r="S9" s="204">
        <v>3.8241493526046375E-2</v>
      </c>
      <c r="T9" s="188" t="s">
        <v>1403</v>
      </c>
      <c r="U9" s="185">
        <v>121</v>
      </c>
      <c r="V9" s="204">
        <v>3.6434808792532372E-2</v>
      </c>
      <c r="W9" s="188" t="s">
        <v>1415</v>
      </c>
      <c r="X9" s="185">
        <v>120</v>
      </c>
      <c r="Y9" s="204">
        <v>3.6133694670280034E-2</v>
      </c>
      <c r="Z9" s="188" t="s">
        <v>1418</v>
      </c>
      <c r="AA9" s="185">
        <v>102</v>
      </c>
      <c r="AB9" s="204">
        <v>3.071364046973803E-2</v>
      </c>
      <c r="AC9" s="188" t="s">
        <v>1416</v>
      </c>
      <c r="AD9" s="185">
        <v>95</v>
      </c>
      <c r="AE9" s="204">
        <v>2.8605841613971696E-2</v>
      </c>
      <c r="AF9" s="188" t="s">
        <v>1417</v>
      </c>
      <c r="AG9" s="185">
        <v>91</v>
      </c>
      <c r="AH9" s="204">
        <v>2.740138512496236E-2</v>
      </c>
      <c r="AI9" s="188" t="s">
        <v>1424</v>
      </c>
      <c r="AJ9" s="185">
        <v>81</v>
      </c>
      <c r="AK9" s="204">
        <v>2.4390243902439025E-2</v>
      </c>
      <c r="AL9" s="188" t="s">
        <v>1412</v>
      </c>
      <c r="AM9" s="185">
        <v>75</v>
      </c>
      <c r="AN9" s="204">
        <v>2.2583559168925023E-2</v>
      </c>
      <c r="AO9" s="188" t="s">
        <v>1414</v>
      </c>
      <c r="AP9" s="185">
        <v>74</v>
      </c>
      <c r="AQ9" s="204">
        <v>2.2282445046672688E-2</v>
      </c>
      <c r="AR9" s="188" t="s">
        <v>1425</v>
      </c>
      <c r="AS9" s="185">
        <v>72</v>
      </c>
      <c r="AT9" s="204">
        <v>2.1680216802168022E-2</v>
      </c>
      <c r="AU9" s="188" t="s">
        <v>1426</v>
      </c>
      <c r="AV9" s="185">
        <v>72</v>
      </c>
      <c r="AW9" s="204">
        <v>2.1680216802168022E-2</v>
      </c>
      <c r="AX9" s="188"/>
      <c r="AY9" s="195"/>
      <c r="AZ9" s="197"/>
    </row>
    <row r="10" spans="1:52" x14ac:dyDescent="0.25">
      <c r="A10" s="202" t="s">
        <v>111</v>
      </c>
      <c r="B10" s="203">
        <v>14495</v>
      </c>
      <c r="C10" s="203" t="s">
        <v>1327</v>
      </c>
      <c r="D10" s="203" t="s">
        <v>101</v>
      </c>
      <c r="E10" s="188" t="s">
        <v>1400</v>
      </c>
      <c r="F10" s="185">
        <v>457</v>
      </c>
      <c r="G10" s="204">
        <v>0.12905958768709405</v>
      </c>
      <c r="H10" s="188" t="s">
        <v>1406</v>
      </c>
      <c r="I10" s="185">
        <v>326</v>
      </c>
      <c r="J10" s="204">
        <v>9.2064388590793564E-2</v>
      </c>
      <c r="K10" s="188" t="s">
        <v>1405</v>
      </c>
      <c r="L10" s="185">
        <v>282</v>
      </c>
      <c r="M10" s="204">
        <v>7.9638520192036141E-2</v>
      </c>
      <c r="N10" s="188" t="s">
        <v>1403</v>
      </c>
      <c r="O10" s="185">
        <v>161</v>
      </c>
      <c r="P10" s="204">
        <v>4.5467382095453264E-2</v>
      </c>
      <c r="Q10" s="188" t="s">
        <v>1402</v>
      </c>
      <c r="R10" s="185">
        <v>103</v>
      </c>
      <c r="S10" s="204">
        <v>2.9087828297091216E-2</v>
      </c>
      <c r="T10" s="188" t="s">
        <v>1418</v>
      </c>
      <c r="U10" s="185">
        <v>86</v>
      </c>
      <c r="V10" s="204">
        <v>2.4286924597571306E-2</v>
      </c>
      <c r="W10" s="188" t="s">
        <v>1409</v>
      </c>
      <c r="X10" s="185">
        <v>84</v>
      </c>
      <c r="Y10" s="204">
        <v>2.3722112397627788E-2</v>
      </c>
      <c r="Z10" s="188" t="s">
        <v>1410</v>
      </c>
      <c r="AA10" s="185">
        <v>83</v>
      </c>
      <c r="AB10" s="204">
        <v>2.3439706297656029E-2</v>
      </c>
      <c r="AC10" s="188" t="s">
        <v>1426</v>
      </c>
      <c r="AD10" s="185">
        <v>79</v>
      </c>
      <c r="AE10" s="204">
        <v>2.2310081897768994E-2</v>
      </c>
      <c r="AF10" s="188" t="s">
        <v>1417</v>
      </c>
      <c r="AG10" s="185">
        <v>79</v>
      </c>
      <c r="AH10" s="204">
        <v>2.2310081897768994E-2</v>
      </c>
      <c r="AI10" s="188" t="s">
        <v>1413</v>
      </c>
      <c r="AJ10" s="185">
        <v>79</v>
      </c>
      <c r="AK10" s="204">
        <v>2.2310081897768994E-2</v>
      </c>
      <c r="AL10" s="188" t="s">
        <v>1416</v>
      </c>
      <c r="AM10" s="185">
        <v>78</v>
      </c>
      <c r="AN10" s="204">
        <v>2.2027675797797231E-2</v>
      </c>
      <c r="AO10" s="188" t="s">
        <v>1412</v>
      </c>
      <c r="AP10" s="185">
        <v>71</v>
      </c>
      <c r="AQ10" s="204">
        <v>2.0050833097994918E-2</v>
      </c>
      <c r="AR10" s="188" t="s">
        <v>1414</v>
      </c>
      <c r="AS10" s="185">
        <v>71</v>
      </c>
      <c r="AT10" s="204">
        <v>2.0050833097994918E-2</v>
      </c>
      <c r="AU10" s="188" t="s">
        <v>1427</v>
      </c>
      <c r="AV10" s="185">
        <v>70</v>
      </c>
      <c r="AW10" s="204">
        <v>1.9768426998023156E-2</v>
      </c>
      <c r="AX10" s="188"/>
      <c r="AY10" s="195"/>
      <c r="AZ10" s="197"/>
    </row>
    <row r="11" spans="1:52" x14ac:dyDescent="0.25">
      <c r="A11" s="202" t="s">
        <v>112</v>
      </c>
      <c r="B11" s="203">
        <v>6309</v>
      </c>
      <c r="C11" s="203" t="s">
        <v>1331</v>
      </c>
      <c r="D11" s="203" t="s">
        <v>101</v>
      </c>
      <c r="E11" s="188" t="s">
        <v>1400</v>
      </c>
      <c r="F11" s="185">
        <v>856</v>
      </c>
      <c r="G11" s="204">
        <v>7.2072072072072071E-2</v>
      </c>
      <c r="H11" s="188" t="s">
        <v>1428</v>
      </c>
      <c r="I11" s="185">
        <v>770</v>
      </c>
      <c r="J11" s="204">
        <v>6.4831186326513426E-2</v>
      </c>
      <c r="K11" s="188" t="s">
        <v>1429</v>
      </c>
      <c r="L11" s="185">
        <v>719</v>
      </c>
      <c r="M11" s="204">
        <v>6.0537172686705394E-2</v>
      </c>
      <c r="N11" s="188" t="s">
        <v>1406</v>
      </c>
      <c r="O11" s="185">
        <v>527</v>
      </c>
      <c r="P11" s="204">
        <v>4.4371474278016333E-2</v>
      </c>
      <c r="Q11" s="188" t="s">
        <v>1399</v>
      </c>
      <c r="R11" s="185">
        <v>487</v>
      </c>
      <c r="S11" s="204">
        <v>4.1003620442872778E-2</v>
      </c>
      <c r="T11" s="188" t="s">
        <v>1405</v>
      </c>
      <c r="U11" s="185">
        <v>450</v>
      </c>
      <c r="V11" s="204">
        <v>3.7888355645364989E-2</v>
      </c>
      <c r="W11" s="188" t="s">
        <v>1401</v>
      </c>
      <c r="X11" s="185">
        <v>393</v>
      </c>
      <c r="Y11" s="204">
        <v>3.3089163930285423E-2</v>
      </c>
      <c r="Z11" s="188" t="s">
        <v>1414</v>
      </c>
      <c r="AA11" s="185">
        <v>266</v>
      </c>
      <c r="AB11" s="204">
        <v>2.2396228003704638E-2</v>
      </c>
      <c r="AC11" s="188" t="s">
        <v>1430</v>
      </c>
      <c r="AD11" s="185">
        <v>252</v>
      </c>
      <c r="AE11" s="204">
        <v>2.1217479161404394E-2</v>
      </c>
      <c r="AF11" s="188" t="s">
        <v>1407</v>
      </c>
      <c r="AG11" s="185">
        <v>200</v>
      </c>
      <c r="AH11" s="204">
        <v>1.6839269175717774E-2</v>
      </c>
      <c r="AI11" s="188" t="s">
        <v>1421</v>
      </c>
      <c r="AJ11" s="185">
        <v>188</v>
      </c>
      <c r="AK11" s="204">
        <v>1.5828913025174706E-2</v>
      </c>
      <c r="AL11" s="188" t="s">
        <v>1422</v>
      </c>
      <c r="AM11" s="185">
        <v>186</v>
      </c>
      <c r="AN11" s="204">
        <v>1.566052033341753E-2</v>
      </c>
      <c r="AO11" s="188" t="s">
        <v>1412</v>
      </c>
      <c r="AP11" s="185">
        <v>186</v>
      </c>
      <c r="AQ11" s="204">
        <v>1.566052033341753E-2</v>
      </c>
      <c r="AR11" s="188" t="s">
        <v>1410</v>
      </c>
      <c r="AS11" s="185">
        <v>171</v>
      </c>
      <c r="AT11" s="204">
        <v>1.4397575145238697E-2</v>
      </c>
      <c r="AU11" s="188" t="s">
        <v>1404</v>
      </c>
      <c r="AV11" s="185">
        <v>171</v>
      </c>
      <c r="AW11" s="204">
        <v>1.4397575145238697E-2</v>
      </c>
      <c r="AX11" s="188"/>
      <c r="AY11" s="195"/>
      <c r="AZ11" s="197"/>
    </row>
    <row r="12" spans="1:52" x14ac:dyDescent="0.25">
      <c r="A12" s="202" t="s">
        <v>114</v>
      </c>
      <c r="B12" s="203">
        <v>98</v>
      </c>
      <c r="C12" s="203" t="s">
        <v>1322</v>
      </c>
      <c r="D12" s="203" t="s">
        <v>97</v>
      </c>
      <c r="E12" s="188" t="s">
        <v>1408</v>
      </c>
      <c r="F12" s="185">
        <v>536</v>
      </c>
      <c r="G12" s="204">
        <v>0.10050628164260267</v>
      </c>
      <c r="H12" s="188" t="s">
        <v>1400</v>
      </c>
      <c r="I12" s="185">
        <v>394</v>
      </c>
      <c r="J12" s="204">
        <v>7.3879617476092257E-2</v>
      </c>
      <c r="K12" s="188" t="s">
        <v>1405</v>
      </c>
      <c r="L12" s="185">
        <v>380</v>
      </c>
      <c r="M12" s="204">
        <v>7.1254453403337706E-2</v>
      </c>
      <c r="N12" s="188" t="s">
        <v>1406</v>
      </c>
      <c r="O12" s="185">
        <v>365</v>
      </c>
      <c r="P12" s="204">
        <v>6.8441777611100693E-2</v>
      </c>
      <c r="Q12" s="188" t="s">
        <v>1411</v>
      </c>
      <c r="R12" s="185">
        <v>360</v>
      </c>
      <c r="S12" s="204">
        <v>6.750421901368836E-2</v>
      </c>
      <c r="T12" s="188" t="s">
        <v>1413</v>
      </c>
      <c r="U12" s="185">
        <v>164</v>
      </c>
      <c r="V12" s="204">
        <v>3.0751921995124696E-2</v>
      </c>
      <c r="W12" s="188" t="s">
        <v>1412</v>
      </c>
      <c r="X12" s="185">
        <v>131</v>
      </c>
      <c r="Y12" s="204">
        <v>2.4564035252203263E-2</v>
      </c>
      <c r="Z12" s="188" t="s">
        <v>1417</v>
      </c>
      <c r="AA12" s="185">
        <v>125</v>
      </c>
      <c r="AB12" s="204">
        <v>2.3438964935308455E-2</v>
      </c>
      <c r="AC12" s="188" t="s">
        <v>1431</v>
      </c>
      <c r="AD12" s="185">
        <v>113</v>
      </c>
      <c r="AE12" s="204">
        <v>2.1188824301518847E-2</v>
      </c>
      <c r="AF12" s="188" t="s">
        <v>1410</v>
      </c>
      <c r="AG12" s="185">
        <v>101</v>
      </c>
      <c r="AH12" s="204">
        <v>1.8938683667729234E-2</v>
      </c>
      <c r="AI12" s="188" t="s">
        <v>1409</v>
      </c>
      <c r="AJ12" s="185">
        <v>93</v>
      </c>
      <c r="AK12" s="204">
        <v>1.7438589911869491E-2</v>
      </c>
      <c r="AL12" s="188" t="s">
        <v>1422</v>
      </c>
      <c r="AM12" s="185">
        <v>83</v>
      </c>
      <c r="AN12" s="204">
        <v>1.5563472717044816E-2</v>
      </c>
      <c r="AO12" s="188" t="s">
        <v>1421</v>
      </c>
      <c r="AP12" s="185">
        <v>80</v>
      </c>
      <c r="AQ12" s="204">
        <v>1.5000937558597412E-2</v>
      </c>
      <c r="AR12" s="188" t="s">
        <v>1416</v>
      </c>
      <c r="AS12" s="185">
        <v>78</v>
      </c>
      <c r="AT12" s="204">
        <v>1.4625914119632478E-2</v>
      </c>
      <c r="AU12" s="188" t="s">
        <v>1432</v>
      </c>
      <c r="AV12" s="185">
        <v>76</v>
      </c>
      <c r="AW12" s="204">
        <v>1.4250890680667542E-2</v>
      </c>
      <c r="AX12" s="188"/>
      <c r="AY12" s="195"/>
      <c r="AZ12" s="197"/>
    </row>
    <row r="13" spans="1:52" x14ac:dyDescent="0.25">
      <c r="A13" s="202" t="s">
        <v>117</v>
      </c>
      <c r="B13" s="203">
        <v>53</v>
      </c>
      <c r="C13" s="203" t="s">
        <v>1322</v>
      </c>
      <c r="D13" s="203" t="s">
        <v>97</v>
      </c>
      <c r="E13" s="188" t="s">
        <v>1400</v>
      </c>
      <c r="F13" s="185">
        <v>404</v>
      </c>
      <c r="G13" s="204">
        <v>0.10037267080745342</v>
      </c>
      <c r="H13" s="188" t="s">
        <v>1406</v>
      </c>
      <c r="I13" s="185">
        <v>350</v>
      </c>
      <c r="J13" s="204">
        <v>8.6956521739130432E-2</v>
      </c>
      <c r="K13" s="188" t="s">
        <v>1405</v>
      </c>
      <c r="L13" s="185">
        <v>320</v>
      </c>
      <c r="M13" s="204">
        <v>7.9503105590062115E-2</v>
      </c>
      <c r="N13" s="188" t="s">
        <v>1413</v>
      </c>
      <c r="O13" s="185">
        <v>176</v>
      </c>
      <c r="P13" s="204">
        <v>4.372670807453416E-2</v>
      </c>
      <c r="Q13" s="188" t="s">
        <v>1412</v>
      </c>
      <c r="R13" s="185">
        <v>164</v>
      </c>
      <c r="S13" s="204">
        <v>4.0745341614906831E-2</v>
      </c>
      <c r="T13" s="188" t="s">
        <v>1417</v>
      </c>
      <c r="U13" s="185">
        <v>142</v>
      </c>
      <c r="V13" s="204">
        <v>3.5279503105590061E-2</v>
      </c>
      <c r="W13" s="188" t="s">
        <v>1416</v>
      </c>
      <c r="X13" s="185">
        <v>99</v>
      </c>
      <c r="Y13" s="204">
        <v>2.4596273291925465E-2</v>
      </c>
      <c r="Z13" s="188" t="s">
        <v>1422</v>
      </c>
      <c r="AA13" s="185">
        <v>98</v>
      </c>
      <c r="AB13" s="204">
        <v>2.4347826086956521E-2</v>
      </c>
      <c r="AC13" s="188" t="s">
        <v>1411</v>
      </c>
      <c r="AD13" s="185">
        <v>88</v>
      </c>
      <c r="AE13" s="204">
        <v>2.186335403726708E-2</v>
      </c>
      <c r="AF13" s="188" t="s">
        <v>1409</v>
      </c>
      <c r="AG13" s="185">
        <v>82</v>
      </c>
      <c r="AH13" s="204">
        <v>2.0372670807453416E-2</v>
      </c>
      <c r="AI13" s="188" t="s">
        <v>1410</v>
      </c>
      <c r="AJ13" s="185">
        <v>77</v>
      </c>
      <c r="AK13" s="204">
        <v>1.9130434782608695E-2</v>
      </c>
      <c r="AL13" s="188" t="s">
        <v>1433</v>
      </c>
      <c r="AM13" s="185">
        <v>74</v>
      </c>
      <c r="AN13" s="204">
        <v>1.8385093167701864E-2</v>
      </c>
      <c r="AO13" s="188" t="s">
        <v>1434</v>
      </c>
      <c r="AP13" s="185">
        <v>73</v>
      </c>
      <c r="AQ13" s="204">
        <v>1.8136645962732918E-2</v>
      </c>
      <c r="AR13" s="188" t="s">
        <v>1435</v>
      </c>
      <c r="AS13" s="185">
        <v>67</v>
      </c>
      <c r="AT13" s="204">
        <v>1.6645962732919253E-2</v>
      </c>
      <c r="AU13" s="188" t="s">
        <v>1436</v>
      </c>
      <c r="AV13" s="185">
        <v>65</v>
      </c>
      <c r="AW13" s="204">
        <v>1.6149068322981366E-2</v>
      </c>
      <c r="AX13" s="188"/>
      <c r="AY13" s="195"/>
      <c r="AZ13" s="197"/>
    </row>
    <row r="14" spans="1:52" x14ac:dyDescent="0.25">
      <c r="A14" s="202" t="s">
        <v>119</v>
      </c>
      <c r="B14" s="203">
        <v>79</v>
      </c>
      <c r="C14" s="203" t="s">
        <v>1322</v>
      </c>
      <c r="D14" s="203" t="s">
        <v>101</v>
      </c>
      <c r="E14" s="188" t="s">
        <v>1400</v>
      </c>
      <c r="F14" s="185">
        <v>1103</v>
      </c>
      <c r="G14" s="204">
        <v>9.5094404690059489E-2</v>
      </c>
      <c r="H14" s="188" t="s">
        <v>1399</v>
      </c>
      <c r="I14" s="185">
        <v>914</v>
      </c>
      <c r="J14" s="204">
        <v>7.879989654280542E-2</v>
      </c>
      <c r="K14" s="188" t="s">
        <v>1401</v>
      </c>
      <c r="L14" s="185">
        <v>672</v>
      </c>
      <c r="M14" s="204">
        <v>5.7936028968014482E-2</v>
      </c>
      <c r="N14" s="188" t="s">
        <v>1405</v>
      </c>
      <c r="O14" s="185">
        <v>569</v>
      </c>
      <c r="P14" s="204">
        <v>4.9055953099405122E-2</v>
      </c>
      <c r="Q14" s="188" t="s">
        <v>1406</v>
      </c>
      <c r="R14" s="185">
        <v>420</v>
      </c>
      <c r="S14" s="204">
        <v>3.6210018105009054E-2</v>
      </c>
      <c r="T14" s="188" t="s">
        <v>1404</v>
      </c>
      <c r="U14" s="185">
        <v>292</v>
      </c>
      <c r="V14" s="204">
        <v>2.5174584015863435E-2</v>
      </c>
      <c r="W14" s="188" t="s">
        <v>1414</v>
      </c>
      <c r="X14" s="185">
        <v>255</v>
      </c>
      <c r="Y14" s="204">
        <v>2.1984653849469783E-2</v>
      </c>
      <c r="Z14" s="188" t="s">
        <v>1417</v>
      </c>
      <c r="AA14" s="185">
        <v>219</v>
      </c>
      <c r="AB14" s="204">
        <v>1.8880938011897577E-2</v>
      </c>
      <c r="AC14" s="188" t="s">
        <v>1408</v>
      </c>
      <c r="AD14" s="185">
        <v>217</v>
      </c>
      <c r="AE14" s="204">
        <v>1.8708509354254676E-2</v>
      </c>
      <c r="AF14" s="188" t="s">
        <v>1418</v>
      </c>
      <c r="AG14" s="185">
        <v>196</v>
      </c>
      <c r="AH14" s="204">
        <v>1.6898008449004225E-2</v>
      </c>
      <c r="AI14" s="188" t="s">
        <v>1413</v>
      </c>
      <c r="AJ14" s="185">
        <v>196</v>
      </c>
      <c r="AK14" s="204">
        <v>1.6898008449004225E-2</v>
      </c>
      <c r="AL14" s="188" t="s">
        <v>1437</v>
      </c>
      <c r="AM14" s="185">
        <v>191</v>
      </c>
      <c r="AN14" s="204">
        <v>1.6466936804896973E-2</v>
      </c>
      <c r="AO14" s="188" t="s">
        <v>1410</v>
      </c>
      <c r="AP14" s="185">
        <v>181</v>
      </c>
      <c r="AQ14" s="204">
        <v>1.5604793516682473E-2</v>
      </c>
      <c r="AR14" s="188" t="s">
        <v>1422</v>
      </c>
      <c r="AS14" s="185">
        <v>180</v>
      </c>
      <c r="AT14" s="204">
        <v>1.5518579187861023E-2</v>
      </c>
      <c r="AU14" s="188" t="s">
        <v>1411</v>
      </c>
      <c r="AV14" s="185">
        <v>167</v>
      </c>
      <c r="AW14" s="204">
        <v>1.439779291318217E-2</v>
      </c>
      <c r="AX14" s="188"/>
      <c r="AY14" s="195"/>
      <c r="AZ14" s="197"/>
    </row>
    <row r="15" spans="1:52" x14ac:dyDescent="0.25">
      <c r="A15" s="202" t="s">
        <v>122</v>
      </c>
      <c r="B15" s="203">
        <v>8702</v>
      </c>
      <c r="C15" s="203" t="s">
        <v>1322</v>
      </c>
      <c r="D15" s="203" t="s">
        <v>123</v>
      </c>
      <c r="E15" s="188" t="s">
        <v>1399</v>
      </c>
      <c r="F15" s="185">
        <v>4126</v>
      </c>
      <c r="G15" s="204">
        <v>0.1162581008734855</v>
      </c>
      <c r="H15" s="188" t="s">
        <v>1401</v>
      </c>
      <c r="I15" s="185">
        <v>3028</v>
      </c>
      <c r="J15" s="204">
        <v>8.5319808396731478E-2</v>
      </c>
      <c r="K15" s="188" t="s">
        <v>1404</v>
      </c>
      <c r="L15" s="185">
        <v>1683</v>
      </c>
      <c r="M15" s="204">
        <v>4.7421808960270498E-2</v>
      </c>
      <c r="N15" s="188" t="s">
        <v>1400</v>
      </c>
      <c r="O15" s="185">
        <v>797</v>
      </c>
      <c r="P15" s="204">
        <v>2.245703014933784E-2</v>
      </c>
      <c r="Q15" s="188" t="s">
        <v>1406</v>
      </c>
      <c r="R15" s="185">
        <v>795</v>
      </c>
      <c r="S15" s="204">
        <v>2.2400676246830092E-2</v>
      </c>
      <c r="T15" s="188" t="s">
        <v>1405</v>
      </c>
      <c r="U15" s="185">
        <v>603</v>
      </c>
      <c r="V15" s="204">
        <v>1.699070160608622E-2</v>
      </c>
      <c r="W15" s="188" t="s">
        <v>1420</v>
      </c>
      <c r="X15" s="185">
        <v>568</v>
      </c>
      <c r="Y15" s="204">
        <v>1.600450831220062E-2</v>
      </c>
      <c r="Z15" s="188" t="s">
        <v>1421</v>
      </c>
      <c r="AA15" s="185">
        <v>525</v>
      </c>
      <c r="AB15" s="204">
        <v>1.4792899408284023E-2</v>
      </c>
      <c r="AC15" s="188" t="s">
        <v>1438</v>
      </c>
      <c r="AD15" s="185">
        <v>511</v>
      </c>
      <c r="AE15" s="204">
        <v>1.4398422090729782E-2</v>
      </c>
      <c r="AF15" s="188" t="s">
        <v>1439</v>
      </c>
      <c r="AG15" s="185">
        <v>434</v>
      </c>
      <c r="AH15" s="204">
        <v>1.2228796844181459E-2</v>
      </c>
      <c r="AI15" s="188" t="s">
        <v>1440</v>
      </c>
      <c r="AJ15" s="185">
        <v>410</v>
      </c>
      <c r="AK15" s="204">
        <v>1.1552550014088475E-2</v>
      </c>
      <c r="AL15" s="188" t="s">
        <v>1417</v>
      </c>
      <c r="AM15" s="185">
        <v>370</v>
      </c>
      <c r="AN15" s="204">
        <v>1.0425471963933503E-2</v>
      </c>
      <c r="AO15" s="188" t="s">
        <v>1441</v>
      </c>
      <c r="AP15" s="185">
        <v>352</v>
      </c>
      <c r="AQ15" s="204">
        <v>9.9182868413637652E-3</v>
      </c>
      <c r="AR15" s="188" t="s">
        <v>1436</v>
      </c>
      <c r="AS15" s="185">
        <v>351</v>
      </c>
      <c r="AT15" s="204">
        <v>9.8901098901098897E-3</v>
      </c>
      <c r="AU15" s="188" t="s">
        <v>1442</v>
      </c>
      <c r="AV15" s="185">
        <v>340</v>
      </c>
      <c r="AW15" s="204">
        <v>9.5801634263172723E-3</v>
      </c>
      <c r="AX15" s="188"/>
      <c r="AY15" s="195"/>
      <c r="AZ15" s="197"/>
    </row>
    <row r="16" spans="1:52" x14ac:dyDescent="0.25">
      <c r="A16" s="202" t="s">
        <v>125</v>
      </c>
      <c r="B16" s="203">
        <v>46</v>
      </c>
      <c r="C16" s="203" t="s">
        <v>1333</v>
      </c>
      <c r="D16" s="203" t="s">
        <v>126</v>
      </c>
      <c r="E16" s="188" t="s">
        <v>1443</v>
      </c>
      <c r="F16" s="185">
        <v>493</v>
      </c>
      <c r="G16" s="204">
        <v>3.7230025675879776E-2</v>
      </c>
      <c r="H16" s="188" t="s">
        <v>1439</v>
      </c>
      <c r="I16" s="185">
        <v>425</v>
      </c>
      <c r="J16" s="204">
        <v>3.2094849720586016E-2</v>
      </c>
      <c r="K16" s="188" t="s">
        <v>1405</v>
      </c>
      <c r="L16" s="185">
        <v>402</v>
      </c>
      <c r="M16" s="204">
        <v>3.035795197100136E-2</v>
      </c>
      <c r="N16" s="188" t="s">
        <v>1444</v>
      </c>
      <c r="O16" s="185">
        <v>342</v>
      </c>
      <c r="P16" s="204">
        <v>2.5826914363389217E-2</v>
      </c>
      <c r="Q16" s="188" t="s">
        <v>1445</v>
      </c>
      <c r="R16" s="185">
        <v>328</v>
      </c>
      <c r="S16" s="204">
        <v>2.4769672254946383E-2</v>
      </c>
      <c r="T16" s="188" t="s">
        <v>1418</v>
      </c>
      <c r="U16" s="185">
        <v>321</v>
      </c>
      <c r="V16" s="204">
        <v>2.4241051200724967E-2</v>
      </c>
      <c r="W16" s="188" t="s">
        <v>1446</v>
      </c>
      <c r="X16" s="185">
        <v>298</v>
      </c>
      <c r="Y16" s="204">
        <v>2.2504153451140312E-2</v>
      </c>
      <c r="Z16" s="188" t="s">
        <v>1447</v>
      </c>
      <c r="AA16" s="185">
        <v>289</v>
      </c>
      <c r="AB16" s="204">
        <v>2.182449780999849E-2</v>
      </c>
      <c r="AC16" s="188" t="s">
        <v>1436</v>
      </c>
      <c r="AD16" s="185">
        <v>256</v>
      </c>
      <c r="AE16" s="204">
        <v>1.9332427125811812E-2</v>
      </c>
      <c r="AF16" s="188" t="s">
        <v>1448</v>
      </c>
      <c r="AG16" s="185">
        <v>250</v>
      </c>
      <c r="AH16" s="204">
        <v>1.8879323365050597E-2</v>
      </c>
      <c r="AI16" s="188" t="s">
        <v>1449</v>
      </c>
      <c r="AJ16" s="185">
        <v>240</v>
      </c>
      <c r="AK16" s="204">
        <v>1.8124150430448571E-2</v>
      </c>
      <c r="AL16" s="188" t="s">
        <v>1450</v>
      </c>
      <c r="AM16" s="185">
        <v>239</v>
      </c>
      <c r="AN16" s="204">
        <v>1.804863313698837E-2</v>
      </c>
      <c r="AO16" s="188" t="s">
        <v>1451</v>
      </c>
      <c r="AP16" s="185">
        <v>237</v>
      </c>
      <c r="AQ16" s="204">
        <v>1.7897598550067964E-2</v>
      </c>
      <c r="AR16" s="188" t="s">
        <v>1452</v>
      </c>
      <c r="AS16" s="185">
        <v>202</v>
      </c>
      <c r="AT16" s="204">
        <v>1.5254493278960881E-2</v>
      </c>
      <c r="AU16" s="188" t="s">
        <v>1453</v>
      </c>
      <c r="AV16" s="185">
        <v>201</v>
      </c>
      <c r="AW16" s="204">
        <v>1.517897598550068E-2</v>
      </c>
      <c r="AX16" s="188"/>
      <c r="AY16" s="195"/>
      <c r="AZ16" s="197"/>
    </row>
    <row r="17" spans="1:52" x14ac:dyDescent="0.25">
      <c r="A17" s="202" t="s">
        <v>127</v>
      </c>
      <c r="B17" s="203">
        <v>3107</v>
      </c>
      <c r="C17" s="203" t="s">
        <v>1334</v>
      </c>
      <c r="D17" s="203" t="s">
        <v>123</v>
      </c>
      <c r="E17" s="188" t="s">
        <v>1399</v>
      </c>
      <c r="F17" s="185">
        <v>2234</v>
      </c>
      <c r="G17" s="204">
        <v>9.4309354947652815E-2</v>
      </c>
      <c r="H17" s="188" t="s">
        <v>1401</v>
      </c>
      <c r="I17" s="185">
        <v>1713</v>
      </c>
      <c r="J17" s="204">
        <v>7.2315096251266461E-2</v>
      </c>
      <c r="K17" s="188" t="s">
        <v>1404</v>
      </c>
      <c r="L17" s="185">
        <v>987</v>
      </c>
      <c r="M17" s="204">
        <v>4.1666666666666664E-2</v>
      </c>
      <c r="N17" s="188" t="s">
        <v>1406</v>
      </c>
      <c r="O17" s="185">
        <v>846</v>
      </c>
      <c r="P17" s="204">
        <v>3.5714285714285712E-2</v>
      </c>
      <c r="Q17" s="188" t="s">
        <v>1400</v>
      </c>
      <c r="R17" s="185">
        <v>675</v>
      </c>
      <c r="S17" s="204">
        <v>2.8495440729483283E-2</v>
      </c>
      <c r="T17" s="188" t="s">
        <v>1405</v>
      </c>
      <c r="U17" s="185">
        <v>629</v>
      </c>
      <c r="V17" s="204">
        <v>2.655352921310368E-2</v>
      </c>
      <c r="W17" s="188" t="s">
        <v>1431</v>
      </c>
      <c r="X17" s="185">
        <v>353</v>
      </c>
      <c r="Y17" s="204">
        <v>1.4902060114826072E-2</v>
      </c>
      <c r="Z17" s="188" t="s">
        <v>1421</v>
      </c>
      <c r="AA17" s="185">
        <v>336</v>
      </c>
      <c r="AB17" s="204">
        <v>1.4184397163120567E-2</v>
      </c>
      <c r="AC17" s="188" t="s">
        <v>1454</v>
      </c>
      <c r="AD17" s="185">
        <v>313</v>
      </c>
      <c r="AE17" s="204">
        <v>1.3213441404930767E-2</v>
      </c>
      <c r="AF17" s="188" t="s">
        <v>1443</v>
      </c>
      <c r="AG17" s="185">
        <v>292</v>
      </c>
      <c r="AH17" s="204">
        <v>1.232691658223573E-2</v>
      </c>
      <c r="AI17" s="188" t="s">
        <v>1417</v>
      </c>
      <c r="AJ17" s="185">
        <v>292</v>
      </c>
      <c r="AK17" s="204">
        <v>1.232691658223573E-2</v>
      </c>
      <c r="AL17" s="188" t="s">
        <v>1455</v>
      </c>
      <c r="AM17" s="185">
        <v>286</v>
      </c>
      <c r="AN17" s="204">
        <v>1.2073623775751436E-2</v>
      </c>
      <c r="AO17" s="188" t="s">
        <v>1422</v>
      </c>
      <c r="AP17" s="185">
        <v>270</v>
      </c>
      <c r="AQ17" s="204">
        <v>1.1398176291793313E-2</v>
      </c>
      <c r="AR17" s="188" t="s">
        <v>1416</v>
      </c>
      <c r="AS17" s="185">
        <v>262</v>
      </c>
      <c r="AT17" s="204">
        <v>1.1060452549814252E-2</v>
      </c>
      <c r="AU17" s="188" t="s">
        <v>1456</v>
      </c>
      <c r="AV17" s="185">
        <v>250</v>
      </c>
      <c r="AW17" s="204">
        <v>1.055386693684566E-2</v>
      </c>
      <c r="AX17" s="188"/>
      <c r="AY17" s="195"/>
      <c r="AZ17" s="197"/>
    </row>
    <row r="18" spans="1:52" x14ac:dyDescent="0.25">
      <c r="A18" s="202" t="s">
        <v>128</v>
      </c>
      <c r="B18" s="203">
        <v>59</v>
      </c>
      <c r="C18" s="203" t="s">
        <v>129</v>
      </c>
      <c r="D18" s="203" t="s">
        <v>97</v>
      </c>
      <c r="E18" s="188" t="s">
        <v>1414</v>
      </c>
      <c r="F18" s="185">
        <v>506</v>
      </c>
      <c r="G18" s="204">
        <v>6.564608199273482E-2</v>
      </c>
      <c r="H18" s="188" t="s">
        <v>1405</v>
      </c>
      <c r="I18" s="185">
        <v>464</v>
      </c>
      <c r="J18" s="204">
        <v>6.0197197716658019E-2</v>
      </c>
      <c r="K18" s="188" t="s">
        <v>1406</v>
      </c>
      <c r="L18" s="185">
        <v>417</v>
      </c>
      <c r="M18" s="204">
        <v>5.4099636741048264E-2</v>
      </c>
      <c r="N18" s="188" t="s">
        <v>1400</v>
      </c>
      <c r="O18" s="185">
        <v>351</v>
      </c>
      <c r="P18" s="204">
        <v>4.5537104307213284E-2</v>
      </c>
      <c r="Q18" s="188" t="s">
        <v>1431</v>
      </c>
      <c r="R18" s="185">
        <v>200</v>
      </c>
      <c r="S18" s="204">
        <v>2.5947067981318111E-2</v>
      </c>
      <c r="T18" s="188" t="s">
        <v>1413</v>
      </c>
      <c r="U18" s="185">
        <v>164</v>
      </c>
      <c r="V18" s="204">
        <v>2.1276595744680851E-2</v>
      </c>
      <c r="W18" s="188" t="s">
        <v>1417</v>
      </c>
      <c r="X18" s="185">
        <v>160</v>
      </c>
      <c r="Y18" s="204">
        <v>2.0757654385054489E-2</v>
      </c>
      <c r="Z18" s="188" t="s">
        <v>1408</v>
      </c>
      <c r="AA18" s="185">
        <v>159</v>
      </c>
      <c r="AB18" s="204">
        <v>2.0627919045147897E-2</v>
      </c>
      <c r="AC18" s="188" t="s">
        <v>1430</v>
      </c>
      <c r="AD18" s="185">
        <v>133</v>
      </c>
      <c r="AE18" s="204">
        <v>1.7254800207576543E-2</v>
      </c>
      <c r="AF18" s="188" t="s">
        <v>1457</v>
      </c>
      <c r="AG18" s="185">
        <v>127</v>
      </c>
      <c r="AH18" s="204">
        <v>1.6476388168136999E-2</v>
      </c>
      <c r="AI18" s="188" t="s">
        <v>1436</v>
      </c>
      <c r="AJ18" s="185">
        <v>124</v>
      </c>
      <c r="AK18" s="204">
        <v>1.6087182148417228E-2</v>
      </c>
      <c r="AL18" s="188" t="s">
        <v>1426</v>
      </c>
      <c r="AM18" s="185">
        <v>124</v>
      </c>
      <c r="AN18" s="204">
        <v>1.6087182148417228E-2</v>
      </c>
      <c r="AO18" s="188" t="s">
        <v>1411</v>
      </c>
      <c r="AP18" s="185">
        <v>120</v>
      </c>
      <c r="AQ18" s="204">
        <v>1.5568240788790867E-2</v>
      </c>
      <c r="AR18" s="188" t="s">
        <v>1412</v>
      </c>
      <c r="AS18" s="185">
        <v>119</v>
      </c>
      <c r="AT18" s="204">
        <v>1.5438505448884277E-2</v>
      </c>
      <c r="AU18" s="188" t="s">
        <v>1410</v>
      </c>
      <c r="AV18" s="185">
        <v>118</v>
      </c>
      <c r="AW18" s="204">
        <v>1.5308770108977686E-2</v>
      </c>
      <c r="AX18" s="188"/>
      <c r="AY18" s="195"/>
      <c r="AZ18" s="197"/>
    </row>
    <row r="19" spans="1:52" x14ac:dyDescent="0.25">
      <c r="A19" s="202" t="s">
        <v>130</v>
      </c>
      <c r="B19" s="203">
        <v>22</v>
      </c>
      <c r="C19" s="203" t="s">
        <v>129</v>
      </c>
      <c r="D19" s="203" t="s">
        <v>123</v>
      </c>
      <c r="E19" s="188" t="s">
        <v>1399</v>
      </c>
      <c r="F19" s="185">
        <v>5784</v>
      </c>
      <c r="G19" s="204">
        <v>0.12249047013977128</v>
      </c>
      <c r="H19" s="188" t="s">
        <v>1401</v>
      </c>
      <c r="I19" s="185">
        <v>4454</v>
      </c>
      <c r="J19" s="204">
        <v>9.4324438797119867E-2</v>
      </c>
      <c r="K19" s="188" t="s">
        <v>1404</v>
      </c>
      <c r="L19" s="185">
        <v>2347</v>
      </c>
      <c r="M19" s="204">
        <v>4.970351545955104E-2</v>
      </c>
      <c r="N19" s="188" t="s">
        <v>1444</v>
      </c>
      <c r="O19" s="185">
        <v>897</v>
      </c>
      <c r="P19" s="204">
        <v>1.8996188055908515E-2</v>
      </c>
      <c r="Q19" s="188" t="s">
        <v>1405</v>
      </c>
      <c r="R19" s="185">
        <v>880</v>
      </c>
      <c r="S19" s="204">
        <v>1.8636171113934775E-2</v>
      </c>
      <c r="T19" s="188" t="s">
        <v>1438</v>
      </c>
      <c r="U19" s="185">
        <v>801</v>
      </c>
      <c r="V19" s="204">
        <v>1.6963151207115629E-2</v>
      </c>
      <c r="W19" s="188" t="s">
        <v>1406</v>
      </c>
      <c r="X19" s="185">
        <v>795</v>
      </c>
      <c r="Y19" s="204">
        <v>1.6836086404066072E-2</v>
      </c>
      <c r="Z19" s="188" t="s">
        <v>1420</v>
      </c>
      <c r="AA19" s="185">
        <v>653</v>
      </c>
      <c r="AB19" s="204">
        <v>1.3828886065226599E-2</v>
      </c>
      <c r="AC19" s="188" t="s">
        <v>1458</v>
      </c>
      <c r="AD19" s="185">
        <v>630</v>
      </c>
      <c r="AE19" s="204">
        <v>1.3341804320203304E-2</v>
      </c>
      <c r="AF19" s="188" t="s">
        <v>1459</v>
      </c>
      <c r="AG19" s="185">
        <v>625</v>
      </c>
      <c r="AH19" s="204">
        <v>1.3235916984328674E-2</v>
      </c>
      <c r="AI19" s="188" t="s">
        <v>1439</v>
      </c>
      <c r="AJ19" s="185">
        <v>554</v>
      </c>
      <c r="AK19" s="204">
        <v>1.1732316814908937E-2</v>
      </c>
      <c r="AL19" s="188" t="s">
        <v>1400</v>
      </c>
      <c r="AM19" s="185">
        <v>521</v>
      </c>
      <c r="AN19" s="204">
        <v>1.1033460398136383E-2</v>
      </c>
      <c r="AO19" s="188" t="s">
        <v>1441</v>
      </c>
      <c r="AP19" s="185">
        <v>518</v>
      </c>
      <c r="AQ19" s="204">
        <v>1.0969927996611605E-2</v>
      </c>
      <c r="AR19" s="188" t="s">
        <v>1436</v>
      </c>
      <c r="AS19" s="185">
        <v>446</v>
      </c>
      <c r="AT19" s="204">
        <v>9.4451503600169427E-3</v>
      </c>
      <c r="AU19" s="188" t="s">
        <v>1411</v>
      </c>
      <c r="AV19" s="185">
        <v>446</v>
      </c>
      <c r="AW19" s="204">
        <v>9.4451503600169427E-3</v>
      </c>
      <c r="AX19" s="188"/>
      <c r="AY19" s="195"/>
      <c r="AZ19" s="197"/>
    </row>
    <row r="20" spans="1:52" x14ac:dyDescent="0.25">
      <c r="A20" s="202" t="s">
        <v>131</v>
      </c>
      <c r="B20" s="203">
        <v>3108</v>
      </c>
      <c r="C20" s="203" t="s">
        <v>131</v>
      </c>
      <c r="D20" s="203" t="s">
        <v>107</v>
      </c>
      <c r="E20" s="188" t="s">
        <v>1399</v>
      </c>
      <c r="F20" s="185">
        <v>1047</v>
      </c>
      <c r="G20" s="204">
        <v>0.11664438502673796</v>
      </c>
      <c r="H20" s="188" t="s">
        <v>1401</v>
      </c>
      <c r="I20" s="185">
        <v>754</v>
      </c>
      <c r="J20" s="204">
        <v>8.4001782531194294E-2</v>
      </c>
      <c r="K20" s="188" t="s">
        <v>1403</v>
      </c>
      <c r="L20" s="185">
        <v>390</v>
      </c>
      <c r="M20" s="204">
        <v>4.3449197860962567E-2</v>
      </c>
      <c r="N20" s="188" t="s">
        <v>1405</v>
      </c>
      <c r="O20" s="185">
        <v>379</v>
      </c>
      <c r="P20" s="204">
        <v>4.2223707664884133E-2</v>
      </c>
      <c r="Q20" s="188" t="s">
        <v>1415</v>
      </c>
      <c r="R20" s="185">
        <v>369</v>
      </c>
      <c r="S20" s="204">
        <v>4.1109625668449196E-2</v>
      </c>
      <c r="T20" s="188" t="s">
        <v>1404</v>
      </c>
      <c r="U20" s="185">
        <v>360</v>
      </c>
      <c r="V20" s="204">
        <v>4.0106951871657755E-2</v>
      </c>
      <c r="W20" s="188" t="s">
        <v>1400</v>
      </c>
      <c r="X20" s="185">
        <v>306</v>
      </c>
      <c r="Y20" s="204">
        <v>3.4090909090909088E-2</v>
      </c>
      <c r="Z20" s="188" t="s">
        <v>1406</v>
      </c>
      <c r="AA20" s="185">
        <v>299</v>
      </c>
      <c r="AB20" s="204">
        <v>3.3311051693404634E-2</v>
      </c>
      <c r="AC20" s="188" t="s">
        <v>1414</v>
      </c>
      <c r="AD20" s="185">
        <v>273</v>
      </c>
      <c r="AE20" s="204">
        <v>3.0414438502673797E-2</v>
      </c>
      <c r="AF20" s="188" t="s">
        <v>1402</v>
      </c>
      <c r="AG20" s="185">
        <v>272</v>
      </c>
      <c r="AH20" s="204">
        <v>3.0303030303030304E-2</v>
      </c>
      <c r="AI20" s="188" t="s">
        <v>1460</v>
      </c>
      <c r="AJ20" s="185">
        <v>219</v>
      </c>
      <c r="AK20" s="204">
        <v>2.4398395721925134E-2</v>
      </c>
      <c r="AL20" s="188" t="s">
        <v>1409</v>
      </c>
      <c r="AM20" s="185">
        <v>153</v>
      </c>
      <c r="AN20" s="204">
        <v>1.7045454545454544E-2</v>
      </c>
      <c r="AO20" s="188" t="s">
        <v>1426</v>
      </c>
      <c r="AP20" s="185">
        <v>129</v>
      </c>
      <c r="AQ20" s="204">
        <v>1.4371657754010695E-2</v>
      </c>
      <c r="AR20" s="188" t="s">
        <v>1435</v>
      </c>
      <c r="AS20" s="185">
        <v>127</v>
      </c>
      <c r="AT20" s="204">
        <v>1.4148841354723708E-2</v>
      </c>
      <c r="AU20" s="188" t="s">
        <v>1407</v>
      </c>
      <c r="AV20" s="185">
        <v>115</v>
      </c>
      <c r="AW20" s="204">
        <v>1.2811942959001782E-2</v>
      </c>
      <c r="AX20" s="188"/>
      <c r="AY20" s="195"/>
      <c r="AZ20" s="197"/>
    </row>
    <row r="21" spans="1:52" x14ac:dyDescent="0.25">
      <c r="A21" s="202" t="s">
        <v>133</v>
      </c>
      <c r="B21" s="203">
        <v>39</v>
      </c>
      <c r="C21" s="203" t="s">
        <v>1336</v>
      </c>
      <c r="D21" s="203" t="s">
        <v>101</v>
      </c>
      <c r="E21" s="188" t="s">
        <v>1400</v>
      </c>
      <c r="F21" s="185">
        <v>1943</v>
      </c>
      <c r="G21" s="204">
        <v>0.11548291233283804</v>
      </c>
      <c r="H21" s="188" t="s">
        <v>1399</v>
      </c>
      <c r="I21" s="185">
        <v>918</v>
      </c>
      <c r="J21" s="204">
        <v>5.4561664190193163E-2</v>
      </c>
      <c r="K21" s="188" t="s">
        <v>1401</v>
      </c>
      <c r="L21" s="185">
        <v>621</v>
      </c>
      <c r="M21" s="204">
        <v>3.6909361069836555E-2</v>
      </c>
      <c r="N21" s="188" t="s">
        <v>1406</v>
      </c>
      <c r="O21" s="185">
        <v>599</v>
      </c>
      <c r="P21" s="204">
        <v>3.5601783060921245E-2</v>
      </c>
      <c r="Q21" s="188" t="s">
        <v>1405</v>
      </c>
      <c r="R21" s="185">
        <v>468</v>
      </c>
      <c r="S21" s="204">
        <v>2.7815750371471024E-2</v>
      </c>
      <c r="T21" s="188" t="s">
        <v>1413</v>
      </c>
      <c r="U21" s="185">
        <v>390</v>
      </c>
      <c r="V21" s="204">
        <v>2.3179791976225855E-2</v>
      </c>
      <c r="W21" s="188" t="s">
        <v>1404</v>
      </c>
      <c r="X21" s="185">
        <v>347</v>
      </c>
      <c r="Y21" s="204">
        <v>2.0624071322436849E-2</v>
      </c>
      <c r="Z21" s="188" t="s">
        <v>1422</v>
      </c>
      <c r="AA21" s="185">
        <v>345</v>
      </c>
      <c r="AB21" s="204">
        <v>2.050520059435364E-2</v>
      </c>
      <c r="AC21" s="188" t="s">
        <v>1420</v>
      </c>
      <c r="AD21" s="185">
        <v>314</v>
      </c>
      <c r="AE21" s="204">
        <v>1.8662704309063895E-2</v>
      </c>
      <c r="AF21" s="188" t="s">
        <v>1410</v>
      </c>
      <c r="AG21" s="185">
        <v>310</v>
      </c>
      <c r="AH21" s="204">
        <v>1.8424962852897474E-2</v>
      </c>
      <c r="AI21" s="188" t="s">
        <v>1418</v>
      </c>
      <c r="AJ21" s="185">
        <v>307</v>
      </c>
      <c r="AK21" s="204">
        <v>1.824665676077266E-2</v>
      </c>
      <c r="AL21" s="188" t="s">
        <v>1403</v>
      </c>
      <c r="AM21" s="185">
        <v>301</v>
      </c>
      <c r="AN21" s="204">
        <v>1.7890044576523031E-2</v>
      </c>
      <c r="AO21" s="188" t="s">
        <v>1417</v>
      </c>
      <c r="AP21" s="185">
        <v>300</v>
      </c>
      <c r="AQ21" s="204">
        <v>1.7830609212481426E-2</v>
      </c>
      <c r="AR21" s="188" t="s">
        <v>1419</v>
      </c>
      <c r="AS21" s="185">
        <v>291</v>
      </c>
      <c r="AT21" s="204">
        <v>1.7295690936106983E-2</v>
      </c>
      <c r="AU21" s="188" t="s">
        <v>1412</v>
      </c>
      <c r="AV21" s="185">
        <v>272</v>
      </c>
      <c r="AW21" s="204">
        <v>1.6166419019316494E-2</v>
      </c>
      <c r="AX21" s="188"/>
      <c r="AY21" s="195"/>
      <c r="AZ21" s="197"/>
    </row>
    <row r="22" spans="1:52" x14ac:dyDescent="0.25">
      <c r="A22" s="202" t="s">
        <v>136</v>
      </c>
      <c r="B22" s="203">
        <v>50</v>
      </c>
      <c r="C22" s="203" t="s">
        <v>129</v>
      </c>
      <c r="D22" s="203" t="s">
        <v>101</v>
      </c>
      <c r="E22" s="188" t="s">
        <v>1399</v>
      </c>
      <c r="F22" s="185">
        <v>536</v>
      </c>
      <c r="G22" s="204">
        <v>8.4944532488114108E-2</v>
      </c>
      <c r="H22" s="188" t="s">
        <v>1401</v>
      </c>
      <c r="I22" s="185">
        <v>399</v>
      </c>
      <c r="J22" s="204">
        <v>6.3232963549920765E-2</v>
      </c>
      <c r="K22" s="188" t="s">
        <v>1400</v>
      </c>
      <c r="L22" s="185">
        <v>385</v>
      </c>
      <c r="M22" s="204">
        <v>6.1014263074484945E-2</v>
      </c>
      <c r="N22" s="188" t="s">
        <v>1406</v>
      </c>
      <c r="O22" s="185">
        <v>339</v>
      </c>
      <c r="P22" s="204">
        <v>5.3724247226624403E-2</v>
      </c>
      <c r="Q22" s="188" t="s">
        <v>1405</v>
      </c>
      <c r="R22" s="185">
        <v>258</v>
      </c>
      <c r="S22" s="204">
        <v>4.0887480190174325E-2</v>
      </c>
      <c r="T22" s="188" t="s">
        <v>1403</v>
      </c>
      <c r="U22" s="185">
        <v>226</v>
      </c>
      <c r="V22" s="204">
        <v>3.5816164817749602E-2</v>
      </c>
      <c r="W22" s="188" t="s">
        <v>1404</v>
      </c>
      <c r="X22" s="185">
        <v>167</v>
      </c>
      <c r="Y22" s="204">
        <v>2.6465927099841521E-2</v>
      </c>
      <c r="Z22" s="188" t="s">
        <v>1411</v>
      </c>
      <c r="AA22" s="185">
        <v>132</v>
      </c>
      <c r="AB22" s="204">
        <v>2.0919175911251982E-2</v>
      </c>
      <c r="AC22" s="188" t="s">
        <v>1408</v>
      </c>
      <c r="AD22" s="185">
        <v>132</v>
      </c>
      <c r="AE22" s="204">
        <v>2.0919175911251982E-2</v>
      </c>
      <c r="AF22" s="188" t="s">
        <v>1417</v>
      </c>
      <c r="AG22" s="185">
        <v>121</v>
      </c>
      <c r="AH22" s="204">
        <v>1.9175911251980982E-2</v>
      </c>
      <c r="AI22" s="188" t="s">
        <v>1409</v>
      </c>
      <c r="AJ22" s="185">
        <v>119</v>
      </c>
      <c r="AK22" s="204">
        <v>1.8858954041204436E-2</v>
      </c>
      <c r="AL22" s="188" t="s">
        <v>1422</v>
      </c>
      <c r="AM22" s="185">
        <v>116</v>
      </c>
      <c r="AN22" s="204">
        <v>1.838351822503962E-2</v>
      </c>
      <c r="AO22" s="188" t="s">
        <v>1410</v>
      </c>
      <c r="AP22" s="185">
        <v>112</v>
      </c>
      <c r="AQ22" s="204">
        <v>1.774960380348653E-2</v>
      </c>
      <c r="AR22" s="188" t="s">
        <v>1402</v>
      </c>
      <c r="AS22" s="185">
        <v>112</v>
      </c>
      <c r="AT22" s="204">
        <v>1.774960380348653E-2</v>
      </c>
      <c r="AU22" s="188" t="s">
        <v>1412</v>
      </c>
      <c r="AV22" s="185">
        <v>105</v>
      </c>
      <c r="AW22" s="204">
        <v>1.664025356576862E-2</v>
      </c>
      <c r="AX22" s="188"/>
      <c r="AY22" s="195"/>
      <c r="AZ22" s="197"/>
    </row>
    <row r="23" spans="1:52" x14ac:dyDescent="0.25">
      <c r="A23" s="202" t="s">
        <v>138</v>
      </c>
      <c r="B23" s="203">
        <v>51</v>
      </c>
      <c r="C23" s="203" t="s">
        <v>1337</v>
      </c>
      <c r="D23" s="203" t="s">
        <v>126</v>
      </c>
      <c r="E23" s="188" t="s">
        <v>1439</v>
      </c>
      <c r="F23" s="185">
        <v>233</v>
      </c>
      <c r="G23" s="204">
        <v>0.17992277992277991</v>
      </c>
      <c r="H23" s="188" t="s">
        <v>1461</v>
      </c>
      <c r="I23" s="185">
        <v>72</v>
      </c>
      <c r="J23" s="204">
        <v>5.5598455598455596E-2</v>
      </c>
      <c r="K23" s="188" t="s">
        <v>1462</v>
      </c>
      <c r="L23" s="185">
        <v>61</v>
      </c>
      <c r="M23" s="204">
        <v>4.7104247104247106E-2</v>
      </c>
      <c r="N23" s="188" t="s">
        <v>1452</v>
      </c>
      <c r="O23" s="185">
        <v>59</v>
      </c>
      <c r="P23" s="204">
        <v>4.555984555984556E-2</v>
      </c>
      <c r="Q23" s="188" t="s">
        <v>1436</v>
      </c>
      <c r="R23" s="185">
        <v>53</v>
      </c>
      <c r="S23" s="204">
        <v>4.0926640926640924E-2</v>
      </c>
      <c r="T23" s="188" t="s">
        <v>1463</v>
      </c>
      <c r="U23" s="185">
        <v>44</v>
      </c>
      <c r="V23" s="204">
        <v>3.397683397683398E-2</v>
      </c>
      <c r="W23" s="188" t="s">
        <v>1464</v>
      </c>
      <c r="X23" s="185">
        <v>31</v>
      </c>
      <c r="Y23" s="204">
        <v>2.3938223938223938E-2</v>
      </c>
      <c r="Z23" s="188" t="s">
        <v>1417</v>
      </c>
      <c r="AA23" s="185">
        <v>31</v>
      </c>
      <c r="AB23" s="204">
        <v>2.3938223938223938E-2</v>
      </c>
      <c r="AC23" s="188" t="s">
        <v>1465</v>
      </c>
      <c r="AD23" s="185">
        <v>31</v>
      </c>
      <c r="AE23" s="204">
        <v>2.3938223938223938E-2</v>
      </c>
      <c r="AF23" s="188" t="s">
        <v>1405</v>
      </c>
      <c r="AG23" s="185">
        <v>30</v>
      </c>
      <c r="AH23" s="204">
        <v>2.3166023166023165E-2</v>
      </c>
      <c r="AI23" s="188" t="s">
        <v>1466</v>
      </c>
      <c r="AJ23" s="185">
        <v>27</v>
      </c>
      <c r="AK23" s="204">
        <v>2.084942084942085E-2</v>
      </c>
      <c r="AL23" s="188" t="s">
        <v>1467</v>
      </c>
      <c r="AM23" s="185">
        <v>25</v>
      </c>
      <c r="AN23" s="204">
        <v>1.9305019305019305E-2</v>
      </c>
      <c r="AO23" s="189" t="s">
        <v>233</v>
      </c>
      <c r="AP23" s="187" t="s">
        <v>233</v>
      </c>
      <c r="AQ23" s="205" t="s">
        <v>233</v>
      </c>
      <c r="AR23" s="189" t="s">
        <v>233</v>
      </c>
      <c r="AS23" s="187" t="s">
        <v>233</v>
      </c>
      <c r="AT23" s="205" t="s">
        <v>233</v>
      </c>
      <c r="AU23" s="189" t="s">
        <v>233</v>
      </c>
      <c r="AV23" s="187" t="s">
        <v>233</v>
      </c>
      <c r="AW23" s="205" t="s">
        <v>233</v>
      </c>
      <c r="AX23" s="188"/>
      <c r="AY23" s="195"/>
      <c r="AZ23" s="197"/>
    </row>
    <row r="24" spans="1:52" x14ac:dyDescent="0.25">
      <c r="A24" s="202" t="s">
        <v>139</v>
      </c>
      <c r="B24" s="203">
        <v>57</v>
      </c>
      <c r="C24" s="203" t="s">
        <v>1338</v>
      </c>
      <c r="D24" s="203" t="s">
        <v>97</v>
      </c>
      <c r="E24" s="188" t="s">
        <v>1399</v>
      </c>
      <c r="F24" s="185">
        <v>1352</v>
      </c>
      <c r="G24" s="204">
        <v>0.15237236560351627</v>
      </c>
      <c r="H24" s="188" t="s">
        <v>1401</v>
      </c>
      <c r="I24" s="185">
        <v>937</v>
      </c>
      <c r="J24" s="204">
        <v>0.10560126225628311</v>
      </c>
      <c r="K24" s="188" t="s">
        <v>1404</v>
      </c>
      <c r="L24" s="185">
        <v>440</v>
      </c>
      <c r="M24" s="204">
        <v>4.9588639693452043E-2</v>
      </c>
      <c r="N24" s="188" t="s">
        <v>1400</v>
      </c>
      <c r="O24" s="185">
        <v>404</v>
      </c>
      <c r="P24" s="204">
        <v>4.5531387354896875E-2</v>
      </c>
      <c r="Q24" s="188" t="s">
        <v>1431</v>
      </c>
      <c r="R24" s="185">
        <v>403</v>
      </c>
      <c r="S24" s="204">
        <v>4.5418685901048125E-2</v>
      </c>
      <c r="T24" s="188" t="s">
        <v>1405</v>
      </c>
      <c r="U24" s="185">
        <v>304</v>
      </c>
      <c r="V24" s="204">
        <v>3.4261241970021415E-2</v>
      </c>
      <c r="W24" s="188" t="s">
        <v>1410</v>
      </c>
      <c r="X24" s="185">
        <v>216</v>
      </c>
      <c r="Y24" s="204">
        <v>2.4343514031331004E-2</v>
      </c>
      <c r="Z24" s="188" t="s">
        <v>1406</v>
      </c>
      <c r="AA24" s="185">
        <v>214</v>
      </c>
      <c r="AB24" s="204">
        <v>2.4118111123633493E-2</v>
      </c>
      <c r="AC24" s="188" t="s">
        <v>1414</v>
      </c>
      <c r="AD24" s="185">
        <v>174</v>
      </c>
      <c r="AE24" s="204">
        <v>1.9610052969683309E-2</v>
      </c>
      <c r="AF24" s="188" t="s">
        <v>1411</v>
      </c>
      <c r="AG24" s="185">
        <v>147</v>
      </c>
      <c r="AH24" s="204">
        <v>1.6567113715766933E-2</v>
      </c>
      <c r="AI24" s="188" t="s">
        <v>1408</v>
      </c>
      <c r="AJ24" s="185">
        <v>145</v>
      </c>
      <c r="AK24" s="204">
        <v>1.6341710808069423E-2</v>
      </c>
      <c r="AL24" s="188" t="s">
        <v>1402</v>
      </c>
      <c r="AM24" s="185">
        <v>135</v>
      </c>
      <c r="AN24" s="204">
        <v>1.5214696269581877E-2</v>
      </c>
      <c r="AO24" s="188" t="s">
        <v>1403</v>
      </c>
      <c r="AP24" s="185">
        <v>117</v>
      </c>
      <c r="AQ24" s="204">
        <v>1.3186070100304294E-2</v>
      </c>
      <c r="AR24" s="188" t="s">
        <v>1407</v>
      </c>
      <c r="AS24" s="185">
        <v>106</v>
      </c>
      <c r="AT24" s="204">
        <v>1.1946354107967993E-2</v>
      </c>
      <c r="AU24" s="188" t="s">
        <v>1434</v>
      </c>
      <c r="AV24" s="185">
        <v>105</v>
      </c>
      <c r="AW24" s="204">
        <v>1.1833652654119238E-2</v>
      </c>
      <c r="AX24" s="188"/>
      <c r="AY24" s="195"/>
      <c r="AZ24" s="197"/>
    </row>
    <row r="25" spans="1:52" x14ac:dyDescent="0.25">
      <c r="A25" s="202" t="s">
        <v>141</v>
      </c>
      <c r="B25" s="203">
        <v>8</v>
      </c>
      <c r="C25" s="203" t="s">
        <v>1331</v>
      </c>
      <c r="D25" s="203" t="s">
        <v>101</v>
      </c>
      <c r="E25" s="188" t="s">
        <v>1399</v>
      </c>
      <c r="F25" s="185">
        <v>148</v>
      </c>
      <c r="G25" s="204">
        <v>0.14424951267056529</v>
      </c>
      <c r="H25" s="188" t="s">
        <v>1401</v>
      </c>
      <c r="I25" s="185">
        <v>106</v>
      </c>
      <c r="J25" s="204">
        <v>0.10331384015594541</v>
      </c>
      <c r="K25" s="188" t="s">
        <v>1400</v>
      </c>
      <c r="L25" s="185">
        <v>70</v>
      </c>
      <c r="M25" s="204">
        <v>6.8226120857699801E-2</v>
      </c>
      <c r="N25" s="188" t="s">
        <v>1405</v>
      </c>
      <c r="O25" s="185">
        <v>54</v>
      </c>
      <c r="P25" s="204">
        <v>5.2631578947368418E-2</v>
      </c>
      <c r="Q25" s="188" t="s">
        <v>1406</v>
      </c>
      <c r="R25" s="185">
        <v>52</v>
      </c>
      <c r="S25" s="204">
        <v>5.0682261208576995E-2</v>
      </c>
      <c r="T25" s="188" t="s">
        <v>1404</v>
      </c>
      <c r="U25" s="185">
        <v>41</v>
      </c>
      <c r="V25" s="204">
        <v>3.9961013645224169E-2</v>
      </c>
      <c r="W25" s="188" t="s">
        <v>1412</v>
      </c>
      <c r="X25" s="185">
        <v>35</v>
      </c>
      <c r="Y25" s="204">
        <v>3.4113060428849901E-2</v>
      </c>
      <c r="Z25" s="188" t="s">
        <v>1409</v>
      </c>
      <c r="AA25" s="185">
        <v>31</v>
      </c>
      <c r="AB25" s="204">
        <v>3.0214424951267055E-2</v>
      </c>
      <c r="AC25" s="189" t="s">
        <v>233</v>
      </c>
      <c r="AD25" s="187" t="s">
        <v>233</v>
      </c>
      <c r="AE25" s="205" t="s">
        <v>233</v>
      </c>
      <c r="AF25" s="189" t="s">
        <v>233</v>
      </c>
      <c r="AG25" s="187" t="s">
        <v>233</v>
      </c>
      <c r="AH25" s="205" t="s">
        <v>233</v>
      </c>
      <c r="AI25" s="189" t="s">
        <v>233</v>
      </c>
      <c r="AJ25" s="187" t="s">
        <v>233</v>
      </c>
      <c r="AK25" s="205" t="s">
        <v>233</v>
      </c>
      <c r="AL25" s="189" t="s">
        <v>233</v>
      </c>
      <c r="AM25" s="187" t="s">
        <v>233</v>
      </c>
      <c r="AN25" s="205" t="s">
        <v>233</v>
      </c>
      <c r="AO25" s="189" t="s">
        <v>233</v>
      </c>
      <c r="AP25" s="187" t="s">
        <v>233</v>
      </c>
      <c r="AQ25" s="205" t="s">
        <v>233</v>
      </c>
      <c r="AR25" s="189" t="s">
        <v>233</v>
      </c>
      <c r="AS25" s="187" t="s">
        <v>233</v>
      </c>
      <c r="AT25" s="205" t="s">
        <v>233</v>
      </c>
      <c r="AU25" s="189" t="s">
        <v>233</v>
      </c>
      <c r="AV25" s="187" t="s">
        <v>233</v>
      </c>
      <c r="AW25" s="205" t="s">
        <v>233</v>
      </c>
      <c r="AX25" s="188"/>
      <c r="AY25" s="195"/>
      <c r="AZ25" s="197"/>
    </row>
    <row r="26" spans="1:52" x14ac:dyDescent="0.25">
      <c r="A26" s="202" t="s">
        <v>143</v>
      </c>
      <c r="B26" s="203">
        <v>40</v>
      </c>
      <c r="C26" s="203" t="s">
        <v>1336</v>
      </c>
      <c r="D26" s="203" t="s">
        <v>101</v>
      </c>
      <c r="E26" s="188" t="s">
        <v>1400</v>
      </c>
      <c r="F26" s="185">
        <v>824</v>
      </c>
      <c r="G26" s="204">
        <v>0.17120299189694577</v>
      </c>
      <c r="H26" s="188" t="s">
        <v>1406</v>
      </c>
      <c r="I26" s="185">
        <v>289</v>
      </c>
      <c r="J26" s="204">
        <v>6.0045709536671515E-2</v>
      </c>
      <c r="K26" s="188" t="s">
        <v>1405</v>
      </c>
      <c r="L26" s="185">
        <v>205</v>
      </c>
      <c r="M26" s="204">
        <v>4.2592977353002284E-2</v>
      </c>
      <c r="N26" s="188" t="s">
        <v>1413</v>
      </c>
      <c r="O26" s="185">
        <v>185</v>
      </c>
      <c r="P26" s="204">
        <v>3.8437564928319137E-2</v>
      </c>
      <c r="Q26" s="188" t="s">
        <v>1408</v>
      </c>
      <c r="R26" s="185">
        <v>145</v>
      </c>
      <c r="S26" s="204">
        <v>3.0126740078952836E-2</v>
      </c>
      <c r="T26" s="188" t="s">
        <v>1422</v>
      </c>
      <c r="U26" s="185">
        <v>124</v>
      </c>
      <c r="V26" s="204">
        <v>2.5763557033035529E-2</v>
      </c>
      <c r="W26" s="188" t="s">
        <v>1414</v>
      </c>
      <c r="X26" s="185">
        <v>112</v>
      </c>
      <c r="Y26" s="204">
        <v>2.327030957822564E-2</v>
      </c>
      <c r="Z26" s="188" t="s">
        <v>1411</v>
      </c>
      <c r="AA26" s="185">
        <v>110</v>
      </c>
      <c r="AB26" s="204">
        <v>2.2854768335757322E-2</v>
      </c>
      <c r="AC26" s="188" t="s">
        <v>1423</v>
      </c>
      <c r="AD26" s="185">
        <v>106</v>
      </c>
      <c r="AE26" s="204">
        <v>2.2023685850820693E-2</v>
      </c>
      <c r="AF26" s="188" t="s">
        <v>1412</v>
      </c>
      <c r="AG26" s="185">
        <v>101</v>
      </c>
      <c r="AH26" s="204">
        <v>2.0984832744649906E-2</v>
      </c>
      <c r="AI26" s="188" t="s">
        <v>1409</v>
      </c>
      <c r="AJ26" s="185">
        <v>99</v>
      </c>
      <c r="AK26" s="204">
        <v>2.0569291502181591E-2</v>
      </c>
      <c r="AL26" s="188" t="s">
        <v>1417</v>
      </c>
      <c r="AM26" s="185">
        <v>94</v>
      </c>
      <c r="AN26" s="204">
        <v>1.9530438396010805E-2</v>
      </c>
      <c r="AO26" s="188" t="s">
        <v>1421</v>
      </c>
      <c r="AP26" s="185">
        <v>83</v>
      </c>
      <c r="AQ26" s="204">
        <v>1.724496156243507E-2</v>
      </c>
      <c r="AR26" s="188" t="s">
        <v>1418</v>
      </c>
      <c r="AS26" s="185">
        <v>82</v>
      </c>
      <c r="AT26" s="204">
        <v>1.7037190941200913E-2</v>
      </c>
      <c r="AU26" s="188" t="s">
        <v>1410</v>
      </c>
      <c r="AV26" s="185">
        <v>76</v>
      </c>
      <c r="AW26" s="204">
        <v>1.5790567213795969E-2</v>
      </c>
      <c r="AX26" s="188"/>
      <c r="AY26" s="195"/>
      <c r="AZ26" s="197"/>
    </row>
    <row r="27" spans="1:52" x14ac:dyDescent="0.25">
      <c r="A27" s="202" t="s">
        <v>145</v>
      </c>
      <c r="B27" s="203">
        <v>68</v>
      </c>
      <c r="C27" s="203" t="s">
        <v>1339</v>
      </c>
      <c r="D27" s="203" t="s">
        <v>101</v>
      </c>
      <c r="E27" s="188" t="s">
        <v>1405</v>
      </c>
      <c r="F27" s="185">
        <v>466</v>
      </c>
      <c r="G27" s="204">
        <v>0.10764610764610764</v>
      </c>
      <c r="H27" s="188" t="s">
        <v>1403</v>
      </c>
      <c r="I27" s="185">
        <v>299</v>
      </c>
      <c r="J27" s="204">
        <v>6.9069069069069067E-2</v>
      </c>
      <c r="K27" s="188" t="s">
        <v>1406</v>
      </c>
      <c r="L27" s="185">
        <v>285</v>
      </c>
      <c r="M27" s="204">
        <v>6.5835065835065834E-2</v>
      </c>
      <c r="N27" s="188" t="s">
        <v>1415</v>
      </c>
      <c r="O27" s="185">
        <v>205</v>
      </c>
      <c r="P27" s="204">
        <v>4.7355047355047357E-2</v>
      </c>
      <c r="Q27" s="188" t="s">
        <v>1402</v>
      </c>
      <c r="R27" s="185">
        <v>185</v>
      </c>
      <c r="S27" s="204">
        <v>4.2735042735042736E-2</v>
      </c>
      <c r="T27" s="188" t="s">
        <v>1409</v>
      </c>
      <c r="U27" s="185">
        <v>181</v>
      </c>
      <c r="V27" s="204">
        <v>4.181104181104181E-2</v>
      </c>
      <c r="W27" s="188" t="s">
        <v>1412</v>
      </c>
      <c r="X27" s="185">
        <v>171</v>
      </c>
      <c r="Y27" s="204">
        <v>3.9501039501039503E-2</v>
      </c>
      <c r="Z27" s="188" t="s">
        <v>1400</v>
      </c>
      <c r="AA27" s="185">
        <v>157</v>
      </c>
      <c r="AB27" s="204">
        <v>3.6267036267036264E-2</v>
      </c>
      <c r="AC27" s="188" t="s">
        <v>1413</v>
      </c>
      <c r="AD27" s="185">
        <v>137</v>
      </c>
      <c r="AE27" s="204">
        <v>3.164703164703165E-2</v>
      </c>
      <c r="AF27" s="188" t="s">
        <v>1414</v>
      </c>
      <c r="AG27" s="185">
        <v>114</v>
      </c>
      <c r="AH27" s="204">
        <v>2.6334026334026334E-2</v>
      </c>
      <c r="AI27" s="188" t="s">
        <v>1426</v>
      </c>
      <c r="AJ27" s="185">
        <v>81</v>
      </c>
      <c r="AK27" s="204">
        <v>1.8711018711018712E-2</v>
      </c>
      <c r="AL27" s="188" t="s">
        <v>1417</v>
      </c>
      <c r="AM27" s="185">
        <v>81</v>
      </c>
      <c r="AN27" s="204">
        <v>1.8711018711018712E-2</v>
      </c>
      <c r="AO27" s="188" t="s">
        <v>1416</v>
      </c>
      <c r="AP27" s="185">
        <v>79</v>
      </c>
      <c r="AQ27" s="204">
        <v>1.8249018249018249E-2</v>
      </c>
      <c r="AR27" s="188" t="s">
        <v>1435</v>
      </c>
      <c r="AS27" s="185">
        <v>77</v>
      </c>
      <c r="AT27" s="204">
        <v>1.7787017787017786E-2</v>
      </c>
      <c r="AU27" s="188" t="s">
        <v>1422</v>
      </c>
      <c r="AV27" s="185">
        <v>74</v>
      </c>
      <c r="AW27" s="204">
        <v>1.7094017094017096E-2</v>
      </c>
      <c r="AX27" s="188"/>
      <c r="AY27" s="195"/>
      <c r="AZ27" s="197"/>
    </row>
    <row r="28" spans="1:52" x14ac:dyDescent="0.25">
      <c r="A28" s="202" t="s">
        <v>147</v>
      </c>
      <c r="B28" s="203">
        <v>14496</v>
      </c>
      <c r="C28" s="203" t="s">
        <v>1339</v>
      </c>
      <c r="D28" s="203" t="s">
        <v>101</v>
      </c>
      <c r="E28" s="188" t="s">
        <v>1400</v>
      </c>
      <c r="F28" s="185">
        <v>639</v>
      </c>
      <c r="G28" s="204">
        <v>8.5313751668891852E-2</v>
      </c>
      <c r="H28" s="188" t="s">
        <v>1405</v>
      </c>
      <c r="I28" s="185">
        <v>492</v>
      </c>
      <c r="J28" s="204">
        <v>6.5687583444592787E-2</v>
      </c>
      <c r="K28" s="188" t="s">
        <v>1399</v>
      </c>
      <c r="L28" s="185">
        <v>460</v>
      </c>
      <c r="M28" s="204">
        <v>6.1415220293724967E-2</v>
      </c>
      <c r="N28" s="188" t="s">
        <v>1406</v>
      </c>
      <c r="O28" s="185">
        <v>419</v>
      </c>
      <c r="P28" s="204">
        <v>5.5941255006675565E-2</v>
      </c>
      <c r="Q28" s="188" t="s">
        <v>1401</v>
      </c>
      <c r="R28" s="185">
        <v>362</v>
      </c>
      <c r="S28" s="204">
        <v>4.8331108144192253E-2</v>
      </c>
      <c r="T28" s="188" t="s">
        <v>1409</v>
      </c>
      <c r="U28" s="185">
        <v>216</v>
      </c>
      <c r="V28" s="204">
        <v>2.8838451268357809E-2</v>
      </c>
      <c r="W28" s="188" t="s">
        <v>1413</v>
      </c>
      <c r="X28" s="185">
        <v>186</v>
      </c>
      <c r="Y28" s="204">
        <v>2.4833110814419225E-2</v>
      </c>
      <c r="Z28" s="188" t="s">
        <v>1417</v>
      </c>
      <c r="AA28" s="185">
        <v>180</v>
      </c>
      <c r="AB28" s="204">
        <v>2.4032042723631509E-2</v>
      </c>
      <c r="AC28" s="188" t="s">
        <v>1410</v>
      </c>
      <c r="AD28" s="185">
        <v>177</v>
      </c>
      <c r="AE28" s="204">
        <v>2.3631508678237649E-2</v>
      </c>
      <c r="AF28" s="188" t="s">
        <v>1412</v>
      </c>
      <c r="AG28" s="185">
        <v>167</v>
      </c>
      <c r="AH28" s="204">
        <v>2.2296395193591455E-2</v>
      </c>
      <c r="AI28" s="188" t="s">
        <v>1404</v>
      </c>
      <c r="AJ28" s="185">
        <v>148</v>
      </c>
      <c r="AK28" s="204">
        <v>1.9759679572763686E-2</v>
      </c>
      <c r="AL28" s="188" t="s">
        <v>1426</v>
      </c>
      <c r="AM28" s="185">
        <v>117</v>
      </c>
      <c r="AN28" s="204">
        <v>1.5620827770360481E-2</v>
      </c>
      <c r="AO28" s="188" t="s">
        <v>1422</v>
      </c>
      <c r="AP28" s="185">
        <v>116</v>
      </c>
      <c r="AQ28" s="204">
        <v>1.5487316421895861E-2</v>
      </c>
      <c r="AR28" s="188" t="s">
        <v>1457</v>
      </c>
      <c r="AS28" s="185">
        <v>113</v>
      </c>
      <c r="AT28" s="204">
        <v>1.5086782376502003E-2</v>
      </c>
      <c r="AU28" s="188" t="s">
        <v>1414</v>
      </c>
      <c r="AV28" s="185">
        <v>111</v>
      </c>
      <c r="AW28" s="204">
        <v>1.4819759679572764E-2</v>
      </c>
      <c r="AX28" s="188"/>
      <c r="AY28" s="195"/>
      <c r="AZ28" s="197"/>
    </row>
    <row r="29" spans="1:52" x14ac:dyDescent="0.25">
      <c r="A29" s="202" t="s">
        <v>148</v>
      </c>
      <c r="B29" s="203">
        <v>73</v>
      </c>
      <c r="C29" s="203" t="s">
        <v>1324</v>
      </c>
      <c r="D29" s="203" t="s">
        <v>101</v>
      </c>
      <c r="E29" s="188" t="s">
        <v>1405</v>
      </c>
      <c r="F29" s="185">
        <v>308</v>
      </c>
      <c r="G29" s="204">
        <v>8.191489361702127E-2</v>
      </c>
      <c r="H29" s="188" t="s">
        <v>1399</v>
      </c>
      <c r="I29" s="185">
        <v>261</v>
      </c>
      <c r="J29" s="204">
        <v>6.9414893617021273E-2</v>
      </c>
      <c r="K29" s="188" t="s">
        <v>1401</v>
      </c>
      <c r="L29" s="185">
        <v>236</v>
      </c>
      <c r="M29" s="204">
        <v>6.2765957446808504E-2</v>
      </c>
      <c r="N29" s="188" t="s">
        <v>1400</v>
      </c>
      <c r="O29" s="185">
        <v>225</v>
      </c>
      <c r="P29" s="204">
        <v>5.9840425531914897E-2</v>
      </c>
      <c r="Q29" s="188" t="s">
        <v>1406</v>
      </c>
      <c r="R29" s="185">
        <v>209</v>
      </c>
      <c r="S29" s="204">
        <v>5.558510638297872E-2</v>
      </c>
      <c r="T29" s="188" t="s">
        <v>1403</v>
      </c>
      <c r="U29" s="185">
        <v>154</v>
      </c>
      <c r="V29" s="204">
        <v>4.0957446808510635E-2</v>
      </c>
      <c r="W29" s="188" t="s">
        <v>1409</v>
      </c>
      <c r="X29" s="185">
        <v>147</v>
      </c>
      <c r="Y29" s="204">
        <v>3.9095744680851065E-2</v>
      </c>
      <c r="Z29" s="188" t="s">
        <v>1412</v>
      </c>
      <c r="AA29" s="185">
        <v>145</v>
      </c>
      <c r="AB29" s="204">
        <v>3.8563829787234043E-2</v>
      </c>
      <c r="AC29" s="188" t="s">
        <v>1427</v>
      </c>
      <c r="AD29" s="185">
        <v>116</v>
      </c>
      <c r="AE29" s="204">
        <v>3.0851063829787233E-2</v>
      </c>
      <c r="AF29" s="188" t="s">
        <v>1413</v>
      </c>
      <c r="AG29" s="185">
        <v>77</v>
      </c>
      <c r="AH29" s="204">
        <v>2.0478723404255317E-2</v>
      </c>
      <c r="AI29" s="188" t="s">
        <v>1415</v>
      </c>
      <c r="AJ29" s="185">
        <v>77</v>
      </c>
      <c r="AK29" s="204">
        <v>2.0478723404255317E-2</v>
      </c>
      <c r="AL29" s="188" t="s">
        <v>1416</v>
      </c>
      <c r="AM29" s="185">
        <v>67</v>
      </c>
      <c r="AN29" s="204">
        <v>1.7819148936170214E-2</v>
      </c>
      <c r="AO29" s="188" t="s">
        <v>1410</v>
      </c>
      <c r="AP29" s="185">
        <v>64</v>
      </c>
      <c r="AQ29" s="204">
        <v>1.7021276595744681E-2</v>
      </c>
      <c r="AR29" s="188" t="s">
        <v>1404</v>
      </c>
      <c r="AS29" s="185">
        <v>63</v>
      </c>
      <c r="AT29" s="204">
        <v>1.675531914893617E-2</v>
      </c>
      <c r="AU29" s="188" t="s">
        <v>1402</v>
      </c>
      <c r="AV29" s="185">
        <v>62</v>
      </c>
      <c r="AW29" s="204">
        <v>1.6489361702127659E-2</v>
      </c>
      <c r="AX29" s="188"/>
      <c r="AY29" s="195"/>
      <c r="AZ29" s="197"/>
    </row>
    <row r="30" spans="1:52" x14ac:dyDescent="0.25">
      <c r="A30" s="202" t="s">
        <v>150</v>
      </c>
      <c r="B30" s="203">
        <v>77</v>
      </c>
      <c r="C30" s="203" t="s">
        <v>1342</v>
      </c>
      <c r="D30" s="203" t="s">
        <v>101</v>
      </c>
      <c r="E30" s="188" t="s">
        <v>1403</v>
      </c>
      <c r="F30" s="185">
        <v>461</v>
      </c>
      <c r="G30" s="204">
        <v>7.543773523154966E-2</v>
      </c>
      <c r="H30" s="188" t="s">
        <v>1400</v>
      </c>
      <c r="I30" s="185">
        <v>413</v>
      </c>
      <c r="J30" s="204">
        <v>6.7583046964490259E-2</v>
      </c>
      <c r="K30" s="188" t="s">
        <v>1402</v>
      </c>
      <c r="L30" s="185">
        <v>314</v>
      </c>
      <c r="M30" s="204">
        <v>5.1382752413680247E-2</v>
      </c>
      <c r="N30" s="188" t="s">
        <v>1406</v>
      </c>
      <c r="O30" s="185">
        <v>307</v>
      </c>
      <c r="P30" s="204">
        <v>5.0237277041400755E-2</v>
      </c>
      <c r="Q30" s="188" t="s">
        <v>1415</v>
      </c>
      <c r="R30" s="185">
        <v>287</v>
      </c>
      <c r="S30" s="204">
        <v>4.6964490263459335E-2</v>
      </c>
      <c r="T30" s="188" t="s">
        <v>1405</v>
      </c>
      <c r="U30" s="185">
        <v>278</v>
      </c>
      <c r="V30" s="204">
        <v>4.5491736213385696E-2</v>
      </c>
      <c r="W30" s="188" t="s">
        <v>1431</v>
      </c>
      <c r="X30" s="185">
        <v>205</v>
      </c>
      <c r="Y30" s="204">
        <v>3.3546064473899524E-2</v>
      </c>
      <c r="Z30" s="188" t="s">
        <v>1409</v>
      </c>
      <c r="AA30" s="185">
        <v>169</v>
      </c>
      <c r="AB30" s="204">
        <v>2.7655048273604974E-2</v>
      </c>
      <c r="AC30" s="188" t="s">
        <v>1413</v>
      </c>
      <c r="AD30" s="185">
        <v>155</v>
      </c>
      <c r="AE30" s="204">
        <v>2.5364097529045983E-2</v>
      </c>
      <c r="AF30" s="188" t="s">
        <v>1417</v>
      </c>
      <c r="AG30" s="185">
        <v>150</v>
      </c>
      <c r="AH30" s="204">
        <v>2.4545900834560628E-2</v>
      </c>
      <c r="AI30" s="188" t="s">
        <v>1412</v>
      </c>
      <c r="AJ30" s="185">
        <v>147</v>
      </c>
      <c r="AK30" s="204">
        <v>2.4054982817869417E-2</v>
      </c>
      <c r="AL30" s="188" t="s">
        <v>1410</v>
      </c>
      <c r="AM30" s="185">
        <v>137</v>
      </c>
      <c r="AN30" s="204">
        <v>2.2418589428898707E-2</v>
      </c>
      <c r="AO30" s="188" t="s">
        <v>1416</v>
      </c>
      <c r="AP30" s="185">
        <v>117</v>
      </c>
      <c r="AQ30" s="204">
        <v>1.9145802650957292E-2</v>
      </c>
      <c r="AR30" s="188" t="s">
        <v>1468</v>
      </c>
      <c r="AS30" s="185">
        <v>96</v>
      </c>
      <c r="AT30" s="204">
        <v>1.5709376534118802E-2</v>
      </c>
      <c r="AU30" s="188" t="s">
        <v>1422</v>
      </c>
      <c r="AV30" s="185">
        <v>87</v>
      </c>
      <c r="AW30" s="204">
        <v>1.4236622484045164E-2</v>
      </c>
      <c r="AX30" s="188"/>
      <c r="AY30" s="195"/>
      <c r="AZ30" s="197"/>
    </row>
    <row r="31" spans="1:52" x14ac:dyDescent="0.25">
      <c r="A31" s="202" t="s">
        <v>152</v>
      </c>
      <c r="B31" s="203">
        <v>6546</v>
      </c>
      <c r="C31" s="203" t="s">
        <v>1322</v>
      </c>
      <c r="D31" s="203" t="s">
        <v>107</v>
      </c>
      <c r="E31" s="188" t="s">
        <v>1400</v>
      </c>
      <c r="F31" s="185">
        <v>1175</v>
      </c>
      <c r="G31" s="204">
        <v>5.6776999275187243E-2</v>
      </c>
      <c r="H31" s="188" t="s">
        <v>1406</v>
      </c>
      <c r="I31" s="185">
        <v>828</v>
      </c>
      <c r="J31" s="204">
        <v>4.0009664170089394E-2</v>
      </c>
      <c r="K31" s="188" t="s">
        <v>1405</v>
      </c>
      <c r="L31" s="185">
        <v>747</v>
      </c>
      <c r="M31" s="204">
        <v>3.6095675283885E-2</v>
      </c>
      <c r="N31" s="188" t="s">
        <v>1420</v>
      </c>
      <c r="O31" s="185">
        <v>597</v>
      </c>
      <c r="P31" s="204">
        <v>2.8847547716839818E-2</v>
      </c>
      <c r="Q31" s="188" t="s">
        <v>1438</v>
      </c>
      <c r="R31" s="185">
        <v>488</v>
      </c>
      <c r="S31" s="204">
        <v>2.3580575018120317E-2</v>
      </c>
      <c r="T31" s="188" t="s">
        <v>1410</v>
      </c>
      <c r="U31" s="185">
        <v>480</v>
      </c>
      <c r="V31" s="204">
        <v>2.3194008214544575E-2</v>
      </c>
      <c r="W31" s="188" t="s">
        <v>1422</v>
      </c>
      <c r="X31" s="185">
        <v>448</v>
      </c>
      <c r="Y31" s="204">
        <v>2.1647741000241603E-2</v>
      </c>
      <c r="Z31" s="188" t="s">
        <v>1421</v>
      </c>
      <c r="AA31" s="185">
        <v>390</v>
      </c>
      <c r="AB31" s="204">
        <v>1.8845131674317468E-2</v>
      </c>
      <c r="AC31" s="188" t="s">
        <v>1419</v>
      </c>
      <c r="AD31" s="185">
        <v>383</v>
      </c>
      <c r="AE31" s="204">
        <v>1.8506885721188693E-2</v>
      </c>
      <c r="AF31" s="188" t="s">
        <v>1417</v>
      </c>
      <c r="AG31" s="185">
        <v>375</v>
      </c>
      <c r="AH31" s="204">
        <v>1.8120318917612951E-2</v>
      </c>
      <c r="AI31" s="188" t="s">
        <v>1411</v>
      </c>
      <c r="AJ31" s="185">
        <v>362</v>
      </c>
      <c r="AK31" s="204">
        <v>1.7492147861802369E-2</v>
      </c>
      <c r="AL31" s="188" t="s">
        <v>1413</v>
      </c>
      <c r="AM31" s="185">
        <v>303</v>
      </c>
      <c r="AN31" s="204">
        <v>1.4641217685431264E-2</v>
      </c>
      <c r="AO31" s="188" t="s">
        <v>1436</v>
      </c>
      <c r="AP31" s="185">
        <v>294</v>
      </c>
      <c r="AQ31" s="204">
        <v>1.4206330031408552E-2</v>
      </c>
      <c r="AR31" s="188" t="s">
        <v>1408</v>
      </c>
      <c r="AS31" s="185">
        <v>284</v>
      </c>
      <c r="AT31" s="204">
        <v>1.3723121526938874E-2</v>
      </c>
      <c r="AU31" s="188" t="s">
        <v>1469</v>
      </c>
      <c r="AV31" s="185">
        <v>282</v>
      </c>
      <c r="AW31" s="204">
        <v>1.3626479826044938E-2</v>
      </c>
      <c r="AX31" s="188"/>
      <c r="AY31" s="195"/>
      <c r="AZ31" s="197"/>
    </row>
    <row r="32" spans="1:52" x14ac:dyDescent="0.25">
      <c r="A32" s="202" t="s">
        <v>153</v>
      </c>
      <c r="B32" s="203">
        <v>83</v>
      </c>
      <c r="C32" s="203" t="s">
        <v>1344</v>
      </c>
      <c r="D32" s="203" t="s">
        <v>101</v>
      </c>
      <c r="E32" s="188" t="s">
        <v>1399</v>
      </c>
      <c r="F32" s="185">
        <v>1239</v>
      </c>
      <c r="G32" s="204">
        <v>0.11804496951219512</v>
      </c>
      <c r="H32" s="188" t="s">
        <v>1401</v>
      </c>
      <c r="I32" s="185">
        <v>783</v>
      </c>
      <c r="J32" s="204">
        <v>7.459984756097561E-2</v>
      </c>
      <c r="K32" s="188" t="s">
        <v>1404</v>
      </c>
      <c r="L32" s="185">
        <v>544</v>
      </c>
      <c r="M32" s="204">
        <v>5.1829268292682924E-2</v>
      </c>
      <c r="N32" s="188" t="s">
        <v>1400</v>
      </c>
      <c r="O32" s="185">
        <v>515</v>
      </c>
      <c r="P32" s="204">
        <v>4.9066310975609755E-2</v>
      </c>
      <c r="Q32" s="188" t="s">
        <v>1405</v>
      </c>
      <c r="R32" s="185">
        <v>501</v>
      </c>
      <c r="S32" s="204">
        <v>4.7732469512195119E-2</v>
      </c>
      <c r="T32" s="188" t="s">
        <v>1406</v>
      </c>
      <c r="U32" s="185">
        <v>497</v>
      </c>
      <c r="V32" s="204">
        <v>4.7351371951219509E-2</v>
      </c>
      <c r="W32" s="188" t="s">
        <v>1413</v>
      </c>
      <c r="X32" s="185">
        <v>267</v>
      </c>
      <c r="Y32" s="204">
        <v>2.543826219512195E-2</v>
      </c>
      <c r="Z32" s="188" t="s">
        <v>1410</v>
      </c>
      <c r="AA32" s="185">
        <v>199</v>
      </c>
      <c r="AB32" s="204">
        <v>1.8959603658536585E-2</v>
      </c>
      <c r="AC32" s="188" t="s">
        <v>1412</v>
      </c>
      <c r="AD32" s="185">
        <v>193</v>
      </c>
      <c r="AE32" s="204">
        <v>1.838795731707317E-2</v>
      </c>
      <c r="AF32" s="188" t="s">
        <v>1431</v>
      </c>
      <c r="AG32" s="185">
        <v>178</v>
      </c>
      <c r="AH32" s="204">
        <v>1.6958841463414635E-2</v>
      </c>
      <c r="AI32" s="188" t="s">
        <v>1409</v>
      </c>
      <c r="AJ32" s="185">
        <v>177</v>
      </c>
      <c r="AK32" s="204">
        <v>1.6863567073170733E-2</v>
      </c>
      <c r="AL32" s="188" t="s">
        <v>1422</v>
      </c>
      <c r="AM32" s="185">
        <v>173</v>
      </c>
      <c r="AN32" s="204">
        <v>1.6482469512195123E-2</v>
      </c>
      <c r="AO32" s="188" t="s">
        <v>1423</v>
      </c>
      <c r="AP32" s="185">
        <v>153</v>
      </c>
      <c r="AQ32" s="204">
        <v>1.4576981707317074E-2</v>
      </c>
      <c r="AR32" s="188" t="s">
        <v>1416</v>
      </c>
      <c r="AS32" s="185">
        <v>145</v>
      </c>
      <c r="AT32" s="204">
        <v>1.3814786585365854E-2</v>
      </c>
      <c r="AU32" s="188" t="s">
        <v>1435</v>
      </c>
      <c r="AV32" s="185">
        <v>136</v>
      </c>
      <c r="AW32" s="204">
        <v>1.2957317073170731E-2</v>
      </c>
      <c r="AX32" s="188"/>
      <c r="AY32" s="185"/>
      <c r="AZ32" s="196"/>
    </row>
    <row r="33" spans="1:49" x14ac:dyDescent="0.25">
      <c r="A33" s="202" t="s">
        <v>155</v>
      </c>
      <c r="B33" s="203">
        <v>85</v>
      </c>
      <c r="C33" s="203" t="s">
        <v>1346</v>
      </c>
      <c r="D33" s="203" t="s">
        <v>101</v>
      </c>
      <c r="E33" s="188" t="s">
        <v>1399</v>
      </c>
      <c r="F33" s="185">
        <v>1550</v>
      </c>
      <c r="G33" s="204">
        <v>8.6428013828482211E-2</v>
      </c>
      <c r="H33" s="188" t="s">
        <v>1401</v>
      </c>
      <c r="I33" s="185">
        <v>1215</v>
      </c>
      <c r="J33" s="204">
        <v>6.774841083974574E-2</v>
      </c>
      <c r="K33" s="188" t="s">
        <v>1400</v>
      </c>
      <c r="L33" s="185">
        <v>1036</v>
      </c>
      <c r="M33" s="204">
        <v>5.7767369242779081E-2</v>
      </c>
      <c r="N33" s="188" t="s">
        <v>1405</v>
      </c>
      <c r="O33" s="185">
        <v>876</v>
      </c>
      <c r="P33" s="204">
        <v>4.8845767815322849E-2</v>
      </c>
      <c r="Q33" s="188" t="s">
        <v>1406</v>
      </c>
      <c r="R33" s="185">
        <v>861</v>
      </c>
      <c r="S33" s="204">
        <v>4.8009367681498827E-2</v>
      </c>
      <c r="T33" s="188" t="s">
        <v>1404</v>
      </c>
      <c r="U33" s="185">
        <v>457</v>
      </c>
      <c r="V33" s="204">
        <v>2.5482324077171853E-2</v>
      </c>
      <c r="W33" s="188" t="s">
        <v>1412</v>
      </c>
      <c r="X33" s="185">
        <v>406</v>
      </c>
      <c r="Y33" s="204">
        <v>2.263856362217018E-2</v>
      </c>
      <c r="Z33" s="188" t="s">
        <v>1410</v>
      </c>
      <c r="AA33" s="185">
        <v>340</v>
      </c>
      <c r="AB33" s="204">
        <v>1.8958403033344486E-2</v>
      </c>
      <c r="AC33" s="188" t="s">
        <v>1409</v>
      </c>
      <c r="AD33" s="185">
        <v>338</v>
      </c>
      <c r="AE33" s="204">
        <v>1.8846883015501283E-2</v>
      </c>
      <c r="AF33" s="188" t="s">
        <v>1413</v>
      </c>
      <c r="AG33" s="185">
        <v>336</v>
      </c>
      <c r="AH33" s="204">
        <v>1.873536299765808E-2</v>
      </c>
      <c r="AI33" s="188" t="s">
        <v>1417</v>
      </c>
      <c r="AJ33" s="185">
        <v>320</v>
      </c>
      <c r="AK33" s="204">
        <v>1.7843202854912456E-2</v>
      </c>
      <c r="AL33" s="188" t="s">
        <v>1422</v>
      </c>
      <c r="AM33" s="185">
        <v>298</v>
      </c>
      <c r="AN33" s="204">
        <v>1.6616482658637226E-2</v>
      </c>
      <c r="AO33" s="188" t="s">
        <v>1416</v>
      </c>
      <c r="AP33" s="185">
        <v>271</v>
      </c>
      <c r="AQ33" s="204">
        <v>1.5110962417753986E-2</v>
      </c>
      <c r="AR33" s="188" t="s">
        <v>1419</v>
      </c>
      <c r="AS33" s="185">
        <v>213</v>
      </c>
      <c r="AT33" s="204">
        <v>1.1876881900301103E-2</v>
      </c>
      <c r="AU33" s="188" t="s">
        <v>1414</v>
      </c>
      <c r="AV33" s="185">
        <v>202</v>
      </c>
      <c r="AW33" s="204">
        <v>1.1263521802163489E-2</v>
      </c>
    </row>
    <row r="34" spans="1:49" x14ac:dyDescent="0.25">
      <c r="A34" s="202" t="s">
        <v>156</v>
      </c>
      <c r="B34" s="203">
        <v>133</v>
      </c>
      <c r="C34" s="203" t="s">
        <v>1339</v>
      </c>
      <c r="D34" s="203" t="s">
        <v>101</v>
      </c>
      <c r="E34" s="188" t="s">
        <v>1400</v>
      </c>
      <c r="F34" s="185">
        <v>241</v>
      </c>
      <c r="G34" s="204">
        <v>8.0279813457694874E-2</v>
      </c>
      <c r="H34" s="188" t="s">
        <v>1405</v>
      </c>
      <c r="I34" s="185">
        <v>228</v>
      </c>
      <c r="J34" s="204">
        <v>7.5949367088607597E-2</v>
      </c>
      <c r="K34" s="188" t="s">
        <v>1406</v>
      </c>
      <c r="L34" s="185">
        <v>202</v>
      </c>
      <c r="M34" s="204">
        <v>6.7288474350433045E-2</v>
      </c>
      <c r="N34" s="188" t="s">
        <v>1403</v>
      </c>
      <c r="O34" s="185">
        <v>129</v>
      </c>
      <c r="P34" s="204">
        <v>4.2971352431712191E-2</v>
      </c>
      <c r="Q34" s="188" t="s">
        <v>1415</v>
      </c>
      <c r="R34" s="185">
        <v>128</v>
      </c>
      <c r="S34" s="204">
        <v>4.2638241172551633E-2</v>
      </c>
      <c r="T34" s="188" t="s">
        <v>1412</v>
      </c>
      <c r="U34" s="185">
        <v>96</v>
      </c>
      <c r="V34" s="204">
        <v>3.1978680879413725E-2</v>
      </c>
      <c r="W34" s="188" t="s">
        <v>1409</v>
      </c>
      <c r="X34" s="185">
        <v>89</v>
      </c>
      <c r="Y34" s="204">
        <v>2.9646902065289808E-2</v>
      </c>
      <c r="Z34" s="188" t="s">
        <v>1414</v>
      </c>
      <c r="AA34" s="185">
        <v>84</v>
      </c>
      <c r="AB34" s="204">
        <v>2.798134576948701E-2</v>
      </c>
      <c r="AC34" s="188" t="s">
        <v>1417</v>
      </c>
      <c r="AD34" s="185">
        <v>82</v>
      </c>
      <c r="AE34" s="204">
        <v>2.731512325116589E-2</v>
      </c>
      <c r="AF34" s="188" t="s">
        <v>1413</v>
      </c>
      <c r="AG34" s="185">
        <v>77</v>
      </c>
      <c r="AH34" s="204">
        <v>2.5649566955363093E-2</v>
      </c>
      <c r="AI34" s="188" t="s">
        <v>1402</v>
      </c>
      <c r="AJ34" s="185">
        <v>77</v>
      </c>
      <c r="AK34" s="204">
        <v>2.5649566955363093E-2</v>
      </c>
      <c r="AL34" s="188" t="s">
        <v>1410</v>
      </c>
      <c r="AM34" s="185">
        <v>66</v>
      </c>
      <c r="AN34" s="204">
        <v>2.1985343104596936E-2</v>
      </c>
      <c r="AO34" s="188" t="s">
        <v>1423</v>
      </c>
      <c r="AP34" s="185">
        <v>57</v>
      </c>
      <c r="AQ34" s="204">
        <v>1.8987341772151899E-2</v>
      </c>
      <c r="AR34" s="188" t="s">
        <v>1411</v>
      </c>
      <c r="AS34" s="185">
        <v>50</v>
      </c>
      <c r="AT34" s="204">
        <v>1.6655562958027982E-2</v>
      </c>
      <c r="AU34" s="188" t="s">
        <v>1470</v>
      </c>
      <c r="AV34" s="185">
        <v>47</v>
      </c>
      <c r="AW34" s="204">
        <v>1.5656229180546301E-2</v>
      </c>
    </row>
    <row r="35" spans="1:49" x14ac:dyDescent="0.25">
      <c r="A35" s="202" t="s">
        <v>159</v>
      </c>
      <c r="B35" s="203">
        <v>88</v>
      </c>
      <c r="C35" s="203" t="s">
        <v>129</v>
      </c>
      <c r="D35" s="203" t="s">
        <v>97</v>
      </c>
      <c r="E35" s="188" t="s">
        <v>1399</v>
      </c>
      <c r="F35" s="185">
        <v>132</v>
      </c>
      <c r="G35" s="204">
        <v>0.11438474870017332</v>
      </c>
      <c r="H35" s="188" t="s">
        <v>1401</v>
      </c>
      <c r="I35" s="185">
        <v>80</v>
      </c>
      <c r="J35" s="204">
        <v>6.9324090121317156E-2</v>
      </c>
      <c r="K35" s="188" t="s">
        <v>1405</v>
      </c>
      <c r="L35" s="185">
        <v>65</v>
      </c>
      <c r="M35" s="204">
        <v>5.6325823223570187E-2</v>
      </c>
      <c r="N35" s="188" t="s">
        <v>1406</v>
      </c>
      <c r="O35" s="185">
        <v>52</v>
      </c>
      <c r="P35" s="204">
        <v>4.5060658578856154E-2</v>
      </c>
      <c r="Q35" s="188" t="s">
        <v>1404</v>
      </c>
      <c r="R35" s="185">
        <v>50</v>
      </c>
      <c r="S35" s="204">
        <v>4.3327556325823226E-2</v>
      </c>
      <c r="T35" s="188" t="s">
        <v>1412</v>
      </c>
      <c r="U35" s="185">
        <v>45</v>
      </c>
      <c r="V35" s="204">
        <v>3.8994800693240898E-2</v>
      </c>
      <c r="W35" s="188" t="s">
        <v>1400</v>
      </c>
      <c r="X35" s="185">
        <v>39</v>
      </c>
      <c r="Y35" s="204">
        <v>3.3795493934142114E-2</v>
      </c>
      <c r="Z35" s="188" t="s">
        <v>1410</v>
      </c>
      <c r="AA35" s="185">
        <v>32</v>
      </c>
      <c r="AB35" s="204">
        <v>2.7729636048526862E-2</v>
      </c>
      <c r="AC35" s="188" t="s">
        <v>1413</v>
      </c>
      <c r="AD35" s="185">
        <v>32</v>
      </c>
      <c r="AE35" s="204">
        <v>2.7729636048526862E-2</v>
      </c>
      <c r="AF35" s="188" t="s">
        <v>1424</v>
      </c>
      <c r="AG35" s="185">
        <v>31</v>
      </c>
      <c r="AH35" s="204">
        <v>2.6863084922010397E-2</v>
      </c>
      <c r="AI35" s="188" t="s">
        <v>1465</v>
      </c>
      <c r="AJ35" s="185">
        <v>29</v>
      </c>
      <c r="AK35" s="204">
        <v>2.5129982668977469E-2</v>
      </c>
      <c r="AL35" s="188" t="s">
        <v>1408</v>
      </c>
      <c r="AM35" s="185">
        <v>28</v>
      </c>
      <c r="AN35" s="204">
        <v>2.4263431542461005E-2</v>
      </c>
      <c r="AO35" s="189" t="s">
        <v>233</v>
      </c>
      <c r="AP35" s="187" t="s">
        <v>233</v>
      </c>
      <c r="AQ35" s="205" t="s">
        <v>233</v>
      </c>
      <c r="AR35" s="189" t="s">
        <v>233</v>
      </c>
      <c r="AS35" s="187" t="s">
        <v>233</v>
      </c>
      <c r="AT35" s="205" t="s">
        <v>233</v>
      </c>
      <c r="AU35" s="189" t="s">
        <v>233</v>
      </c>
      <c r="AV35" s="187" t="s">
        <v>233</v>
      </c>
      <c r="AW35" s="205" t="s">
        <v>233</v>
      </c>
    </row>
    <row r="36" spans="1:49" x14ac:dyDescent="0.25">
      <c r="A36" s="202" t="s">
        <v>161</v>
      </c>
      <c r="B36" s="203">
        <v>89</v>
      </c>
      <c r="C36" s="203" t="s">
        <v>129</v>
      </c>
      <c r="D36" s="203" t="s">
        <v>126</v>
      </c>
      <c r="E36" s="188" t="s">
        <v>1471</v>
      </c>
      <c r="F36" s="185">
        <v>162</v>
      </c>
      <c r="G36" s="204">
        <v>0.15</v>
      </c>
      <c r="H36" s="188" t="s">
        <v>1472</v>
      </c>
      <c r="I36" s="185">
        <v>106</v>
      </c>
      <c r="J36" s="204">
        <v>9.8148148148148151E-2</v>
      </c>
      <c r="K36" s="188" t="s">
        <v>1473</v>
      </c>
      <c r="L36" s="185">
        <v>92</v>
      </c>
      <c r="M36" s="204">
        <v>8.5185185185185183E-2</v>
      </c>
      <c r="N36" s="188" t="s">
        <v>1474</v>
      </c>
      <c r="O36" s="185">
        <v>76</v>
      </c>
      <c r="P36" s="204">
        <v>7.0370370370370375E-2</v>
      </c>
      <c r="Q36" s="188" t="s">
        <v>1444</v>
      </c>
      <c r="R36" s="185">
        <v>61</v>
      </c>
      <c r="S36" s="204">
        <v>5.648148148148148E-2</v>
      </c>
      <c r="T36" s="188" t="s">
        <v>1475</v>
      </c>
      <c r="U36" s="185">
        <v>57</v>
      </c>
      <c r="V36" s="204">
        <v>5.2777777777777778E-2</v>
      </c>
      <c r="W36" s="188" t="s">
        <v>1476</v>
      </c>
      <c r="X36" s="185">
        <v>57</v>
      </c>
      <c r="Y36" s="204">
        <v>5.2777777777777778E-2</v>
      </c>
      <c r="Z36" s="188" t="s">
        <v>1477</v>
      </c>
      <c r="AA36" s="185">
        <v>53</v>
      </c>
      <c r="AB36" s="204">
        <v>4.9074074074074076E-2</v>
      </c>
      <c r="AC36" s="188" t="s">
        <v>1478</v>
      </c>
      <c r="AD36" s="185">
        <v>44</v>
      </c>
      <c r="AE36" s="204">
        <v>4.0740740740740744E-2</v>
      </c>
      <c r="AF36" s="189" t="s">
        <v>233</v>
      </c>
      <c r="AG36" s="187" t="s">
        <v>233</v>
      </c>
      <c r="AH36" s="205" t="s">
        <v>233</v>
      </c>
      <c r="AI36" s="189" t="s">
        <v>233</v>
      </c>
      <c r="AJ36" s="187" t="s">
        <v>233</v>
      </c>
      <c r="AK36" s="205" t="s">
        <v>233</v>
      </c>
      <c r="AL36" s="189" t="s">
        <v>233</v>
      </c>
      <c r="AM36" s="187" t="s">
        <v>233</v>
      </c>
      <c r="AN36" s="205" t="s">
        <v>233</v>
      </c>
      <c r="AO36" s="189" t="s">
        <v>233</v>
      </c>
      <c r="AP36" s="187" t="s">
        <v>233</v>
      </c>
      <c r="AQ36" s="205" t="s">
        <v>233</v>
      </c>
      <c r="AR36" s="189" t="s">
        <v>233</v>
      </c>
      <c r="AS36" s="187" t="s">
        <v>233</v>
      </c>
      <c r="AT36" s="205" t="s">
        <v>233</v>
      </c>
      <c r="AU36" s="189" t="s">
        <v>233</v>
      </c>
      <c r="AV36" s="187" t="s">
        <v>233</v>
      </c>
      <c r="AW36" s="205" t="s">
        <v>233</v>
      </c>
    </row>
    <row r="37" spans="1:49" x14ac:dyDescent="0.25">
      <c r="A37" s="202" t="s">
        <v>162</v>
      </c>
      <c r="B37" s="203">
        <v>91</v>
      </c>
      <c r="C37" s="203" t="s">
        <v>129</v>
      </c>
      <c r="D37" s="203" t="s">
        <v>123</v>
      </c>
      <c r="E37" s="188" t="s">
        <v>1399</v>
      </c>
      <c r="F37" s="185">
        <v>3035</v>
      </c>
      <c r="G37" s="204">
        <v>6.287549202403149E-2</v>
      </c>
      <c r="H37" s="188" t="s">
        <v>1401</v>
      </c>
      <c r="I37" s="185">
        <v>2360</v>
      </c>
      <c r="J37" s="204">
        <v>4.8891651129065669E-2</v>
      </c>
      <c r="K37" s="188" t="s">
        <v>1405</v>
      </c>
      <c r="L37" s="185">
        <v>1556</v>
      </c>
      <c r="M37" s="204">
        <v>3.2235342863061942E-2</v>
      </c>
      <c r="N37" s="188" t="s">
        <v>1404</v>
      </c>
      <c r="O37" s="185">
        <v>1093</v>
      </c>
      <c r="P37" s="204">
        <v>2.2643463849181686E-2</v>
      </c>
      <c r="Q37" s="188" t="s">
        <v>1406</v>
      </c>
      <c r="R37" s="185">
        <v>1043</v>
      </c>
      <c r="S37" s="204">
        <v>2.1607623782887921E-2</v>
      </c>
      <c r="T37" s="188" t="s">
        <v>1444</v>
      </c>
      <c r="U37" s="185">
        <v>941</v>
      </c>
      <c r="V37" s="204">
        <v>1.9494510047648642E-2</v>
      </c>
      <c r="W37" s="188" t="s">
        <v>1420</v>
      </c>
      <c r="X37" s="185">
        <v>897</v>
      </c>
      <c r="Y37" s="204">
        <v>1.8582970789310132E-2</v>
      </c>
      <c r="Z37" s="188" t="s">
        <v>1400</v>
      </c>
      <c r="AA37" s="185">
        <v>864</v>
      </c>
      <c r="AB37" s="204">
        <v>1.7899316345556245E-2</v>
      </c>
      <c r="AC37" s="188" t="s">
        <v>1438</v>
      </c>
      <c r="AD37" s="185">
        <v>760</v>
      </c>
      <c r="AE37" s="204">
        <v>1.5744769007665218E-2</v>
      </c>
      <c r="AF37" s="188" t="s">
        <v>1441</v>
      </c>
      <c r="AG37" s="185">
        <v>724</v>
      </c>
      <c r="AH37" s="204">
        <v>1.4998964159933707E-2</v>
      </c>
      <c r="AI37" s="188" t="s">
        <v>1439</v>
      </c>
      <c r="AJ37" s="185">
        <v>593</v>
      </c>
      <c r="AK37" s="204">
        <v>1.2285063186244043E-2</v>
      </c>
      <c r="AL37" s="188" t="s">
        <v>1421</v>
      </c>
      <c r="AM37" s="185">
        <v>580</v>
      </c>
      <c r="AN37" s="204">
        <v>1.2015744769007665E-2</v>
      </c>
      <c r="AO37" s="188" t="s">
        <v>1410</v>
      </c>
      <c r="AP37" s="185">
        <v>552</v>
      </c>
      <c r="AQ37" s="204">
        <v>1.1435674331883158E-2</v>
      </c>
      <c r="AR37" s="188" t="s">
        <v>1422</v>
      </c>
      <c r="AS37" s="185">
        <v>517</v>
      </c>
      <c r="AT37" s="204">
        <v>1.0710586285477523E-2</v>
      </c>
      <c r="AU37" s="188" t="s">
        <v>1440</v>
      </c>
      <c r="AV37" s="185">
        <v>497</v>
      </c>
      <c r="AW37" s="204">
        <v>1.0296250258960016E-2</v>
      </c>
    </row>
    <row r="38" spans="1:49" x14ac:dyDescent="0.25">
      <c r="A38" s="202" t="s">
        <v>163</v>
      </c>
      <c r="B38" s="203">
        <v>3111</v>
      </c>
      <c r="C38" s="203" t="s">
        <v>1346</v>
      </c>
      <c r="D38" s="203" t="s">
        <v>101</v>
      </c>
      <c r="E38" s="188" t="s">
        <v>1399</v>
      </c>
      <c r="F38" s="185">
        <v>718</v>
      </c>
      <c r="G38" s="204">
        <v>8.4500411910085907E-2</v>
      </c>
      <c r="H38" s="188" t="s">
        <v>1401</v>
      </c>
      <c r="I38" s="185">
        <v>485</v>
      </c>
      <c r="J38" s="204">
        <v>5.7078969047899261E-2</v>
      </c>
      <c r="K38" s="188" t="s">
        <v>1406</v>
      </c>
      <c r="L38" s="185">
        <v>475</v>
      </c>
      <c r="M38" s="204">
        <v>5.5902083088148757E-2</v>
      </c>
      <c r="N38" s="188" t="s">
        <v>1405</v>
      </c>
      <c r="O38" s="185">
        <v>471</v>
      </c>
      <c r="P38" s="204">
        <v>5.5431328704248557E-2</v>
      </c>
      <c r="Q38" s="188" t="s">
        <v>1400</v>
      </c>
      <c r="R38" s="185">
        <v>464</v>
      </c>
      <c r="S38" s="204">
        <v>5.4607508532423209E-2</v>
      </c>
      <c r="T38" s="188" t="s">
        <v>1404</v>
      </c>
      <c r="U38" s="185">
        <v>266</v>
      </c>
      <c r="V38" s="204">
        <v>3.1305166529363306E-2</v>
      </c>
      <c r="W38" s="188" t="s">
        <v>1403</v>
      </c>
      <c r="X38" s="185">
        <v>222</v>
      </c>
      <c r="Y38" s="204">
        <v>2.6126868306461104E-2</v>
      </c>
      <c r="Z38" s="188" t="s">
        <v>1417</v>
      </c>
      <c r="AA38" s="185">
        <v>211</v>
      </c>
      <c r="AB38" s="204">
        <v>2.4832293750735555E-2</v>
      </c>
      <c r="AC38" s="188" t="s">
        <v>1410</v>
      </c>
      <c r="AD38" s="185">
        <v>204</v>
      </c>
      <c r="AE38" s="204">
        <v>2.4008473578910203E-2</v>
      </c>
      <c r="AF38" s="188" t="s">
        <v>1409</v>
      </c>
      <c r="AG38" s="185">
        <v>180</v>
      </c>
      <c r="AH38" s="204">
        <v>2.1183947275509003E-2</v>
      </c>
      <c r="AI38" s="188" t="s">
        <v>1415</v>
      </c>
      <c r="AJ38" s="185">
        <v>173</v>
      </c>
      <c r="AK38" s="204">
        <v>2.0360127103683654E-2</v>
      </c>
      <c r="AL38" s="188" t="s">
        <v>1412</v>
      </c>
      <c r="AM38" s="185">
        <v>161</v>
      </c>
      <c r="AN38" s="204">
        <v>1.8947863951983054E-2</v>
      </c>
      <c r="AO38" s="188" t="s">
        <v>1413</v>
      </c>
      <c r="AP38" s="185">
        <v>161</v>
      </c>
      <c r="AQ38" s="204">
        <v>1.8947863951983054E-2</v>
      </c>
      <c r="AR38" s="188" t="s">
        <v>1402</v>
      </c>
      <c r="AS38" s="185">
        <v>157</v>
      </c>
      <c r="AT38" s="204">
        <v>1.8477109568082854E-2</v>
      </c>
      <c r="AU38" s="188" t="s">
        <v>1437</v>
      </c>
      <c r="AV38" s="185">
        <v>121</v>
      </c>
      <c r="AW38" s="204">
        <v>1.4240320112981052E-2</v>
      </c>
    </row>
    <row r="39" spans="1:49" x14ac:dyDescent="0.25">
      <c r="A39" s="202" t="s">
        <v>164</v>
      </c>
      <c r="B39" s="203">
        <v>6547</v>
      </c>
      <c r="C39" s="203" t="s">
        <v>1349</v>
      </c>
      <c r="D39" s="203" t="s">
        <v>101</v>
      </c>
      <c r="E39" s="188" t="s">
        <v>1399</v>
      </c>
      <c r="F39" s="185">
        <v>779</v>
      </c>
      <c r="G39" s="204">
        <v>8.825195423133568E-2</v>
      </c>
      <c r="H39" s="188" t="s">
        <v>1401</v>
      </c>
      <c r="I39" s="185">
        <v>615</v>
      </c>
      <c r="J39" s="204">
        <v>6.9672595445791324E-2</v>
      </c>
      <c r="K39" s="188" t="s">
        <v>1405</v>
      </c>
      <c r="L39" s="185">
        <v>453</v>
      </c>
      <c r="M39" s="204">
        <v>5.1319814206412143E-2</v>
      </c>
      <c r="N39" s="188" t="s">
        <v>1400</v>
      </c>
      <c r="O39" s="185">
        <v>429</v>
      </c>
      <c r="P39" s="204">
        <v>4.8600883652430045E-2</v>
      </c>
      <c r="Q39" s="188" t="s">
        <v>1406</v>
      </c>
      <c r="R39" s="185">
        <v>420</v>
      </c>
      <c r="S39" s="204">
        <v>4.7581284694686754E-2</v>
      </c>
      <c r="T39" s="188" t="s">
        <v>1431</v>
      </c>
      <c r="U39" s="185">
        <v>215</v>
      </c>
      <c r="V39" s="204">
        <v>2.4357086212756316E-2</v>
      </c>
      <c r="W39" s="188" t="s">
        <v>1404</v>
      </c>
      <c r="X39" s="185">
        <v>214</v>
      </c>
      <c r="Y39" s="204">
        <v>2.4243797439673729E-2</v>
      </c>
      <c r="Z39" s="188" t="s">
        <v>1424</v>
      </c>
      <c r="AA39" s="185">
        <v>186</v>
      </c>
      <c r="AB39" s="204">
        <v>2.1071711793361279E-2</v>
      </c>
      <c r="AC39" s="188" t="s">
        <v>1409</v>
      </c>
      <c r="AD39" s="185">
        <v>184</v>
      </c>
      <c r="AE39" s="204">
        <v>2.0845134247196102E-2</v>
      </c>
      <c r="AF39" s="188" t="s">
        <v>1412</v>
      </c>
      <c r="AG39" s="185">
        <v>159</v>
      </c>
      <c r="AH39" s="204">
        <v>1.8012914920131413E-2</v>
      </c>
      <c r="AI39" s="188" t="s">
        <v>1410</v>
      </c>
      <c r="AJ39" s="185">
        <v>156</v>
      </c>
      <c r="AK39" s="204">
        <v>1.7673048600883652E-2</v>
      </c>
      <c r="AL39" s="188" t="s">
        <v>1421</v>
      </c>
      <c r="AM39" s="185">
        <v>156</v>
      </c>
      <c r="AN39" s="204">
        <v>1.7673048600883652E-2</v>
      </c>
      <c r="AO39" s="188" t="s">
        <v>1422</v>
      </c>
      <c r="AP39" s="185">
        <v>136</v>
      </c>
      <c r="AQ39" s="204">
        <v>1.5407273139231903E-2</v>
      </c>
      <c r="AR39" s="188" t="s">
        <v>1417</v>
      </c>
      <c r="AS39" s="185">
        <v>132</v>
      </c>
      <c r="AT39" s="204">
        <v>1.4954118046901553E-2</v>
      </c>
      <c r="AU39" s="188" t="s">
        <v>1438</v>
      </c>
      <c r="AV39" s="185">
        <v>129</v>
      </c>
      <c r="AW39" s="204">
        <v>1.461425172765379E-2</v>
      </c>
    </row>
    <row r="40" spans="1:49" x14ac:dyDescent="0.25">
      <c r="A40" s="202" t="s">
        <v>165</v>
      </c>
      <c r="B40" s="203">
        <v>3110</v>
      </c>
      <c r="C40" s="203" t="s">
        <v>1351</v>
      </c>
      <c r="D40" s="203" t="s">
        <v>101</v>
      </c>
      <c r="E40" s="188" t="s">
        <v>1399</v>
      </c>
      <c r="F40" s="185">
        <v>831</v>
      </c>
      <c r="G40" s="204">
        <v>9.2087765957446804E-2</v>
      </c>
      <c r="H40" s="188" t="s">
        <v>1403</v>
      </c>
      <c r="I40" s="185">
        <v>603</v>
      </c>
      <c r="J40" s="204">
        <v>6.6821808510638292E-2</v>
      </c>
      <c r="K40" s="188" t="s">
        <v>1401</v>
      </c>
      <c r="L40" s="185">
        <v>567</v>
      </c>
      <c r="M40" s="204">
        <v>6.2832446808510634E-2</v>
      </c>
      <c r="N40" s="188" t="s">
        <v>1400</v>
      </c>
      <c r="O40" s="185">
        <v>419</v>
      </c>
      <c r="P40" s="204">
        <v>4.6431737588652482E-2</v>
      </c>
      <c r="Q40" s="188" t="s">
        <v>1402</v>
      </c>
      <c r="R40" s="185">
        <v>376</v>
      </c>
      <c r="S40" s="204">
        <v>4.1666666666666664E-2</v>
      </c>
      <c r="T40" s="188" t="s">
        <v>1404</v>
      </c>
      <c r="U40" s="185">
        <v>346</v>
      </c>
      <c r="V40" s="204">
        <v>3.8342198581560287E-2</v>
      </c>
      <c r="W40" s="188" t="s">
        <v>1406</v>
      </c>
      <c r="X40" s="185">
        <v>309</v>
      </c>
      <c r="Y40" s="204">
        <v>3.4242021276595744E-2</v>
      </c>
      <c r="Z40" s="188" t="s">
        <v>1405</v>
      </c>
      <c r="AA40" s="185">
        <v>281</v>
      </c>
      <c r="AB40" s="204">
        <v>3.1139184397163122E-2</v>
      </c>
      <c r="AC40" s="188" t="s">
        <v>1415</v>
      </c>
      <c r="AD40" s="185">
        <v>236</v>
      </c>
      <c r="AE40" s="204">
        <v>2.6152482269503546E-2</v>
      </c>
      <c r="AF40" s="188" t="s">
        <v>1410</v>
      </c>
      <c r="AG40" s="185">
        <v>221</v>
      </c>
      <c r="AH40" s="204">
        <v>2.4490248226950354E-2</v>
      </c>
      <c r="AI40" s="188" t="s">
        <v>1413</v>
      </c>
      <c r="AJ40" s="185">
        <v>147</v>
      </c>
      <c r="AK40" s="204">
        <v>1.6289893617021278E-2</v>
      </c>
      <c r="AL40" s="188" t="s">
        <v>1418</v>
      </c>
      <c r="AM40" s="185">
        <v>130</v>
      </c>
      <c r="AN40" s="204">
        <v>1.4406028368794326E-2</v>
      </c>
      <c r="AO40" s="188" t="s">
        <v>1422</v>
      </c>
      <c r="AP40" s="185">
        <v>123</v>
      </c>
      <c r="AQ40" s="204">
        <v>1.3630319148936171E-2</v>
      </c>
      <c r="AR40" s="188" t="s">
        <v>1417</v>
      </c>
      <c r="AS40" s="185">
        <v>118</v>
      </c>
      <c r="AT40" s="204">
        <v>1.3076241134751773E-2</v>
      </c>
      <c r="AU40" s="188" t="s">
        <v>1419</v>
      </c>
      <c r="AV40" s="185">
        <v>115</v>
      </c>
      <c r="AW40" s="204">
        <v>1.2743794326241134E-2</v>
      </c>
    </row>
    <row r="41" spans="1:49" x14ac:dyDescent="0.25">
      <c r="A41" s="202" t="s">
        <v>167</v>
      </c>
      <c r="B41" s="203">
        <v>97</v>
      </c>
      <c r="C41" s="203" t="s">
        <v>1352</v>
      </c>
      <c r="D41" s="203" t="s">
        <v>97</v>
      </c>
      <c r="E41" s="188" t="s">
        <v>1399</v>
      </c>
      <c r="F41" s="185">
        <v>925</v>
      </c>
      <c r="G41" s="204">
        <v>9.2546273136568283E-2</v>
      </c>
      <c r="H41" s="188" t="s">
        <v>1401</v>
      </c>
      <c r="I41" s="185">
        <v>642</v>
      </c>
      <c r="J41" s="204">
        <v>6.4232116058029018E-2</v>
      </c>
      <c r="K41" s="188" t="s">
        <v>1405</v>
      </c>
      <c r="L41" s="185">
        <v>614</v>
      </c>
      <c r="M41" s="204">
        <v>6.1430715357678842E-2</v>
      </c>
      <c r="N41" s="188" t="s">
        <v>1406</v>
      </c>
      <c r="O41" s="185">
        <v>519</v>
      </c>
      <c r="P41" s="204">
        <v>5.1925962981490742E-2</v>
      </c>
      <c r="Q41" s="188" t="s">
        <v>1400</v>
      </c>
      <c r="R41" s="185">
        <v>507</v>
      </c>
      <c r="S41" s="204">
        <v>5.0725362681340667E-2</v>
      </c>
      <c r="T41" s="188" t="s">
        <v>1404</v>
      </c>
      <c r="U41" s="185">
        <v>335</v>
      </c>
      <c r="V41" s="204">
        <v>3.3516758379189597E-2</v>
      </c>
      <c r="W41" s="188" t="s">
        <v>1418</v>
      </c>
      <c r="X41" s="185">
        <v>252</v>
      </c>
      <c r="Y41" s="204">
        <v>2.5212606303151575E-2</v>
      </c>
      <c r="Z41" s="188" t="s">
        <v>1412</v>
      </c>
      <c r="AA41" s="185">
        <v>247</v>
      </c>
      <c r="AB41" s="204">
        <v>2.4712356178089045E-2</v>
      </c>
      <c r="AC41" s="188" t="s">
        <v>1417</v>
      </c>
      <c r="AD41" s="185">
        <v>235</v>
      </c>
      <c r="AE41" s="204">
        <v>2.351175587793897E-2</v>
      </c>
      <c r="AF41" s="188" t="s">
        <v>1413</v>
      </c>
      <c r="AG41" s="185">
        <v>220</v>
      </c>
      <c r="AH41" s="204">
        <v>2.2011005502751375E-2</v>
      </c>
      <c r="AI41" s="188" t="s">
        <v>1410</v>
      </c>
      <c r="AJ41" s="185">
        <v>197</v>
      </c>
      <c r="AK41" s="204">
        <v>1.9709854927463733E-2</v>
      </c>
      <c r="AL41" s="188" t="s">
        <v>1422</v>
      </c>
      <c r="AM41" s="185">
        <v>172</v>
      </c>
      <c r="AN41" s="204">
        <v>1.7208604302151074E-2</v>
      </c>
      <c r="AO41" s="188" t="s">
        <v>1436</v>
      </c>
      <c r="AP41" s="185">
        <v>164</v>
      </c>
      <c r="AQ41" s="204">
        <v>1.6408204102051027E-2</v>
      </c>
      <c r="AR41" s="188" t="s">
        <v>1409</v>
      </c>
      <c r="AS41" s="185">
        <v>146</v>
      </c>
      <c r="AT41" s="204">
        <v>1.4607303651825913E-2</v>
      </c>
      <c r="AU41" s="188" t="s">
        <v>1426</v>
      </c>
      <c r="AV41" s="185">
        <v>132</v>
      </c>
      <c r="AW41" s="204">
        <v>1.3206603301650825E-2</v>
      </c>
    </row>
    <row r="42" spans="1:49" x14ac:dyDescent="0.25">
      <c r="A42" s="202" t="s">
        <v>169</v>
      </c>
      <c r="B42" s="203">
        <v>99</v>
      </c>
      <c r="C42" s="203" t="s">
        <v>1353</v>
      </c>
      <c r="D42" s="203" t="s">
        <v>101</v>
      </c>
      <c r="E42" s="188" t="s">
        <v>1405</v>
      </c>
      <c r="F42" s="185">
        <v>493</v>
      </c>
      <c r="G42" s="204">
        <v>7.1584144039494702E-2</v>
      </c>
      <c r="H42" s="188" t="s">
        <v>1414</v>
      </c>
      <c r="I42" s="185">
        <v>384</v>
      </c>
      <c r="J42" s="204">
        <v>5.575722375490054E-2</v>
      </c>
      <c r="K42" s="188" t="s">
        <v>1406</v>
      </c>
      <c r="L42" s="185">
        <v>321</v>
      </c>
      <c r="M42" s="204">
        <v>4.660955423261217E-2</v>
      </c>
      <c r="N42" s="188" t="s">
        <v>1430</v>
      </c>
      <c r="O42" s="185">
        <v>313</v>
      </c>
      <c r="P42" s="204">
        <v>4.5447945404385071E-2</v>
      </c>
      <c r="Q42" s="188" t="s">
        <v>1400</v>
      </c>
      <c r="R42" s="185">
        <v>256</v>
      </c>
      <c r="S42" s="204">
        <v>3.7171482503267024E-2</v>
      </c>
      <c r="T42" s="188" t="s">
        <v>1409</v>
      </c>
      <c r="U42" s="185">
        <v>246</v>
      </c>
      <c r="V42" s="204">
        <v>3.5719471467983155E-2</v>
      </c>
      <c r="W42" s="188" t="s">
        <v>1428</v>
      </c>
      <c r="X42" s="185">
        <v>242</v>
      </c>
      <c r="Y42" s="204">
        <v>3.5138667053869609E-2</v>
      </c>
      <c r="Z42" s="188" t="s">
        <v>1410</v>
      </c>
      <c r="AA42" s="185">
        <v>187</v>
      </c>
      <c r="AB42" s="204">
        <v>2.7152606359808335E-2</v>
      </c>
      <c r="AC42" s="188" t="s">
        <v>1408</v>
      </c>
      <c r="AD42" s="185">
        <v>182</v>
      </c>
      <c r="AE42" s="204">
        <v>2.6426600842166401E-2</v>
      </c>
      <c r="AF42" s="188" t="s">
        <v>1413</v>
      </c>
      <c r="AG42" s="185">
        <v>170</v>
      </c>
      <c r="AH42" s="204">
        <v>2.4684187599825758E-2</v>
      </c>
      <c r="AI42" s="188" t="s">
        <v>1417</v>
      </c>
      <c r="AJ42" s="185">
        <v>163</v>
      </c>
      <c r="AK42" s="204">
        <v>2.3667779875127051E-2</v>
      </c>
      <c r="AL42" s="188" t="s">
        <v>1412</v>
      </c>
      <c r="AM42" s="185">
        <v>155</v>
      </c>
      <c r="AN42" s="204">
        <v>2.2506171046899958E-2</v>
      </c>
      <c r="AO42" s="188" t="s">
        <v>1416</v>
      </c>
      <c r="AP42" s="185">
        <v>135</v>
      </c>
      <c r="AQ42" s="204">
        <v>1.960214897633222E-2</v>
      </c>
      <c r="AR42" s="188" t="s">
        <v>1411</v>
      </c>
      <c r="AS42" s="185">
        <v>126</v>
      </c>
      <c r="AT42" s="204">
        <v>1.8295339044576739E-2</v>
      </c>
      <c r="AU42" s="188" t="s">
        <v>1422</v>
      </c>
      <c r="AV42" s="185">
        <v>114</v>
      </c>
      <c r="AW42" s="204">
        <v>1.6552925802236097E-2</v>
      </c>
    </row>
    <row r="43" spans="1:49" x14ac:dyDescent="0.25">
      <c r="A43" s="202" t="s">
        <v>171</v>
      </c>
      <c r="B43" s="203">
        <v>100</v>
      </c>
      <c r="C43" s="203" t="s">
        <v>1322</v>
      </c>
      <c r="D43" s="203" t="s">
        <v>107</v>
      </c>
      <c r="E43" s="188" t="s">
        <v>1399</v>
      </c>
      <c r="F43" s="185">
        <v>2110</v>
      </c>
      <c r="G43" s="204">
        <v>0.17121064589419019</v>
      </c>
      <c r="H43" s="188" t="s">
        <v>1401</v>
      </c>
      <c r="I43" s="185">
        <v>1634</v>
      </c>
      <c r="J43" s="204">
        <v>0.13258682246024017</v>
      </c>
      <c r="K43" s="188" t="s">
        <v>1404</v>
      </c>
      <c r="L43" s="185">
        <v>549</v>
      </c>
      <c r="M43" s="204">
        <v>4.454722492697176E-2</v>
      </c>
      <c r="N43" s="188" t="s">
        <v>1405</v>
      </c>
      <c r="O43" s="185">
        <v>478</v>
      </c>
      <c r="P43" s="204">
        <v>3.8786108406361569E-2</v>
      </c>
      <c r="Q43" s="188" t="s">
        <v>1406</v>
      </c>
      <c r="R43" s="185">
        <v>386</v>
      </c>
      <c r="S43" s="204">
        <v>3.1320999675430054E-2</v>
      </c>
      <c r="T43" s="188" t="s">
        <v>1400</v>
      </c>
      <c r="U43" s="185">
        <v>333</v>
      </c>
      <c r="V43" s="204">
        <v>2.7020447906523856E-2</v>
      </c>
      <c r="W43" s="188" t="s">
        <v>1412</v>
      </c>
      <c r="X43" s="185">
        <v>192</v>
      </c>
      <c r="Y43" s="204">
        <v>1.5579357351509251E-2</v>
      </c>
      <c r="Z43" s="188" t="s">
        <v>1411</v>
      </c>
      <c r="AA43" s="185">
        <v>185</v>
      </c>
      <c r="AB43" s="204">
        <v>1.5011359948068809E-2</v>
      </c>
      <c r="AC43" s="188" t="s">
        <v>1413</v>
      </c>
      <c r="AD43" s="185">
        <v>178</v>
      </c>
      <c r="AE43" s="204">
        <v>1.4443362544628368E-2</v>
      </c>
      <c r="AF43" s="188" t="s">
        <v>1417</v>
      </c>
      <c r="AG43" s="185">
        <v>164</v>
      </c>
      <c r="AH43" s="204">
        <v>1.3307367737747485E-2</v>
      </c>
      <c r="AI43" s="188" t="s">
        <v>1410</v>
      </c>
      <c r="AJ43" s="185">
        <v>161</v>
      </c>
      <c r="AK43" s="204">
        <v>1.3063940279130153E-2</v>
      </c>
      <c r="AL43" s="188" t="s">
        <v>1420</v>
      </c>
      <c r="AM43" s="185">
        <v>146</v>
      </c>
      <c r="AN43" s="204">
        <v>1.1846802986043492E-2</v>
      </c>
      <c r="AO43" s="188" t="s">
        <v>1419</v>
      </c>
      <c r="AP43" s="185">
        <v>144</v>
      </c>
      <c r="AQ43" s="204">
        <v>1.1684518013631937E-2</v>
      </c>
      <c r="AR43" s="188" t="s">
        <v>1422</v>
      </c>
      <c r="AS43" s="185">
        <v>139</v>
      </c>
      <c r="AT43" s="204">
        <v>1.127880558260305E-2</v>
      </c>
      <c r="AU43" s="188" t="s">
        <v>1431</v>
      </c>
      <c r="AV43" s="185">
        <v>135</v>
      </c>
      <c r="AW43" s="204">
        <v>1.0954235637779941E-2</v>
      </c>
    </row>
    <row r="44" spans="1:49" x14ac:dyDescent="0.25">
      <c r="A44" s="202" t="s">
        <v>173</v>
      </c>
      <c r="B44" s="203">
        <v>101</v>
      </c>
      <c r="C44" s="203" t="s">
        <v>129</v>
      </c>
      <c r="D44" s="203" t="s">
        <v>97</v>
      </c>
      <c r="E44" s="188" t="s">
        <v>1399</v>
      </c>
      <c r="F44" s="185">
        <v>132</v>
      </c>
      <c r="G44" s="204">
        <v>0.19270072992700729</v>
      </c>
      <c r="H44" s="188" t="s">
        <v>1401</v>
      </c>
      <c r="I44" s="185">
        <v>90</v>
      </c>
      <c r="J44" s="204">
        <v>0.13138686131386862</v>
      </c>
      <c r="K44" s="188" t="s">
        <v>1404</v>
      </c>
      <c r="L44" s="185">
        <v>50</v>
      </c>
      <c r="M44" s="204">
        <v>7.2992700729927001E-2</v>
      </c>
      <c r="N44" s="188" t="s">
        <v>1405</v>
      </c>
      <c r="O44" s="185">
        <v>48</v>
      </c>
      <c r="P44" s="204">
        <v>7.0072992700729933E-2</v>
      </c>
      <c r="Q44" s="188" t="s">
        <v>1400</v>
      </c>
      <c r="R44" s="185">
        <v>40</v>
      </c>
      <c r="S44" s="204">
        <v>5.8394160583941604E-2</v>
      </c>
      <c r="T44" s="188" t="s">
        <v>1412</v>
      </c>
      <c r="U44" s="185">
        <v>25</v>
      </c>
      <c r="V44" s="204">
        <v>3.6496350364963501E-2</v>
      </c>
      <c r="W44" s="189" t="s">
        <v>233</v>
      </c>
      <c r="X44" s="187" t="s">
        <v>233</v>
      </c>
      <c r="Y44" s="205" t="s">
        <v>233</v>
      </c>
      <c r="Z44" s="189" t="s">
        <v>233</v>
      </c>
      <c r="AA44" s="187" t="s">
        <v>233</v>
      </c>
      <c r="AB44" s="205" t="s">
        <v>233</v>
      </c>
      <c r="AC44" s="189" t="s">
        <v>233</v>
      </c>
      <c r="AD44" s="187" t="s">
        <v>233</v>
      </c>
      <c r="AE44" s="205" t="s">
        <v>233</v>
      </c>
      <c r="AF44" s="189" t="s">
        <v>233</v>
      </c>
      <c r="AG44" s="187" t="s">
        <v>233</v>
      </c>
      <c r="AH44" s="205" t="s">
        <v>233</v>
      </c>
      <c r="AI44" s="189" t="s">
        <v>233</v>
      </c>
      <c r="AJ44" s="187" t="s">
        <v>233</v>
      </c>
      <c r="AK44" s="205" t="s">
        <v>233</v>
      </c>
      <c r="AL44" s="189" t="s">
        <v>233</v>
      </c>
      <c r="AM44" s="187" t="s">
        <v>233</v>
      </c>
      <c r="AN44" s="205" t="s">
        <v>233</v>
      </c>
      <c r="AO44" s="189" t="s">
        <v>233</v>
      </c>
      <c r="AP44" s="187" t="s">
        <v>233</v>
      </c>
      <c r="AQ44" s="205" t="s">
        <v>233</v>
      </c>
      <c r="AR44" s="189" t="s">
        <v>233</v>
      </c>
      <c r="AS44" s="187" t="s">
        <v>233</v>
      </c>
      <c r="AT44" s="205" t="s">
        <v>233</v>
      </c>
      <c r="AU44" s="189" t="s">
        <v>233</v>
      </c>
      <c r="AV44" s="187" t="s">
        <v>233</v>
      </c>
      <c r="AW44" s="205" t="s">
        <v>233</v>
      </c>
    </row>
    <row r="45" spans="1:49" x14ac:dyDescent="0.25">
      <c r="A45" s="202" t="s">
        <v>175</v>
      </c>
      <c r="B45" s="203">
        <v>11467</v>
      </c>
      <c r="C45" s="203" t="s">
        <v>1354</v>
      </c>
      <c r="D45" s="203" t="s">
        <v>101</v>
      </c>
      <c r="E45" s="188" t="s">
        <v>1405</v>
      </c>
      <c r="F45" s="185">
        <v>154</v>
      </c>
      <c r="G45" s="204">
        <v>8.2441113490364024E-2</v>
      </c>
      <c r="H45" s="188" t="s">
        <v>1406</v>
      </c>
      <c r="I45" s="185">
        <v>96</v>
      </c>
      <c r="J45" s="204">
        <v>5.1391862955032119E-2</v>
      </c>
      <c r="K45" s="188" t="s">
        <v>1400</v>
      </c>
      <c r="L45" s="185">
        <v>82</v>
      </c>
      <c r="M45" s="204">
        <v>4.3897216274089934E-2</v>
      </c>
      <c r="N45" s="188" t="s">
        <v>1410</v>
      </c>
      <c r="O45" s="185">
        <v>68</v>
      </c>
      <c r="P45" s="204">
        <v>3.6402569593147749E-2</v>
      </c>
      <c r="Q45" s="188" t="s">
        <v>1403</v>
      </c>
      <c r="R45" s="185">
        <v>62</v>
      </c>
      <c r="S45" s="204">
        <v>3.3190578158458245E-2</v>
      </c>
      <c r="T45" s="188" t="s">
        <v>1409</v>
      </c>
      <c r="U45" s="185">
        <v>59</v>
      </c>
      <c r="V45" s="204">
        <v>3.1584582441113493E-2</v>
      </c>
      <c r="W45" s="188" t="s">
        <v>1411</v>
      </c>
      <c r="X45" s="185">
        <v>54</v>
      </c>
      <c r="Y45" s="204">
        <v>2.8907922912205567E-2</v>
      </c>
      <c r="Z45" s="188" t="s">
        <v>1417</v>
      </c>
      <c r="AA45" s="185">
        <v>47</v>
      </c>
      <c r="AB45" s="204">
        <v>2.5160599571734475E-2</v>
      </c>
      <c r="AC45" s="188" t="s">
        <v>1413</v>
      </c>
      <c r="AD45" s="185">
        <v>45</v>
      </c>
      <c r="AE45" s="204">
        <v>2.4089935760171308E-2</v>
      </c>
      <c r="AF45" s="188" t="s">
        <v>1402</v>
      </c>
      <c r="AG45" s="185">
        <v>45</v>
      </c>
      <c r="AH45" s="204">
        <v>2.4089935760171308E-2</v>
      </c>
      <c r="AI45" s="188" t="s">
        <v>1414</v>
      </c>
      <c r="AJ45" s="185">
        <v>45</v>
      </c>
      <c r="AK45" s="204">
        <v>2.4089935760171308E-2</v>
      </c>
      <c r="AL45" s="188" t="s">
        <v>1412</v>
      </c>
      <c r="AM45" s="185">
        <v>44</v>
      </c>
      <c r="AN45" s="204">
        <v>2.3554603854389723E-2</v>
      </c>
      <c r="AO45" s="188" t="s">
        <v>1408</v>
      </c>
      <c r="AP45" s="185">
        <v>44</v>
      </c>
      <c r="AQ45" s="204">
        <v>2.3554603854389723E-2</v>
      </c>
      <c r="AR45" s="188" t="s">
        <v>1415</v>
      </c>
      <c r="AS45" s="185">
        <v>42</v>
      </c>
      <c r="AT45" s="204">
        <v>2.2483940042826552E-2</v>
      </c>
      <c r="AU45" s="188" t="s">
        <v>1416</v>
      </c>
      <c r="AV45" s="185">
        <v>40</v>
      </c>
      <c r="AW45" s="204">
        <v>2.1413276231263382E-2</v>
      </c>
    </row>
    <row r="46" spans="1:49" x14ac:dyDescent="0.25">
      <c r="A46" s="202" t="s">
        <v>178</v>
      </c>
      <c r="B46" s="203">
        <v>103</v>
      </c>
      <c r="C46" s="203" t="s">
        <v>1322</v>
      </c>
      <c r="D46" s="203" t="s">
        <v>126</v>
      </c>
      <c r="E46" s="188" t="s">
        <v>1408</v>
      </c>
      <c r="F46" s="185">
        <v>1230</v>
      </c>
      <c r="G46" s="204">
        <v>0.33279220779220781</v>
      </c>
      <c r="H46" s="188" t="s">
        <v>1411</v>
      </c>
      <c r="I46" s="185">
        <v>850</v>
      </c>
      <c r="J46" s="204">
        <v>0.22997835497835498</v>
      </c>
      <c r="K46" s="188" t="s">
        <v>1459</v>
      </c>
      <c r="L46" s="185">
        <v>573</v>
      </c>
      <c r="M46" s="204">
        <v>0.15503246753246752</v>
      </c>
      <c r="N46" s="188" t="s">
        <v>1479</v>
      </c>
      <c r="O46" s="185">
        <v>254</v>
      </c>
      <c r="P46" s="204">
        <v>6.8722943722943727E-2</v>
      </c>
      <c r="Q46" s="188" t="s">
        <v>1480</v>
      </c>
      <c r="R46" s="185">
        <v>210</v>
      </c>
      <c r="S46" s="204">
        <v>5.6818181818181816E-2</v>
      </c>
      <c r="T46" s="188" t="s">
        <v>1448</v>
      </c>
      <c r="U46" s="185">
        <v>163</v>
      </c>
      <c r="V46" s="204">
        <v>4.41017316017316E-2</v>
      </c>
      <c r="W46" s="188" t="s">
        <v>1481</v>
      </c>
      <c r="X46" s="185">
        <v>92</v>
      </c>
      <c r="Y46" s="204">
        <v>2.4891774891774892E-2</v>
      </c>
      <c r="Z46" s="188" t="s">
        <v>1482</v>
      </c>
      <c r="AA46" s="185">
        <v>81</v>
      </c>
      <c r="AB46" s="204">
        <v>2.1915584415584416E-2</v>
      </c>
      <c r="AC46" s="188" t="s">
        <v>1483</v>
      </c>
      <c r="AD46" s="185">
        <v>61</v>
      </c>
      <c r="AE46" s="204">
        <v>1.6504329004329004E-2</v>
      </c>
      <c r="AF46" s="188" t="s">
        <v>1484</v>
      </c>
      <c r="AG46" s="185">
        <v>34</v>
      </c>
      <c r="AH46" s="204">
        <v>9.1991341991341999E-3</v>
      </c>
      <c r="AI46" s="189" t="s">
        <v>233</v>
      </c>
      <c r="AJ46" s="187" t="s">
        <v>233</v>
      </c>
      <c r="AK46" s="205" t="s">
        <v>233</v>
      </c>
      <c r="AL46" s="189" t="s">
        <v>233</v>
      </c>
      <c r="AM46" s="187" t="s">
        <v>233</v>
      </c>
      <c r="AN46" s="205" t="s">
        <v>233</v>
      </c>
      <c r="AO46" s="189" t="s">
        <v>233</v>
      </c>
      <c r="AP46" s="187" t="s">
        <v>233</v>
      </c>
      <c r="AQ46" s="205" t="s">
        <v>233</v>
      </c>
      <c r="AR46" s="189" t="s">
        <v>233</v>
      </c>
      <c r="AS46" s="187" t="s">
        <v>233</v>
      </c>
      <c r="AT46" s="205" t="s">
        <v>233</v>
      </c>
      <c r="AU46" s="189" t="s">
        <v>233</v>
      </c>
      <c r="AV46" s="187" t="s">
        <v>233</v>
      </c>
      <c r="AW46" s="205" t="s">
        <v>233</v>
      </c>
    </row>
    <row r="47" spans="1:49" x14ac:dyDescent="0.25">
      <c r="A47" s="202" t="s">
        <v>179</v>
      </c>
      <c r="B47" s="203">
        <v>105</v>
      </c>
      <c r="C47" s="203" t="s">
        <v>129</v>
      </c>
      <c r="D47" s="203" t="s">
        <v>97</v>
      </c>
      <c r="E47" s="188" t="s">
        <v>1399</v>
      </c>
      <c r="F47" s="185">
        <v>3449</v>
      </c>
      <c r="G47" s="204">
        <v>0.16845755592458728</v>
      </c>
      <c r="H47" s="188" t="s">
        <v>1401</v>
      </c>
      <c r="I47" s="185">
        <v>2424</v>
      </c>
      <c r="J47" s="204">
        <v>0.11839406075998828</v>
      </c>
      <c r="K47" s="188" t="s">
        <v>1404</v>
      </c>
      <c r="L47" s="185">
        <v>1318</v>
      </c>
      <c r="M47" s="204">
        <v>6.4374328416528279E-2</v>
      </c>
      <c r="N47" s="188" t="s">
        <v>1405</v>
      </c>
      <c r="O47" s="185">
        <v>619</v>
      </c>
      <c r="P47" s="204">
        <v>3.0233466835987106E-2</v>
      </c>
      <c r="Q47" s="188" t="s">
        <v>1400</v>
      </c>
      <c r="R47" s="185">
        <v>594</v>
      </c>
      <c r="S47" s="204">
        <v>2.9012405978313959E-2</v>
      </c>
      <c r="T47" s="188" t="s">
        <v>1406</v>
      </c>
      <c r="U47" s="185">
        <v>589</v>
      </c>
      <c r="V47" s="204">
        <v>2.8768193806779328E-2</v>
      </c>
      <c r="W47" s="188" t="s">
        <v>1411</v>
      </c>
      <c r="X47" s="185">
        <v>401</v>
      </c>
      <c r="Y47" s="204">
        <v>1.958581615707727E-2</v>
      </c>
      <c r="Z47" s="188" t="s">
        <v>1408</v>
      </c>
      <c r="AA47" s="185">
        <v>338</v>
      </c>
      <c r="AB47" s="204">
        <v>1.6508742795740938E-2</v>
      </c>
      <c r="AC47" s="188" t="s">
        <v>1413</v>
      </c>
      <c r="AD47" s="185">
        <v>331</v>
      </c>
      <c r="AE47" s="204">
        <v>1.6166845755592459E-2</v>
      </c>
      <c r="AF47" s="188" t="s">
        <v>1410</v>
      </c>
      <c r="AG47" s="185">
        <v>280</v>
      </c>
      <c r="AH47" s="204">
        <v>1.3675881605939241E-2</v>
      </c>
      <c r="AI47" s="188" t="s">
        <v>1459</v>
      </c>
      <c r="AJ47" s="185">
        <v>270</v>
      </c>
      <c r="AK47" s="204">
        <v>1.3187457262869981E-2</v>
      </c>
      <c r="AL47" s="188" t="s">
        <v>1438</v>
      </c>
      <c r="AM47" s="185">
        <v>264</v>
      </c>
      <c r="AN47" s="204">
        <v>1.2894402657028426E-2</v>
      </c>
      <c r="AO47" s="188" t="s">
        <v>1403</v>
      </c>
      <c r="AP47" s="185">
        <v>246</v>
      </c>
      <c r="AQ47" s="204">
        <v>1.2015238839503761E-2</v>
      </c>
      <c r="AR47" s="188" t="s">
        <v>1402</v>
      </c>
      <c r="AS47" s="185">
        <v>223</v>
      </c>
      <c r="AT47" s="204">
        <v>1.0891862850444467E-2</v>
      </c>
      <c r="AU47" s="188" t="s">
        <v>1431</v>
      </c>
      <c r="AV47" s="185">
        <v>218</v>
      </c>
      <c r="AW47" s="204">
        <v>1.0647650678909836E-2</v>
      </c>
    </row>
    <row r="48" spans="1:49" x14ac:dyDescent="0.25">
      <c r="A48" s="202" t="s">
        <v>181</v>
      </c>
      <c r="B48" s="203">
        <v>345</v>
      </c>
      <c r="C48" s="203" t="s">
        <v>129</v>
      </c>
      <c r="D48" s="203" t="s">
        <v>101</v>
      </c>
      <c r="E48" s="188" t="s">
        <v>1399</v>
      </c>
      <c r="F48" s="185">
        <v>1162</v>
      </c>
      <c r="G48" s="204">
        <v>6.4287690179806359E-2</v>
      </c>
      <c r="H48" s="188" t="s">
        <v>1405</v>
      </c>
      <c r="I48" s="185">
        <v>922</v>
      </c>
      <c r="J48" s="204">
        <v>5.1009681881051178E-2</v>
      </c>
      <c r="K48" s="188" t="s">
        <v>1406</v>
      </c>
      <c r="L48" s="185">
        <v>832</v>
      </c>
      <c r="M48" s="204">
        <v>4.6030428769017979E-2</v>
      </c>
      <c r="N48" s="188" t="s">
        <v>1401</v>
      </c>
      <c r="O48" s="185">
        <v>804</v>
      </c>
      <c r="P48" s="204">
        <v>4.4481327800829876E-2</v>
      </c>
      <c r="Q48" s="188" t="s">
        <v>1400</v>
      </c>
      <c r="R48" s="185">
        <v>793</v>
      </c>
      <c r="S48" s="204">
        <v>4.3872752420470264E-2</v>
      </c>
      <c r="T48" s="188" t="s">
        <v>1403</v>
      </c>
      <c r="U48" s="185">
        <v>769</v>
      </c>
      <c r="V48" s="204">
        <v>4.2544951590594744E-2</v>
      </c>
      <c r="W48" s="188" t="s">
        <v>1402</v>
      </c>
      <c r="X48" s="185">
        <v>472</v>
      </c>
      <c r="Y48" s="204">
        <v>2.6113416320885201E-2</v>
      </c>
      <c r="Z48" s="188" t="s">
        <v>1404</v>
      </c>
      <c r="AA48" s="185">
        <v>423</v>
      </c>
      <c r="AB48" s="204">
        <v>2.3402489626556017E-2</v>
      </c>
      <c r="AC48" s="188" t="s">
        <v>1415</v>
      </c>
      <c r="AD48" s="185">
        <v>387</v>
      </c>
      <c r="AE48" s="204">
        <v>2.1410788381742738E-2</v>
      </c>
      <c r="AF48" s="188" t="s">
        <v>1413</v>
      </c>
      <c r="AG48" s="185">
        <v>340</v>
      </c>
      <c r="AH48" s="204">
        <v>1.8810511756569847E-2</v>
      </c>
      <c r="AI48" s="188" t="s">
        <v>1414</v>
      </c>
      <c r="AJ48" s="185">
        <v>305</v>
      </c>
      <c r="AK48" s="204">
        <v>1.6874135546334715E-2</v>
      </c>
      <c r="AL48" s="188" t="s">
        <v>1417</v>
      </c>
      <c r="AM48" s="185">
        <v>293</v>
      </c>
      <c r="AN48" s="204">
        <v>1.6210235131396956E-2</v>
      </c>
      <c r="AO48" s="188" t="s">
        <v>1410</v>
      </c>
      <c r="AP48" s="185">
        <v>292</v>
      </c>
      <c r="AQ48" s="204">
        <v>1.6154910096818811E-2</v>
      </c>
      <c r="AR48" s="188" t="s">
        <v>1412</v>
      </c>
      <c r="AS48" s="185">
        <v>288</v>
      </c>
      <c r="AT48" s="204">
        <v>1.5933609958506224E-2</v>
      </c>
      <c r="AU48" s="188" t="s">
        <v>1416</v>
      </c>
      <c r="AV48" s="185">
        <v>266</v>
      </c>
      <c r="AW48" s="204">
        <v>1.4716459197786998E-2</v>
      </c>
    </row>
    <row r="49" spans="1:52" x14ac:dyDescent="0.25">
      <c r="A49" s="202" t="s">
        <v>182</v>
      </c>
      <c r="B49" s="203">
        <v>3112</v>
      </c>
      <c r="C49" s="203" t="s">
        <v>1322</v>
      </c>
      <c r="D49" s="203" t="s">
        <v>101</v>
      </c>
      <c r="E49" s="188" t="s">
        <v>1399</v>
      </c>
      <c r="F49" s="185">
        <v>1928</v>
      </c>
      <c r="G49" s="204">
        <v>0.10301346441547339</v>
      </c>
      <c r="H49" s="188" t="s">
        <v>1401</v>
      </c>
      <c r="I49" s="185">
        <v>1350</v>
      </c>
      <c r="J49" s="204">
        <v>7.2130797178884376E-2</v>
      </c>
      <c r="K49" s="188" t="s">
        <v>1400</v>
      </c>
      <c r="L49" s="185">
        <v>992</v>
      </c>
      <c r="M49" s="204">
        <v>5.3002778371446888E-2</v>
      </c>
      <c r="N49" s="188" t="s">
        <v>1405</v>
      </c>
      <c r="O49" s="185">
        <v>795</v>
      </c>
      <c r="P49" s="204">
        <v>4.2477025005343019E-2</v>
      </c>
      <c r="Q49" s="188" t="s">
        <v>1404</v>
      </c>
      <c r="R49" s="185">
        <v>647</v>
      </c>
      <c r="S49" s="204">
        <v>3.4569352425731996E-2</v>
      </c>
      <c r="T49" s="188" t="s">
        <v>1402</v>
      </c>
      <c r="U49" s="185">
        <v>591</v>
      </c>
      <c r="V49" s="204">
        <v>3.1577260098311605E-2</v>
      </c>
      <c r="W49" s="188" t="s">
        <v>1406</v>
      </c>
      <c r="X49" s="185">
        <v>588</v>
      </c>
      <c r="Y49" s="204">
        <v>3.1416969437914083E-2</v>
      </c>
      <c r="Z49" s="188" t="s">
        <v>1403</v>
      </c>
      <c r="AA49" s="185">
        <v>426</v>
      </c>
      <c r="AB49" s="204">
        <v>2.276127377644796E-2</v>
      </c>
      <c r="AC49" s="188" t="s">
        <v>1417</v>
      </c>
      <c r="AD49" s="185">
        <v>362</v>
      </c>
      <c r="AE49" s="204">
        <v>1.9341739687967513E-2</v>
      </c>
      <c r="AF49" s="188" t="s">
        <v>1410</v>
      </c>
      <c r="AG49" s="185">
        <v>358</v>
      </c>
      <c r="AH49" s="204">
        <v>1.9128018807437485E-2</v>
      </c>
      <c r="AI49" s="188" t="s">
        <v>1408</v>
      </c>
      <c r="AJ49" s="185">
        <v>353</v>
      </c>
      <c r="AK49" s="204">
        <v>1.8860867706774951E-2</v>
      </c>
      <c r="AL49" s="188" t="s">
        <v>1411</v>
      </c>
      <c r="AM49" s="185">
        <v>331</v>
      </c>
      <c r="AN49" s="204">
        <v>1.7685402863859799E-2</v>
      </c>
      <c r="AO49" s="188" t="s">
        <v>1413</v>
      </c>
      <c r="AP49" s="185">
        <v>323</v>
      </c>
      <c r="AQ49" s="204">
        <v>1.7257961102799743E-2</v>
      </c>
      <c r="AR49" s="188" t="s">
        <v>1415</v>
      </c>
      <c r="AS49" s="185">
        <v>286</v>
      </c>
      <c r="AT49" s="204">
        <v>1.5281042957896987E-2</v>
      </c>
      <c r="AU49" s="188" t="s">
        <v>1416</v>
      </c>
      <c r="AV49" s="185">
        <v>280</v>
      </c>
      <c r="AW49" s="204">
        <v>1.4960461637101945E-2</v>
      </c>
      <c r="AX49" s="188"/>
      <c r="AY49" s="195"/>
      <c r="AZ49" s="197"/>
    </row>
    <row r="50" spans="1:52" x14ac:dyDescent="0.25">
      <c r="A50" s="202" t="s">
        <v>183</v>
      </c>
      <c r="B50" s="203">
        <v>127</v>
      </c>
      <c r="C50" s="203" t="s">
        <v>1351</v>
      </c>
      <c r="D50" s="203" t="s">
        <v>107</v>
      </c>
      <c r="E50" s="188" t="s">
        <v>1399</v>
      </c>
      <c r="F50" s="185">
        <v>1519</v>
      </c>
      <c r="G50" s="204">
        <v>0.10310188013303469</v>
      </c>
      <c r="H50" s="188" t="s">
        <v>1401</v>
      </c>
      <c r="I50" s="185">
        <v>1032</v>
      </c>
      <c r="J50" s="204">
        <v>7.0046833638770109E-2</v>
      </c>
      <c r="K50" s="188" t="s">
        <v>1400</v>
      </c>
      <c r="L50" s="185">
        <v>890</v>
      </c>
      <c r="M50" s="204">
        <v>6.040860652955949E-2</v>
      </c>
      <c r="N50" s="188" t="s">
        <v>1405</v>
      </c>
      <c r="O50" s="185">
        <v>622</v>
      </c>
      <c r="P50" s="204">
        <v>4.2218149731894389E-2</v>
      </c>
      <c r="Q50" s="188" t="s">
        <v>1404</v>
      </c>
      <c r="R50" s="185">
        <v>563</v>
      </c>
      <c r="S50" s="204">
        <v>3.8213534242856173E-2</v>
      </c>
      <c r="T50" s="188" t="s">
        <v>1406</v>
      </c>
      <c r="U50" s="185">
        <v>530</v>
      </c>
      <c r="V50" s="204">
        <v>3.5973664562546664E-2</v>
      </c>
      <c r="W50" s="188" t="s">
        <v>1410</v>
      </c>
      <c r="X50" s="185">
        <v>274</v>
      </c>
      <c r="Y50" s="204">
        <v>1.8597705830448653E-2</v>
      </c>
      <c r="Z50" s="188" t="s">
        <v>1412</v>
      </c>
      <c r="AA50" s="185">
        <v>266</v>
      </c>
      <c r="AB50" s="204">
        <v>1.8054707120070589E-2</v>
      </c>
      <c r="AC50" s="188" t="s">
        <v>1413</v>
      </c>
      <c r="AD50" s="185">
        <v>231</v>
      </c>
      <c r="AE50" s="204">
        <v>1.5679087762166564E-2</v>
      </c>
      <c r="AF50" s="188" t="s">
        <v>1418</v>
      </c>
      <c r="AG50" s="185">
        <v>230</v>
      </c>
      <c r="AH50" s="204">
        <v>1.5611212923369307E-2</v>
      </c>
      <c r="AI50" s="188" t="s">
        <v>1416</v>
      </c>
      <c r="AJ50" s="185">
        <v>229</v>
      </c>
      <c r="AK50" s="204">
        <v>1.5543338084572049E-2</v>
      </c>
      <c r="AL50" s="188" t="s">
        <v>1417</v>
      </c>
      <c r="AM50" s="185">
        <v>226</v>
      </c>
      <c r="AN50" s="204">
        <v>1.5339713568180275E-2</v>
      </c>
      <c r="AO50" s="188" t="s">
        <v>1420</v>
      </c>
      <c r="AP50" s="185">
        <v>217</v>
      </c>
      <c r="AQ50" s="204">
        <v>1.4728840019004956E-2</v>
      </c>
      <c r="AR50" s="188" t="s">
        <v>1421</v>
      </c>
      <c r="AS50" s="185">
        <v>200</v>
      </c>
      <c r="AT50" s="204">
        <v>1.3574967759451571E-2</v>
      </c>
      <c r="AU50" s="188" t="s">
        <v>1440</v>
      </c>
      <c r="AV50" s="185">
        <v>160</v>
      </c>
      <c r="AW50" s="204">
        <v>1.0859974207561258E-2</v>
      </c>
      <c r="AX50" s="188"/>
      <c r="AY50" s="195"/>
      <c r="AZ50" s="197"/>
    </row>
    <row r="51" spans="1:52" x14ac:dyDescent="0.25">
      <c r="A51" s="202" t="s">
        <v>185</v>
      </c>
      <c r="B51" s="203">
        <v>6963</v>
      </c>
      <c r="C51" s="203" t="s">
        <v>1357</v>
      </c>
      <c r="D51" s="203" t="s">
        <v>126</v>
      </c>
      <c r="E51" s="188" t="s">
        <v>1485</v>
      </c>
      <c r="F51" s="185">
        <v>45</v>
      </c>
      <c r="G51" s="204">
        <v>0.46391752577319589</v>
      </c>
      <c r="H51" s="189" t="s">
        <v>233</v>
      </c>
      <c r="I51" s="187" t="s">
        <v>233</v>
      </c>
      <c r="J51" s="205" t="s">
        <v>233</v>
      </c>
      <c r="K51" s="189" t="s">
        <v>233</v>
      </c>
      <c r="L51" s="187" t="s">
        <v>233</v>
      </c>
      <c r="M51" s="205" t="s">
        <v>233</v>
      </c>
      <c r="N51" s="189" t="s">
        <v>233</v>
      </c>
      <c r="O51" s="187" t="s">
        <v>233</v>
      </c>
      <c r="P51" s="205" t="s">
        <v>233</v>
      </c>
      <c r="Q51" s="189" t="s">
        <v>233</v>
      </c>
      <c r="R51" s="187" t="s">
        <v>233</v>
      </c>
      <c r="S51" s="205" t="s">
        <v>233</v>
      </c>
      <c r="T51" s="189" t="s">
        <v>233</v>
      </c>
      <c r="U51" s="187" t="s">
        <v>233</v>
      </c>
      <c r="V51" s="205" t="s">
        <v>233</v>
      </c>
      <c r="W51" s="189" t="s">
        <v>233</v>
      </c>
      <c r="X51" s="187" t="s">
        <v>233</v>
      </c>
      <c r="Y51" s="205" t="s">
        <v>233</v>
      </c>
      <c r="Z51" s="189" t="s">
        <v>233</v>
      </c>
      <c r="AA51" s="187" t="s">
        <v>233</v>
      </c>
      <c r="AB51" s="205" t="s">
        <v>233</v>
      </c>
      <c r="AC51" s="189" t="s">
        <v>233</v>
      </c>
      <c r="AD51" s="187" t="s">
        <v>233</v>
      </c>
      <c r="AE51" s="205" t="s">
        <v>233</v>
      </c>
      <c r="AF51" s="189" t="s">
        <v>233</v>
      </c>
      <c r="AG51" s="187" t="s">
        <v>233</v>
      </c>
      <c r="AH51" s="205" t="s">
        <v>233</v>
      </c>
      <c r="AI51" s="189" t="s">
        <v>233</v>
      </c>
      <c r="AJ51" s="187" t="s">
        <v>233</v>
      </c>
      <c r="AK51" s="205" t="s">
        <v>233</v>
      </c>
      <c r="AL51" s="189" t="s">
        <v>233</v>
      </c>
      <c r="AM51" s="187" t="s">
        <v>233</v>
      </c>
      <c r="AN51" s="205" t="s">
        <v>233</v>
      </c>
      <c r="AO51" s="189" t="s">
        <v>233</v>
      </c>
      <c r="AP51" s="187" t="s">
        <v>233</v>
      </c>
      <c r="AQ51" s="205" t="s">
        <v>233</v>
      </c>
      <c r="AR51" s="189" t="s">
        <v>233</v>
      </c>
      <c r="AS51" s="187" t="s">
        <v>233</v>
      </c>
      <c r="AT51" s="205" t="s">
        <v>233</v>
      </c>
      <c r="AU51" s="189" t="s">
        <v>233</v>
      </c>
      <c r="AV51" s="187" t="s">
        <v>233</v>
      </c>
      <c r="AW51" s="205" t="s">
        <v>233</v>
      </c>
      <c r="AX51" s="188"/>
      <c r="AY51" s="195"/>
      <c r="AZ51" s="197"/>
    </row>
    <row r="52" spans="1:52" x14ac:dyDescent="0.25">
      <c r="A52" s="202" t="s">
        <v>186</v>
      </c>
      <c r="B52" s="203">
        <v>11718</v>
      </c>
      <c r="C52" s="203" t="s">
        <v>1357</v>
      </c>
      <c r="D52" s="203" t="s">
        <v>126</v>
      </c>
      <c r="E52" s="189" t="s">
        <v>233</v>
      </c>
      <c r="F52" s="187" t="s">
        <v>233</v>
      </c>
      <c r="G52" s="205" t="s">
        <v>233</v>
      </c>
      <c r="H52" s="189" t="s">
        <v>233</v>
      </c>
      <c r="I52" s="187" t="s">
        <v>233</v>
      </c>
      <c r="J52" s="205" t="s">
        <v>233</v>
      </c>
      <c r="K52" s="189" t="s">
        <v>233</v>
      </c>
      <c r="L52" s="187" t="s">
        <v>233</v>
      </c>
      <c r="M52" s="205" t="s">
        <v>233</v>
      </c>
      <c r="N52" s="189" t="s">
        <v>233</v>
      </c>
      <c r="O52" s="187" t="s">
        <v>233</v>
      </c>
      <c r="P52" s="205" t="s">
        <v>233</v>
      </c>
      <c r="Q52" s="189" t="s">
        <v>233</v>
      </c>
      <c r="R52" s="187" t="s">
        <v>233</v>
      </c>
      <c r="S52" s="205" t="s">
        <v>233</v>
      </c>
      <c r="T52" s="189" t="s">
        <v>233</v>
      </c>
      <c r="U52" s="187" t="s">
        <v>233</v>
      </c>
      <c r="V52" s="205" t="s">
        <v>233</v>
      </c>
      <c r="W52" s="189" t="s">
        <v>233</v>
      </c>
      <c r="X52" s="187" t="s">
        <v>233</v>
      </c>
      <c r="Y52" s="205" t="s">
        <v>233</v>
      </c>
      <c r="Z52" s="189" t="s">
        <v>233</v>
      </c>
      <c r="AA52" s="187" t="s">
        <v>233</v>
      </c>
      <c r="AB52" s="205" t="s">
        <v>233</v>
      </c>
      <c r="AC52" s="189" t="s">
        <v>233</v>
      </c>
      <c r="AD52" s="187" t="s">
        <v>233</v>
      </c>
      <c r="AE52" s="205" t="s">
        <v>233</v>
      </c>
      <c r="AF52" s="189" t="s">
        <v>233</v>
      </c>
      <c r="AG52" s="187" t="s">
        <v>233</v>
      </c>
      <c r="AH52" s="205" t="s">
        <v>233</v>
      </c>
      <c r="AI52" s="189" t="s">
        <v>233</v>
      </c>
      <c r="AJ52" s="187" t="s">
        <v>233</v>
      </c>
      <c r="AK52" s="205" t="s">
        <v>233</v>
      </c>
      <c r="AL52" s="189" t="s">
        <v>233</v>
      </c>
      <c r="AM52" s="187" t="s">
        <v>233</v>
      </c>
      <c r="AN52" s="205" t="s">
        <v>233</v>
      </c>
      <c r="AO52" s="189" t="s">
        <v>233</v>
      </c>
      <c r="AP52" s="187" t="s">
        <v>233</v>
      </c>
      <c r="AQ52" s="205" t="s">
        <v>233</v>
      </c>
      <c r="AR52" s="189" t="s">
        <v>233</v>
      </c>
      <c r="AS52" s="187" t="s">
        <v>233</v>
      </c>
      <c r="AT52" s="205" t="s">
        <v>233</v>
      </c>
      <c r="AU52" s="189" t="s">
        <v>233</v>
      </c>
      <c r="AV52" s="187" t="s">
        <v>233</v>
      </c>
      <c r="AW52" s="205" t="s">
        <v>233</v>
      </c>
      <c r="AX52" s="188"/>
      <c r="AY52" s="195"/>
      <c r="AZ52" s="197"/>
    </row>
    <row r="53" spans="1:52" x14ac:dyDescent="0.25">
      <c r="A53" s="202" t="s">
        <v>187</v>
      </c>
      <c r="B53" s="203">
        <v>25</v>
      </c>
      <c r="C53" s="203" t="s">
        <v>1358</v>
      </c>
      <c r="D53" s="203" t="s">
        <v>101</v>
      </c>
      <c r="E53" s="188" t="s">
        <v>1399</v>
      </c>
      <c r="F53" s="185">
        <v>1264</v>
      </c>
      <c r="G53" s="204">
        <v>0.11012371493291515</v>
      </c>
      <c r="H53" s="188" t="s">
        <v>1401</v>
      </c>
      <c r="I53" s="185">
        <v>952</v>
      </c>
      <c r="J53" s="204">
        <v>8.2941278968461402E-2</v>
      </c>
      <c r="K53" s="188" t="s">
        <v>1400</v>
      </c>
      <c r="L53" s="185">
        <v>737</v>
      </c>
      <c r="M53" s="204">
        <v>6.4209792646802585E-2</v>
      </c>
      <c r="N53" s="188" t="s">
        <v>1405</v>
      </c>
      <c r="O53" s="185">
        <v>554</v>
      </c>
      <c r="P53" s="204">
        <v>4.8266248475344137E-2</v>
      </c>
      <c r="Q53" s="188" t="s">
        <v>1404</v>
      </c>
      <c r="R53" s="185">
        <v>406</v>
      </c>
      <c r="S53" s="204">
        <v>3.5372016030667364E-2</v>
      </c>
      <c r="T53" s="188" t="s">
        <v>1406</v>
      </c>
      <c r="U53" s="185">
        <v>319</v>
      </c>
      <c r="V53" s="204">
        <v>2.779229830981007E-2</v>
      </c>
      <c r="W53" s="188" t="s">
        <v>1402</v>
      </c>
      <c r="X53" s="185">
        <v>280</v>
      </c>
      <c r="Y53" s="204">
        <v>2.4394493814253355E-2</v>
      </c>
      <c r="Z53" s="188" t="s">
        <v>1409</v>
      </c>
      <c r="AA53" s="185">
        <v>273</v>
      </c>
      <c r="AB53" s="204">
        <v>2.3784631468897019E-2</v>
      </c>
      <c r="AC53" s="188" t="s">
        <v>1413</v>
      </c>
      <c r="AD53" s="185">
        <v>235</v>
      </c>
      <c r="AE53" s="204">
        <v>2.0473950165534067E-2</v>
      </c>
      <c r="AF53" s="188" t="s">
        <v>1410</v>
      </c>
      <c r="AG53" s="185">
        <v>181</v>
      </c>
      <c r="AH53" s="204">
        <v>1.5769297787070917E-2</v>
      </c>
      <c r="AI53" s="188" t="s">
        <v>1415</v>
      </c>
      <c r="AJ53" s="185">
        <v>181</v>
      </c>
      <c r="AK53" s="204">
        <v>1.5769297787070917E-2</v>
      </c>
      <c r="AL53" s="188" t="s">
        <v>1411</v>
      </c>
      <c r="AM53" s="185">
        <v>173</v>
      </c>
      <c r="AN53" s="204">
        <v>1.5072312249520822E-2</v>
      </c>
      <c r="AO53" s="188" t="s">
        <v>1408</v>
      </c>
      <c r="AP53" s="185">
        <v>164</v>
      </c>
      <c r="AQ53" s="204">
        <v>1.4288203519776964E-2</v>
      </c>
      <c r="AR53" s="188" t="s">
        <v>1418</v>
      </c>
      <c r="AS53" s="185">
        <v>161</v>
      </c>
      <c r="AT53" s="204">
        <v>1.4026833943195679E-2</v>
      </c>
      <c r="AU53" s="188" t="s">
        <v>1422</v>
      </c>
      <c r="AV53" s="185">
        <v>144</v>
      </c>
      <c r="AW53" s="204">
        <v>1.2545739675901725E-2</v>
      </c>
      <c r="AX53" s="188"/>
      <c r="AY53" s="195"/>
      <c r="AZ53" s="197"/>
    </row>
    <row r="54" spans="1:52" x14ac:dyDescent="0.25">
      <c r="A54" s="202" t="s">
        <v>189</v>
      </c>
      <c r="B54" s="203">
        <v>122</v>
      </c>
      <c r="C54" s="203" t="s">
        <v>1360</v>
      </c>
      <c r="D54" s="203" t="s">
        <v>97</v>
      </c>
      <c r="E54" s="188" t="s">
        <v>1399</v>
      </c>
      <c r="F54" s="185">
        <v>2728</v>
      </c>
      <c r="G54" s="204">
        <v>9.1675908189669655E-2</v>
      </c>
      <c r="H54" s="188" t="s">
        <v>1401</v>
      </c>
      <c r="I54" s="185">
        <v>1952</v>
      </c>
      <c r="J54" s="204">
        <v>6.5598010552138986E-2</v>
      </c>
      <c r="K54" s="188" t="s">
        <v>1405</v>
      </c>
      <c r="L54" s="185">
        <v>1510</v>
      </c>
      <c r="M54" s="204">
        <v>5.0744362670968178E-2</v>
      </c>
      <c r="N54" s="188" t="s">
        <v>1404</v>
      </c>
      <c r="O54" s="185">
        <v>1160</v>
      </c>
      <c r="P54" s="204">
        <v>3.898242430352522E-2</v>
      </c>
      <c r="Q54" s="188" t="s">
        <v>1400</v>
      </c>
      <c r="R54" s="185">
        <v>1140</v>
      </c>
      <c r="S54" s="204">
        <v>3.8310313539671341E-2</v>
      </c>
      <c r="T54" s="188" t="s">
        <v>1406</v>
      </c>
      <c r="U54" s="185">
        <v>1011</v>
      </c>
      <c r="V54" s="204">
        <v>3.3975199112813791E-2</v>
      </c>
      <c r="W54" s="188" t="s">
        <v>1413</v>
      </c>
      <c r="X54" s="185">
        <v>764</v>
      </c>
      <c r="Y54" s="204">
        <v>2.5674631179218334E-2</v>
      </c>
      <c r="Z54" s="188" t="s">
        <v>1412</v>
      </c>
      <c r="AA54" s="185">
        <v>585</v>
      </c>
      <c r="AB54" s="204">
        <v>1.9659239842726082E-2</v>
      </c>
      <c r="AC54" s="188" t="s">
        <v>1410</v>
      </c>
      <c r="AD54" s="185">
        <v>484</v>
      </c>
      <c r="AE54" s="204">
        <v>1.6265080485263973E-2</v>
      </c>
      <c r="AF54" s="188" t="s">
        <v>1486</v>
      </c>
      <c r="AG54" s="185">
        <v>403</v>
      </c>
      <c r="AH54" s="204">
        <v>1.3543031891655745E-2</v>
      </c>
      <c r="AI54" s="188" t="s">
        <v>1422</v>
      </c>
      <c r="AJ54" s="185">
        <v>400</v>
      </c>
      <c r="AK54" s="204">
        <v>1.3442215277077662E-2</v>
      </c>
      <c r="AL54" s="188" t="s">
        <v>1436</v>
      </c>
      <c r="AM54" s="185">
        <v>392</v>
      </c>
      <c r="AN54" s="204">
        <v>1.3173370971536109E-2</v>
      </c>
      <c r="AO54" s="188" t="s">
        <v>1417</v>
      </c>
      <c r="AP54" s="185">
        <v>387</v>
      </c>
      <c r="AQ54" s="204">
        <v>1.3005343280572639E-2</v>
      </c>
      <c r="AR54" s="188" t="s">
        <v>1409</v>
      </c>
      <c r="AS54" s="185">
        <v>378</v>
      </c>
      <c r="AT54" s="204">
        <v>1.2702893436838392E-2</v>
      </c>
      <c r="AU54" s="188" t="s">
        <v>1450</v>
      </c>
      <c r="AV54" s="185">
        <v>362</v>
      </c>
      <c r="AW54" s="204">
        <v>1.2165204825755284E-2</v>
      </c>
      <c r="AX54" s="188"/>
      <c r="AY54" s="195"/>
      <c r="AZ54" s="197"/>
    </row>
    <row r="55" spans="1:52" x14ac:dyDescent="0.25">
      <c r="A55" s="202" t="s">
        <v>191</v>
      </c>
      <c r="B55" s="203">
        <v>3113</v>
      </c>
      <c r="C55" s="203" t="s">
        <v>1363</v>
      </c>
      <c r="D55" s="203" t="s">
        <v>101</v>
      </c>
      <c r="E55" s="188" t="s">
        <v>1399</v>
      </c>
      <c r="F55" s="185">
        <v>2737</v>
      </c>
      <c r="G55" s="204">
        <v>8.8040401441070504E-2</v>
      </c>
      <c r="H55" s="188" t="s">
        <v>1401</v>
      </c>
      <c r="I55" s="185">
        <v>2058</v>
      </c>
      <c r="J55" s="204">
        <v>6.619917653113741E-2</v>
      </c>
      <c r="K55" s="188" t="s">
        <v>1405</v>
      </c>
      <c r="L55" s="185">
        <v>1603</v>
      </c>
      <c r="M55" s="204">
        <v>5.1563304168811115E-2</v>
      </c>
      <c r="N55" s="188" t="s">
        <v>1400</v>
      </c>
      <c r="O55" s="185">
        <v>1349</v>
      </c>
      <c r="P55" s="204">
        <v>4.3392949047864129E-2</v>
      </c>
      <c r="Q55" s="188" t="s">
        <v>1406</v>
      </c>
      <c r="R55" s="185">
        <v>1282</v>
      </c>
      <c r="S55" s="204">
        <v>4.1237776634071022E-2</v>
      </c>
      <c r="T55" s="188" t="s">
        <v>1404</v>
      </c>
      <c r="U55" s="185">
        <v>993</v>
      </c>
      <c r="V55" s="204">
        <v>3.1941585177560475E-2</v>
      </c>
      <c r="W55" s="188" t="s">
        <v>1410</v>
      </c>
      <c r="X55" s="185">
        <v>787</v>
      </c>
      <c r="Y55" s="204">
        <v>2.5315234173957799E-2</v>
      </c>
      <c r="Z55" s="188" t="s">
        <v>1409</v>
      </c>
      <c r="AA55" s="185">
        <v>777</v>
      </c>
      <c r="AB55" s="204">
        <v>2.4993566649511065E-2</v>
      </c>
      <c r="AC55" s="188" t="s">
        <v>1412</v>
      </c>
      <c r="AD55" s="185">
        <v>603</v>
      </c>
      <c r="AE55" s="204">
        <v>1.9396551724137932E-2</v>
      </c>
      <c r="AF55" s="188" t="s">
        <v>1413</v>
      </c>
      <c r="AG55" s="185">
        <v>509</v>
      </c>
      <c r="AH55" s="204">
        <v>1.6372876994338651E-2</v>
      </c>
      <c r="AI55" s="188" t="s">
        <v>1422</v>
      </c>
      <c r="AJ55" s="185">
        <v>496</v>
      </c>
      <c r="AK55" s="204">
        <v>1.5954709212557899E-2</v>
      </c>
      <c r="AL55" s="188" t="s">
        <v>1424</v>
      </c>
      <c r="AM55" s="185">
        <v>458</v>
      </c>
      <c r="AN55" s="204">
        <v>1.4732372619660318E-2</v>
      </c>
      <c r="AO55" s="188" t="s">
        <v>1420</v>
      </c>
      <c r="AP55" s="185">
        <v>448</v>
      </c>
      <c r="AQ55" s="204">
        <v>1.4410705095213588E-2</v>
      </c>
      <c r="AR55" s="188" t="s">
        <v>1417</v>
      </c>
      <c r="AS55" s="185">
        <v>445</v>
      </c>
      <c r="AT55" s="204">
        <v>1.4314204837879568E-2</v>
      </c>
      <c r="AU55" s="188" t="s">
        <v>1416</v>
      </c>
      <c r="AV55" s="185">
        <v>426</v>
      </c>
      <c r="AW55" s="204">
        <v>1.3703036541430777E-2</v>
      </c>
      <c r="AX55" s="188"/>
      <c r="AY55" s="195"/>
      <c r="AZ55" s="197"/>
    </row>
    <row r="56" spans="1:52" x14ac:dyDescent="0.25">
      <c r="A56" s="202" t="s">
        <v>192</v>
      </c>
      <c r="B56" s="203">
        <v>42</v>
      </c>
      <c r="C56" s="203" t="s">
        <v>1353</v>
      </c>
      <c r="D56" s="203" t="s">
        <v>107</v>
      </c>
      <c r="E56" s="188" t="s">
        <v>1402</v>
      </c>
      <c r="F56" s="185">
        <v>272</v>
      </c>
      <c r="G56" s="204">
        <v>8.3358872203493722E-2</v>
      </c>
      <c r="H56" s="188" t="s">
        <v>1415</v>
      </c>
      <c r="I56" s="185">
        <v>238</v>
      </c>
      <c r="J56" s="204">
        <v>7.2939013178056997E-2</v>
      </c>
      <c r="K56" s="188" t="s">
        <v>1403</v>
      </c>
      <c r="L56" s="185">
        <v>171</v>
      </c>
      <c r="M56" s="204">
        <v>5.2405761569108179E-2</v>
      </c>
      <c r="N56" s="188" t="s">
        <v>1400</v>
      </c>
      <c r="O56" s="185">
        <v>144</v>
      </c>
      <c r="P56" s="204">
        <v>4.4131167637143733E-2</v>
      </c>
      <c r="Q56" s="188" t="s">
        <v>1406</v>
      </c>
      <c r="R56" s="185">
        <v>140</v>
      </c>
      <c r="S56" s="204">
        <v>4.2905301869445293E-2</v>
      </c>
      <c r="T56" s="188" t="s">
        <v>1405</v>
      </c>
      <c r="U56" s="185">
        <v>116</v>
      </c>
      <c r="V56" s="204">
        <v>3.5550107263254672E-2</v>
      </c>
      <c r="W56" s="188" t="s">
        <v>1407</v>
      </c>
      <c r="X56" s="185">
        <v>92</v>
      </c>
      <c r="Y56" s="204">
        <v>2.8194912657064052E-2</v>
      </c>
      <c r="Z56" s="188" t="s">
        <v>1435</v>
      </c>
      <c r="AA56" s="185">
        <v>80</v>
      </c>
      <c r="AB56" s="204">
        <v>2.4517315353968741E-2</v>
      </c>
      <c r="AC56" s="188" t="s">
        <v>1427</v>
      </c>
      <c r="AD56" s="185">
        <v>79</v>
      </c>
      <c r="AE56" s="204">
        <v>2.4210848912044131E-2</v>
      </c>
      <c r="AF56" s="188" t="s">
        <v>1414</v>
      </c>
      <c r="AG56" s="185">
        <v>73</v>
      </c>
      <c r="AH56" s="204">
        <v>2.2372050260496476E-2</v>
      </c>
      <c r="AI56" s="188" t="s">
        <v>1417</v>
      </c>
      <c r="AJ56" s="185">
        <v>63</v>
      </c>
      <c r="AK56" s="204">
        <v>1.9307385841250382E-2</v>
      </c>
      <c r="AL56" s="188" t="s">
        <v>1409</v>
      </c>
      <c r="AM56" s="185">
        <v>62</v>
      </c>
      <c r="AN56" s="204">
        <v>1.9000919399325775E-2</v>
      </c>
      <c r="AO56" s="188" t="s">
        <v>1457</v>
      </c>
      <c r="AP56" s="185">
        <v>59</v>
      </c>
      <c r="AQ56" s="204">
        <v>1.8081520073551946E-2</v>
      </c>
      <c r="AR56" s="188" t="s">
        <v>1487</v>
      </c>
      <c r="AS56" s="185">
        <v>58</v>
      </c>
      <c r="AT56" s="204">
        <v>1.7775053631627336E-2</v>
      </c>
      <c r="AU56" s="188" t="s">
        <v>1422</v>
      </c>
      <c r="AV56" s="185">
        <v>56</v>
      </c>
      <c r="AW56" s="204">
        <v>1.7162120747778117E-2</v>
      </c>
      <c r="AX56" s="188"/>
      <c r="AY56" s="195"/>
      <c r="AZ56" s="197"/>
    </row>
    <row r="57" spans="1:52" x14ac:dyDescent="0.25">
      <c r="A57" s="202" t="s">
        <v>194</v>
      </c>
      <c r="B57" s="203">
        <v>8701</v>
      </c>
      <c r="C57" s="203" t="s">
        <v>1353</v>
      </c>
      <c r="D57" s="203" t="s">
        <v>101</v>
      </c>
      <c r="E57" s="188" t="s">
        <v>1400</v>
      </c>
      <c r="F57" s="185">
        <v>765</v>
      </c>
      <c r="G57" s="204">
        <v>5.8530986993114001E-2</v>
      </c>
      <c r="H57" s="188" t="s">
        <v>1405</v>
      </c>
      <c r="I57" s="185">
        <v>599</v>
      </c>
      <c r="J57" s="204">
        <v>4.5830145371078809E-2</v>
      </c>
      <c r="K57" s="188" t="s">
        <v>1406</v>
      </c>
      <c r="L57" s="185">
        <v>583</v>
      </c>
      <c r="M57" s="204">
        <v>4.4605967865340476E-2</v>
      </c>
      <c r="N57" s="188" t="s">
        <v>1399</v>
      </c>
      <c r="O57" s="185">
        <v>448</v>
      </c>
      <c r="P57" s="204">
        <v>3.4276970160673298E-2</v>
      </c>
      <c r="Q57" s="188" t="s">
        <v>1408</v>
      </c>
      <c r="R57" s="185">
        <v>346</v>
      </c>
      <c r="S57" s="204">
        <v>2.6472838561591432E-2</v>
      </c>
      <c r="T57" s="188" t="s">
        <v>1410</v>
      </c>
      <c r="U57" s="185">
        <v>337</v>
      </c>
      <c r="V57" s="204">
        <v>2.5784238714613619E-2</v>
      </c>
      <c r="W57" s="188" t="s">
        <v>1413</v>
      </c>
      <c r="X57" s="185">
        <v>321</v>
      </c>
      <c r="Y57" s="204">
        <v>2.4560061208875286E-2</v>
      </c>
      <c r="Z57" s="188" t="s">
        <v>1401</v>
      </c>
      <c r="AA57" s="185">
        <v>316</v>
      </c>
      <c r="AB57" s="204">
        <v>2.4177505738332057E-2</v>
      </c>
      <c r="AC57" s="188" t="s">
        <v>1412</v>
      </c>
      <c r="AD57" s="185">
        <v>265</v>
      </c>
      <c r="AE57" s="204">
        <v>2.0275439938791124E-2</v>
      </c>
      <c r="AF57" s="188" t="s">
        <v>1409</v>
      </c>
      <c r="AG57" s="185">
        <v>259</v>
      </c>
      <c r="AH57" s="204">
        <v>1.9816373374139249E-2</v>
      </c>
      <c r="AI57" s="188" t="s">
        <v>1417</v>
      </c>
      <c r="AJ57" s="185">
        <v>237</v>
      </c>
      <c r="AK57" s="204">
        <v>1.8133129303749045E-2</v>
      </c>
      <c r="AL57" s="188" t="s">
        <v>1435</v>
      </c>
      <c r="AM57" s="185">
        <v>234</v>
      </c>
      <c r="AN57" s="204">
        <v>1.7903596021423107E-2</v>
      </c>
      <c r="AO57" s="188" t="s">
        <v>1411</v>
      </c>
      <c r="AP57" s="185">
        <v>230</v>
      </c>
      <c r="AQ57" s="204">
        <v>1.7597551644988524E-2</v>
      </c>
      <c r="AR57" s="188" t="s">
        <v>1414</v>
      </c>
      <c r="AS57" s="185">
        <v>221</v>
      </c>
      <c r="AT57" s="204">
        <v>1.6908951798010712E-2</v>
      </c>
      <c r="AU57" s="188" t="s">
        <v>1422</v>
      </c>
      <c r="AV57" s="185">
        <v>206</v>
      </c>
      <c r="AW57" s="204">
        <v>1.5761285386381024E-2</v>
      </c>
      <c r="AX57" s="188"/>
      <c r="AY57" s="195"/>
      <c r="AZ57" s="197"/>
    </row>
    <row r="58" spans="1:52" x14ac:dyDescent="0.25">
      <c r="A58" s="202" t="s">
        <v>195</v>
      </c>
      <c r="B58" s="203">
        <v>75</v>
      </c>
      <c r="C58" s="203" t="s">
        <v>1353</v>
      </c>
      <c r="D58" s="203" t="s">
        <v>101</v>
      </c>
      <c r="E58" s="188" t="s">
        <v>1399</v>
      </c>
      <c r="F58" s="185">
        <v>1117</v>
      </c>
      <c r="G58" s="204">
        <v>8.9531901250400767E-2</v>
      </c>
      <c r="H58" s="188" t="s">
        <v>1401</v>
      </c>
      <c r="I58" s="185">
        <v>723</v>
      </c>
      <c r="J58" s="204">
        <v>5.7951266431548576E-2</v>
      </c>
      <c r="K58" s="188" t="s">
        <v>1400</v>
      </c>
      <c r="L58" s="185">
        <v>693</v>
      </c>
      <c r="M58" s="204">
        <v>5.5546649567168961E-2</v>
      </c>
      <c r="N58" s="188" t="s">
        <v>1405</v>
      </c>
      <c r="O58" s="185">
        <v>577</v>
      </c>
      <c r="P58" s="204">
        <v>4.6248797691567811E-2</v>
      </c>
      <c r="Q58" s="188" t="s">
        <v>1406</v>
      </c>
      <c r="R58" s="185">
        <v>509</v>
      </c>
      <c r="S58" s="204">
        <v>4.0798332798974032E-2</v>
      </c>
      <c r="T58" s="188" t="s">
        <v>1404</v>
      </c>
      <c r="U58" s="185">
        <v>494</v>
      </c>
      <c r="V58" s="204">
        <v>3.9596024366784228E-2</v>
      </c>
      <c r="W58" s="188" t="s">
        <v>1402</v>
      </c>
      <c r="X58" s="185">
        <v>363</v>
      </c>
      <c r="Y58" s="204">
        <v>2.9095864058993268E-2</v>
      </c>
      <c r="Z58" s="188" t="s">
        <v>1415</v>
      </c>
      <c r="AA58" s="185">
        <v>357</v>
      </c>
      <c r="AB58" s="204">
        <v>2.8614940686117345E-2</v>
      </c>
      <c r="AC58" s="188" t="s">
        <v>1412</v>
      </c>
      <c r="AD58" s="185">
        <v>314</v>
      </c>
      <c r="AE58" s="204">
        <v>2.5168323180506574E-2</v>
      </c>
      <c r="AF58" s="188" t="s">
        <v>1403</v>
      </c>
      <c r="AG58" s="185">
        <v>270</v>
      </c>
      <c r="AH58" s="204">
        <v>2.1641551779416481E-2</v>
      </c>
      <c r="AI58" s="188" t="s">
        <v>1413</v>
      </c>
      <c r="AJ58" s="185">
        <v>256</v>
      </c>
      <c r="AK58" s="204">
        <v>2.0519397242705996E-2</v>
      </c>
      <c r="AL58" s="188" t="s">
        <v>1410</v>
      </c>
      <c r="AM58" s="185">
        <v>243</v>
      </c>
      <c r="AN58" s="204">
        <v>1.9477396601474833E-2</v>
      </c>
      <c r="AO58" s="188" t="s">
        <v>1435</v>
      </c>
      <c r="AP58" s="185">
        <v>185</v>
      </c>
      <c r="AQ58" s="204">
        <v>1.4828470663674254E-2</v>
      </c>
      <c r="AR58" s="188" t="s">
        <v>1409</v>
      </c>
      <c r="AS58" s="185">
        <v>179</v>
      </c>
      <c r="AT58" s="204">
        <v>1.4347547290798332E-2</v>
      </c>
      <c r="AU58" s="188" t="s">
        <v>1422</v>
      </c>
      <c r="AV58" s="185">
        <v>177</v>
      </c>
      <c r="AW58" s="204">
        <v>1.4187239499839693E-2</v>
      </c>
      <c r="AX58" s="188"/>
      <c r="AY58" s="195"/>
      <c r="AZ58" s="197"/>
    </row>
    <row r="59" spans="1:52" x14ac:dyDescent="0.25">
      <c r="A59" s="202" t="s">
        <v>197</v>
      </c>
      <c r="B59" s="203">
        <v>41</v>
      </c>
      <c r="C59" s="203" t="s">
        <v>1353</v>
      </c>
      <c r="D59" s="203" t="s">
        <v>101</v>
      </c>
      <c r="E59" s="189" t="s">
        <v>233</v>
      </c>
      <c r="F59" s="187" t="s">
        <v>233</v>
      </c>
      <c r="G59" s="205" t="s">
        <v>233</v>
      </c>
      <c r="H59" s="189" t="s">
        <v>233</v>
      </c>
      <c r="I59" s="187" t="s">
        <v>233</v>
      </c>
      <c r="J59" s="205" t="s">
        <v>233</v>
      </c>
      <c r="K59" s="189" t="s">
        <v>233</v>
      </c>
      <c r="L59" s="187" t="s">
        <v>233</v>
      </c>
      <c r="M59" s="205" t="s">
        <v>233</v>
      </c>
      <c r="N59" s="189" t="s">
        <v>233</v>
      </c>
      <c r="O59" s="187" t="s">
        <v>233</v>
      </c>
      <c r="P59" s="205" t="s">
        <v>233</v>
      </c>
      <c r="Q59" s="189" t="s">
        <v>233</v>
      </c>
      <c r="R59" s="187" t="s">
        <v>233</v>
      </c>
      <c r="S59" s="205" t="s">
        <v>233</v>
      </c>
      <c r="T59" s="189" t="s">
        <v>233</v>
      </c>
      <c r="U59" s="187" t="s">
        <v>233</v>
      </c>
      <c r="V59" s="205" t="s">
        <v>233</v>
      </c>
      <c r="W59" s="189" t="s">
        <v>233</v>
      </c>
      <c r="X59" s="187" t="s">
        <v>233</v>
      </c>
      <c r="Y59" s="205" t="s">
        <v>233</v>
      </c>
      <c r="Z59" s="189" t="s">
        <v>233</v>
      </c>
      <c r="AA59" s="187" t="s">
        <v>233</v>
      </c>
      <c r="AB59" s="205" t="s">
        <v>233</v>
      </c>
      <c r="AC59" s="189" t="s">
        <v>233</v>
      </c>
      <c r="AD59" s="187" t="s">
        <v>233</v>
      </c>
      <c r="AE59" s="205" t="s">
        <v>233</v>
      </c>
      <c r="AF59" s="189" t="s">
        <v>233</v>
      </c>
      <c r="AG59" s="187" t="s">
        <v>233</v>
      </c>
      <c r="AH59" s="205" t="s">
        <v>233</v>
      </c>
      <c r="AI59" s="189" t="s">
        <v>233</v>
      </c>
      <c r="AJ59" s="187" t="s">
        <v>233</v>
      </c>
      <c r="AK59" s="205" t="s">
        <v>233</v>
      </c>
      <c r="AL59" s="189" t="s">
        <v>233</v>
      </c>
      <c r="AM59" s="187" t="s">
        <v>233</v>
      </c>
      <c r="AN59" s="205" t="s">
        <v>233</v>
      </c>
      <c r="AO59" s="189" t="s">
        <v>233</v>
      </c>
      <c r="AP59" s="187" t="s">
        <v>233</v>
      </c>
      <c r="AQ59" s="205" t="s">
        <v>233</v>
      </c>
      <c r="AR59" s="189" t="s">
        <v>233</v>
      </c>
      <c r="AS59" s="187" t="s">
        <v>233</v>
      </c>
      <c r="AT59" s="205" t="s">
        <v>233</v>
      </c>
      <c r="AU59" s="189" t="s">
        <v>233</v>
      </c>
      <c r="AV59" s="187" t="s">
        <v>233</v>
      </c>
      <c r="AW59" s="205" t="s">
        <v>233</v>
      </c>
      <c r="AX59" s="188"/>
      <c r="AY59" s="195"/>
      <c r="AZ59" s="197"/>
    </row>
    <row r="60" spans="1:52" x14ac:dyDescent="0.25">
      <c r="A60" s="202" t="s">
        <v>199</v>
      </c>
      <c r="B60" s="203">
        <v>114</v>
      </c>
      <c r="C60" s="203" t="s">
        <v>1353</v>
      </c>
      <c r="D60" s="203" t="s">
        <v>101</v>
      </c>
      <c r="E60" s="188" t="s">
        <v>1405</v>
      </c>
      <c r="F60" s="185">
        <v>567</v>
      </c>
      <c r="G60" s="204">
        <v>6.0460652591170824E-2</v>
      </c>
      <c r="H60" s="188" t="s">
        <v>1400</v>
      </c>
      <c r="I60" s="185">
        <v>354</v>
      </c>
      <c r="J60" s="204">
        <v>3.7747920665387076E-2</v>
      </c>
      <c r="K60" s="188" t="s">
        <v>1406</v>
      </c>
      <c r="L60" s="185">
        <v>341</v>
      </c>
      <c r="M60" s="204">
        <v>3.6361697590104498E-2</v>
      </c>
      <c r="N60" s="188" t="s">
        <v>1408</v>
      </c>
      <c r="O60" s="185">
        <v>316</v>
      </c>
      <c r="P60" s="204">
        <v>3.3695883983791856E-2</v>
      </c>
      <c r="Q60" s="188" t="s">
        <v>1411</v>
      </c>
      <c r="R60" s="185">
        <v>254</v>
      </c>
      <c r="S60" s="204">
        <v>2.7084666240136491E-2</v>
      </c>
      <c r="T60" s="188" t="s">
        <v>1413</v>
      </c>
      <c r="U60" s="185">
        <v>253</v>
      </c>
      <c r="V60" s="204">
        <v>2.6978033695883984E-2</v>
      </c>
      <c r="W60" s="188" t="s">
        <v>1412</v>
      </c>
      <c r="X60" s="185">
        <v>241</v>
      </c>
      <c r="Y60" s="204">
        <v>2.5698443164853913E-2</v>
      </c>
      <c r="Z60" s="188" t="s">
        <v>1431</v>
      </c>
      <c r="AA60" s="185">
        <v>223</v>
      </c>
      <c r="AB60" s="204">
        <v>2.3779057368308806E-2</v>
      </c>
      <c r="AC60" s="188" t="s">
        <v>1435</v>
      </c>
      <c r="AD60" s="185">
        <v>217</v>
      </c>
      <c r="AE60" s="204">
        <v>2.3139262102793774E-2</v>
      </c>
      <c r="AF60" s="188" t="s">
        <v>1410</v>
      </c>
      <c r="AG60" s="185">
        <v>202</v>
      </c>
      <c r="AH60" s="204">
        <v>2.1539773939006183E-2</v>
      </c>
      <c r="AI60" s="188" t="s">
        <v>1416</v>
      </c>
      <c r="AJ60" s="185">
        <v>174</v>
      </c>
      <c r="AK60" s="204">
        <v>1.8554062699936022E-2</v>
      </c>
      <c r="AL60" s="188" t="s">
        <v>1409</v>
      </c>
      <c r="AM60" s="185">
        <v>165</v>
      </c>
      <c r="AN60" s="204">
        <v>1.7594369801663467E-2</v>
      </c>
      <c r="AO60" s="188" t="s">
        <v>1417</v>
      </c>
      <c r="AP60" s="185">
        <v>159</v>
      </c>
      <c r="AQ60" s="204">
        <v>1.6954574536148431E-2</v>
      </c>
      <c r="AR60" s="188" t="s">
        <v>1427</v>
      </c>
      <c r="AS60" s="185">
        <v>158</v>
      </c>
      <c r="AT60" s="204">
        <v>1.6847941991895928E-2</v>
      </c>
      <c r="AU60" s="188" t="s">
        <v>1436</v>
      </c>
      <c r="AV60" s="185">
        <v>157</v>
      </c>
      <c r="AW60" s="204">
        <v>1.6741309447643422E-2</v>
      </c>
      <c r="AX60" s="188"/>
      <c r="AY60" s="195"/>
      <c r="AZ60" s="197"/>
    </row>
    <row r="61" spans="1:52" x14ac:dyDescent="0.25">
      <c r="A61" s="202" t="s">
        <v>201</v>
      </c>
      <c r="B61" s="203">
        <v>126</v>
      </c>
      <c r="C61" s="203" t="s">
        <v>1353</v>
      </c>
      <c r="D61" s="203" t="s">
        <v>107</v>
      </c>
      <c r="E61" s="188" t="s">
        <v>1399</v>
      </c>
      <c r="F61" s="185">
        <v>935</v>
      </c>
      <c r="G61" s="204">
        <v>7.3275862068965511E-2</v>
      </c>
      <c r="H61" s="188" t="s">
        <v>1401</v>
      </c>
      <c r="I61" s="185">
        <v>673</v>
      </c>
      <c r="J61" s="204">
        <v>5.2742946708463953E-2</v>
      </c>
      <c r="K61" s="188" t="s">
        <v>1429</v>
      </c>
      <c r="L61" s="185">
        <v>490</v>
      </c>
      <c r="M61" s="204">
        <v>3.8401253918495297E-2</v>
      </c>
      <c r="N61" s="188" t="s">
        <v>1404</v>
      </c>
      <c r="O61" s="185">
        <v>408</v>
      </c>
      <c r="P61" s="204">
        <v>3.1974921630094043E-2</v>
      </c>
      <c r="Q61" s="188" t="s">
        <v>1403</v>
      </c>
      <c r="R61" s="185">
        <v>408</v>
      </c>
      <c r="S61" s="204">
        <v>3.1974921630094043E-2</v>
      </c>
      <c r="T61" s="188" t="s">
        <v>1402</v>
      </c>
      <c r="U61" s="185">
        <v>379</v>
      </c>
      <c r="V61" s="204">
        <v>2.9702194357366773E-2</v>
      </c>
      <c r="W61" s="188" t="s">
        <v>1415</v>
      </c>
      <c r="X61" s="185">
        <v>306</v>
      </c>
      <c r="Y61" s="204">
        <v>2.3981191222570534E-2</v>
      </c>
      <c r="Z61" s="188" t="s">
        <v>1420</v>
      </c>
      <c r="AA61" s="185">
        <v>275</v>
      </c>
      <c r="AB61" s="204">
        <v>2.1551724137931036E-2</v>
      </c>
      <c r="AC61" s="188" t="s">
        <v>1488</v>
      </c>
      <c r="AD61" s="185">
        <v>251</v>
      </c>
      <c r="AE61" s="204">
        <v>1.9670846394984325E-2</v>
      </c>
      <c r="AF61" s="188" t="s">
        <v>1408</v>
      </c>
      <c r="AG61" s="185">
        <v>251</v>
      </c>
      <c r="AH61" s="204">
        <v>1.9670846394984325E-2</v>
      </c>
      <c r="AI61" s="188" t="s">
        <v>1407</v>
      </c>
      <c r="AJ61" s="185">
        <v>239</v>
      </c>
      <c r="AK61" s="204">
        <v>1.8730407523510972E-2</v>
      </c>
      <c r="AL61" s="188" t="s">
        <v>1440</v>
      </c>
      <c r="AM61" s="185">
        <v>226</v>
      </c>
      <c r="AN61" s="204">
        <v>1.7711598746081504E-2</v>
      </c>
      <c r="AO61" s="188" t="s">
        <v>1400</v>
      </c>
      <c r="AP61" s="185">
        <v>214</v>
      </c>
      <c r="AQ61" s="204">
        <v>1.6771159874608151E-2</v>
      </c>
      <c r="AR61" s="188" t="s">
        <v>1421</v>
      </c>
      <c r="AS61" s="185">
        <v>191</v>
      </c>
      <c r="AT61" s="204">
        <v>1.4968652037617556E-2</v>
      </c>
      <c r="AU61" s="188" t="s">
        <v>1431</v>
      </c>
      <c r="AV61" s="185">
        <v>188</v>
      </c>
      <c r="AW61" s="204">
        <v>1.4733542319749215E-2</v>
      </c>
      <c r="AX61" s="188"/>
      <c r="AY61" s="195"/>
      <c r="AZ61" s="197"/>
    </row>
    <row r="62" spans="1:52" x14ac:dyDescent="0.25">
      <c r="A62" s="202" t="s">
        <v>203</v>
      </c>
      <c r="B62" s="203">
        <v>129</v>
      </c>
      <c r="C62" s="203" t="s">
        <v>1364</v>
      </c>
      <c r="D62" s="203" t="s">
        <v>101</v>
      </c>
      <c r="E62" s="188" t="s">
        <v>1399</v>
      </c>
      <c r="F62" s="185">
        <v>536</v>
      </c>
      <c r="G62" s="204">
        <v>7.4002485158083664E-2</v>
      </c>
      <c r="H62" s="188" t="s">
        <v>1405</v>
      </c>
      <c r="I62" s="185">
        <v>533</v>
      </c>
      <c r="J62" s="204">
        <v>7.3588292144139172E-2</v>
      </c>
      <c r="K62" s="188" t="s">
        <v>1401</v>
      </c>
      <c r="L62" s="185">
        <v>343</v>
      </c>
      <c r="M62" s="204">
        <v>4.7356067927654288E-2</v>
      </c>
      <c r="N62" s="188" t="s">
        <v>1400</v>
      </c>
      <c r="O62" s="185">
        <v>340</v>
      </c>
      <c r="P62" s="204">
        <v>4.694187491370979E-2</v>
      </c>
      <c r="Q62" s="188" t="s">
        <v>1406</v>
      </c>
      <c r="R62" s="185">
        <v>305</v>
      </c>
      <c r="S62" s="204">
        <v>4.2109623084357312E-2</v>
      </c>
      <c r="T62" s="188" t="s">
        <v>1412</v>
      </c>
      <c r="U62" s="185">
        <v>254</v>
      </c>
      <c r="V62" s="204">
        <v>3.5068341847300843E-2</v>
      </c>
      <c r="W62" s="188" t="s">
        <v>1409</v>
      </c>
      <c r="X62" s="185">
        <v>239</v>
      </c>
      <c r="Y62" s="204">
        <v>3.2997376777578351E-2</v>
      </c>
      <c r="Z62" s="188" t="s">
        <v>1413</v>
      </c>
      <c r="AA62" s="185">
        <v>216</v>
      </c>
      <c r="AB62" s="204">
        <v>2.9821897004003867E-2</v>
      </c>
      <c r="AC62" s="188" t="s">
        <v>1404</v>
      </c>
      <c r="AD62" s="185">
        <v>205</v>
      </c>
      <c r="AE62" s="204">
        <v>2.8303189286207373E-2</v>
      </c>
      <c r="AF62" s="188" t="s">
        <v>1414</v>
      </c>
      <c r="AG62" s="185">
        <v>185</v>
      </c>
      <c r="AH62" s="204">
        <v>2.5541902526577384E-2</v>
      </c>
      <c r="AI62" s="188" t="s">
        <v>1410</v>
      </c>
      <c r="AJ62" s="185">
        <v>167</v>
      </c>
      <c r="AK62" s="204">
        <v>2.3056744442910396E-2</v>
      </c>
      <c r="AL62" s="188" t="s">
        <v>1416</v>
      </c>
      <c r="AM62" s="185">
        <v>156</v>
      </c>
      <c r="AN62" s="204">
        <v>2.1538036725113903E-2</v>
      </c>
      <c r="AO62" s="188" t="s">
        <v>1417</v>
      </c>
      <c r="AP62" s="185">
        <v>153</v>
      </c>
      <c r="AQ62" s="204">
        <v>2.1123843711169404E-2</v>
      </c>
      <c r="AR62" s="188" t="s">
        <v>1408</v>
      </c>
      <c r="AS62" s="185">
        <v>143</v>
      </c>
      <c r="AT62" s="204">
        <v>1.9743200331354412E-2</v>
      </c>
      <c r="AU62" s="188" t="s">
        <v>1422</v>
      </c>
      <c r="AV62" s="185">
        <v>129</v>
      </c>
      <c r="AW62" s="204">
        <v>1.781029959961342E-2</v>
      </c>
      <c r="AX62" s="188"/>
      <c r="AY62" s="195"/>
      <c r="AZ62" s="197"/>
    </row>
    <row r="63" spans="1:52" x14ac:dyDescent="0.25">
      <c r="A63" s="202" t="s">
        <v>205</v>
      </c>
      <c r="B63" s="203">
        <v>104</v>
      </c>
      <c r="C63" s="203" t="s">
        <v>1346</v>
      </c>
      <c r="D63" s="203" t="s">
        <v>123</v>
      </c>
      <c r="E63" s="188" t="s">
        <v>1399</v>
      </c>
      <c r="F63" s="185">
        <v>956</v>
      </c>
      <c r="G63" s="204">
        <v>5.752105896510229E-2</v>
      </c>
      <c r="H63" s="188" t="s">
        <v>1401</v>
      </c>
      <c r="I63" s="185">
        <v>677</v>
      </c>
      <c r="J63" s="204">
        <v>4.0734055354993984E-2</v>
      </c>
      <c r="K63" s="188" t="s">
        <v>1404</v>
      </c>
      <c r="L63" s="185">
        <v>520</v>
      </c>
      <c r="M63" s="204">
        <v>3.1287605294825514E-2</v>
      </c>
      <c r="N63" s="188" t="s">
        <v>1405</v>
      </c>
      <c r="O63" s="185">
        <v>459</v>
      </c>
      <c r="P63" s="204">
        <v>2.7617328519855596E-2</v>
      </c>
      <c r="Q63" s="188" t="s">
        <v>1406</v>
      </c>
      <c r="R63" s="185">
        <v>350</v>
      </c>
      <c r="S63" s="204">
        <v>2.1058965102286401E-2</v>
      </c>
      <c r="T63" s="188" t="s">
        <v>1420</v>
      </c>
      <c r="U63" s="185">
        <v>329</v>
      </c>
      <c r="V63" s="204">
        <v>1.9795427196149219E-2</v>
      </c>
      <c r="W63" s="188" t="s">
        <v>1459</v>
      </c>
      <c r="X63" s="185">
        <v>293</v>
      </c>
      <c r="Y63" s="204">
        <v>1.7629362214199758E-2</v>
      </c>
      <c r="Z63" s="188" t="s">
        <v>1455</v>
      </c>
      <c r="AA63" s="185">
        <v>218</v>
      </c>
      <c r="AB63" s="204">
        <v>1.3116726835138388E-2</v>
      </c>
      <c r="AC63" s="188" t="s">
        <v>1444</v>
      </c>
      <c r="AD63" s="185">
        <v>216</v>
      </c>
      <c r="AE63" s="204">
        <v>1.2996389891696752E-2</v>
      </c>
      <c r="AF63" s="188" t="s">
        <v>1410</v>
      </c>
      <c r="AG63" s="185">
        <v>214</v>
      </c>
      <c r="AH63" s="204">
        <v>1.2876052948255114E-2</v>
      </c>
      <c r="AI63" s="188" t="s">
        <v>1400</v>
      </c>
      <c r="AJ63" s="185">
        <v>214</v>
      </c>
      <c r="AK63" s="204">
        <v>1.2876052948255114E-2</v>
      </c>
      <c r="AL63" s="188" t="s">
        <v>1443</v>
      </c>
      <c r="AM63" s="185">
        <v>212</v>
      </c>
      <c r="AN63" s="204">
        <v>1.2755716004813478E-2</v>
      </c>
      <c r="AO63" s="188" t="s">
        <v>1442</v>
      </c>
      <c r="AP63" s="185">
        <v>198</v>
      </c>
      <c r="AQ63" s="204">
        <v>1.1913357400722021E-2</v>
      </c>
      <c r="AR63" s="188" t="s">
        <v>1416</v>
      </c>
      <c r="AS63" s="185">
        <v>185</v>
      </c>
      <c r="AT63" s="204">
        <v>1.1131167268351384E-2</v>
      </c>
      <c r="AU63" s="188" t="s">
        <v>1422</v>
      </c>
      <c r="AV63" s="185">
        <v>174</v>
      </c>
      <c r="AW63" s="204">
        <v>1.0469314079422382E-2</v>
      </c>
      <c r="AX63" s="188"/>
      <c r="AY63" s="195"/>
      <c r="AZ63" s="197"/>
    </row>
    <row r="64" spans="1:52" x14ac:dyDescent="0.25">
      <c r="A64" s="202" t="s">
        <v>206</v>
      </c>
      <c r="B64" s="203">
        <v>3115</v>
      </c>
      <c r="C64" s="203" t="s">
        <v>1339</v>
      </c>
      <c r="D64" s="203" t="s">
        <v>123</v>
      </c>
      <c r="E64" s="188" t="s">
        <v>1399</v>
      </c>
      <c r="F64" s="185">
        <v>3787</v>
      </c>
      <c r="G64" s="204">
        <v>9.5263250572283853E-2</v>
      </c>
      <c r="H64" s="188" t="s">
        <v>1401</v>
      </c>
      <c r="I64" s="185">
        <v>2885</v>
      </c>
      <c r="J64" s="204">
        <v>7.2573139134153392E-2</v>
      </c>
      <c r="K64" s="188" t="s">
        <v>1400</v>
      </c>
      <c r="L64" s="185">
        <v>1803</v>
      </c>
      <c r="M64" s="204">
        <v>4.5355067542072296E-2</v>
      </c>
      <c r="N64" s="188" t="s">
        <v>1404</v>
      </c>
      <c r="O64" s="185">
        <v>1498</v>
      </c>
      <c r="P64" s="204">
        <v>3.7682690614544816E-2</v>
      </c>
      <c r="Q64" s="188" t="s">
        <v>1405</v>
      </c>
      <c r="R64" s="185">
        <v>1247</v>
      </c>
      <c r="S64" s="204">
        <v>3.1368701733202525E-2</v>
      </c>
      <c r="T64" s="188" t="s">
        <v>1406</v>
      </c>
      <c r="U64" s="185">
        <v>857</v>
      </c>
      <c r="V64" s="204">
        <v>2.1558121399642794E-2</v>
      </c>
      <c r="W64" s="188" t="s">
        <v>1421</v>
      </c>
      <c r="X64" s="185">
        <v>593</v>
      </c>
      <c r="Y64" s="204">
        <v>1.4917113173848515E-2</v>
      </c>
      <c r="Z64" s="188" t="s">
        <v>1442</v>
      </c>
      <c r="AA64" s="185">
        <v>539</v>
      </c>
      <c r="AB64" s="204">
        <v>1.3558725127663322E-2</v>
      </c>
      <c r="AC64" s="188" t="s">
        <v>1419</v>
      </c>
      <c r="AD64" s="185">
        <v>473</v>
      </c>
      <c r="AE64" s="204">
        <v>1.1898473071214751E-2</v>
      </c>
      <c r="AF64" s="188" t="s">
        <v>1414</v>
      </c>
      <c r="AG64" s="185">
        <v>469</v>
      </c>
      <c r="AH64" s="204">
        <v>1.1797851734460293E-2</v>
      </c>
      <c r="AI64" s="188" t="s">
        <v>1417</v>
      </c>
      <c r="AJ64" s="185">
        <v>468</v>
      </c>
      <c r="AK64" s="204">
        <v>1.1772696400271678E-2</v>
      </c>
      <c r="AL64" s="188" t="s">
        <v>1410</v>
      </c>
      <c r="AM64" s="185">
        <v>445</v>
      </c>
      <c r="AN64" s="204">
        <v>1.1194123713933539E-2</v>
      </c>
      <c r="AO64" s="188" t="s">
        <v>1412</v>
      </c>
      <c r="AP64" s="185">
        <v>435</v>
      </c>
      <c r="AQ64" s="204">
        <v>1.0942570372047393E-2</v>
      </c>
      <c r="AR64" s="188" t="s">
        <v>1413</v>
      </c>
      <c r="AS64" s="185">
        <v>407</v>
      </c>
      <c r="AT64" s="204">
        <v>1.0238221014766182E-2</v>
      </c>
      <c r="AU64" s="188" t="s">
        <v>1431</v>
      </c>
      <c r="AV64" s="185">
        <v>406</v>
      </c>
      <c r="AW64" s="204">
        <v>1.0213065680577567E-2</v>
      </c>
      <c r="AX64" s="188"/>
      <c r="AY64" s="195"/>
      <c r="AZ64" s="197"/>
    </row>
    <row r="65" spans="1:49" x14ac:dyDescent="0.25">
      <c r="A65" s="202" t="s">
        <v>207</v>
      </c>
      <c r="B65" s="203">
        <v>138</v>
      </c>
      <c r="C65" s="203" t="s">
        <v>1322</v>
      </c>
      <c r="D65" s="203" t="s">
        <v>97</v>
      </c>
      <c r="E65" s="188" t="s">
        <v>1399</v>
      </c>
      <c r="F65" s="185">
        <v>2450</v>
      </c>
      <c r="G65" s="204">
        <v>0.1656412683388547</v>
      </c>
      <c r="H65" s="188" t="s">
        <v>1401</v>
      </c>
      <c r="I65" s="185">
        <v>1718</v>
      </c>
      <c r="J65" s="204">
        <v>0.11615171388006219</v>
      </c>
      <c r="K65" s="188" t="s">
        <v>1404</v>
      </c>
      <c r="L65" s="185">
        <v>831</v>
      </c>
      <c r="M65" s="204">
        <v>5.6182813873301332E-2</v>
      </c>
      <c r="N65" s="188" t="s">
        <v>1405</v>
      </c>
      <c r="O65" s="185">
        <v>675</v>
      </c>
      <c r="P65" s="204">
        <v>4.5635859644378336E-2</v>
      </c>
      <c r="Q65" s="188" t="s">
        <v>1406</v>
      </c>
      <c r="R65" s="185">
        <v>449</v>
      </c>
      <c r="S65" s="204">
        <v>3.0356297748630925E-2</v>
      </c>
      <c r="T65" s="188" t="s">
        <v>1412</v>
      </c>
      <c r="U65" s="185">
        <v>407</v>
      </c>
      <c r="V65" s="204">
        <v>2.7516733148536272E-2</v>
      </c>
      <c r="W65" s="188" t="s">
        <v>1413</v>
      </c>
      <c r="X65" s="185">
        <v>339</v>
      </c>
      <c r="Y65" s="204">
        <v>2.291934284362112E-2</v>
      </c>
      <c r="Z65" s="188" t="s">
        <v>1400</v>
      </c>
      <c r="AA65" s="185">
        <v>334</v>
      </c>
      <c r="AB65" s="204">
        <v>2.2581299438847947E-2</v>
      </c>
      <c r="AC65" s="188" t="s">
        <v>1416</v>
      </c>
      <c r="AD65" s="185">
        <v>261</v>
      </c>
      <c r="AE65" s="204">
        <v>1.7645865729159625E-2</v>
      </c>
      <c r="AF65" s="188" t="s">
        <v>1410</v>
      </c>
      <c r="AG65" s="185">
        <v>246</v>
      </c>
      <c r="AH65" s="204">
        <v>1.6631735514840106E-2</v>
      </c>
      <c r="AI65" s="188" t="s">
        <v>1417</v>
      </c>
      <c r="AJ65" s="185">
        <v>210</v>
      </c>
      <c r="AK65" s="204">
        <v>1.419782300047326E-2</v>
      </c>
      <c r="AL65" s="188" t="s">
        <v>1408</v>
      </c>
      <c r="AM65" s="185">
        <v>204</v>
      </c>
      <c r="AN65" s="204">
        <v>1.3792170914745454E-2</v>
      </c>
      <c r="AO65" s="188" t="s">
        <v>1434</v>
      </c>
      <c r="AP65" s="185">
        <v>192</v>
      </c>
      <c r="AQ65" s="204">
        <v>1.2980866743289838E-2</v>
      </c>
      <c r="AR65" s="188" t="s">
        <v>1409</v>
      </c>
      <c r="AS65" s="185">
        <v>191</v>
      </c>
      <c r="AT65" s="204">
        <v>1.2913258062335203E-2</v>
      </c>
      <c r="AU65" s="188" t="s">
        <v>1446</v>
      </c>
      <c r="AV65" s="185">
        <v>186</v>
      </c>
      <c r="AW65" s="204">
        <v>1.257521465756203E-2</v>
      </c>
    </row>
    <row r="66" spans="1:49" x14ac:dyDescent="0.25">
      <c r="A66" s="198"/>
      <c r="B66" s="198"/>
      <c r="C66" s="188"/>
      <c r="D66" s="198"/>
      <c r="G66" s="204"/>
      <c r="H66" s="188"/>
      <c r="J66" s="204"/>
      <c r="K66" s="188"/>
      <c r="M66" s="204"/>
      <c r="N66" s="188"/>
      <c r="P66" s="204"/>
      <c r="Q66" s="188"/>
      <c r="S66" s="204"/>
      <c r="T66" s="188"/>
      <c r="V66" s="204"/>
      <c r="W66" s="188"/>
      <c r="Y66" s="204"/>
      <c r="Z66" s="188"/>
      <c r="AA66" s="185"/>
      <c r="AB66" s="204"/>
      <c r="AC66" s="188"/>
      <c r="AD66" s="185"/>
      <c r="AE66" s="204"/>
      <c r="AF66" s="188"/>
      <c r="AG66" s="185"/>
      <c r="AH66" s="204"/>
      <c r="AI66" s="188"/>
      <c r="AJ66" s="185"/>
      <c r="AK66" s="204"/>
      <c r="AL66" s="188"/>
      <c r="AM66" s="185"/>
      <c r="AN66" s="204"/>
      <c r="AO66" s="188"/>
      <c r="AP66" s="185"/>
      <c r="AQ66" s="204"/>
      <c r="AR66" s="188"/>
      <c r="AS66" s="185"/>
      <c r="AT66" s="204"/>
      <c r="AU66" s="188"/>
      <c r="AV66" s="185"/>
      <c r="AW66" s="204"/>
    </row>
    <row r="67" spans="1:49" x14ac:dyDescent="0.25">
      <c r="A67" s="198"/>
      <c r="B67" s="198"/>
      <c r="C67" s="188"/>
      <c r="D67" s="198"/>
      <c r="G67" s="204"/>
      <c r="H67" s="188"/>
      <c r="J67" s="204"/>
      <c r="K67" s="188"/>
      <c r="M67" s="204"/>
      <c r="N67" s="188"/>
      <c r="P67" s="204"/>
      <c r="Q67" s="188"/>
      <c r="S67" s="204"/>
      <c r="T67" s="188"/>
      <c r="V67" s="204"/>
      <c r="W67" s="188"/>
      <c r="Y67" s="204"/>
      <c r="Z67" s="188"/>
      <c r="AA67" s="185"/>
      <c r="AB67" s="204"/>
      <c r="AC67" s="188"/>
      <c r="AD67" s="185"/>
      <c r="AE67" s="204"/>
      <c r="AF67" s="188"/>
      <c r="AG67" s="185"/>
      <c r="AH67" s="204"/>
      <c r="AI67" s="188"/>
      <c r="AJ67" s="185"/>
      <c r="AK67" s="204"/>
      <c r="AL67" s="188"/>
      <c r="AM67" s="185"/>
      <c r="AN67" s="204"/>
      <c r="AO67" s="188"/>
      <c r="AP67" s="185"/>
      <c r="AQ67" s="204"/>
      <c r="AR67" s="188"/>
      <c r="AS67" s="185"/>
      <c r="AT67" s="204"/>
      <c r="AU67" s="188"/>
      <c r="AV67" s="185"/>
      <c r="AW67" s="204"/>
    </row>
    <row r="68" spans="1:49" x14ac:dyDescent="0.25">
      <c r="A68" s="206" t="s">
        <v>297</v>
      </c>
      <c r="B68" s="193"/>
      <c r="C68" s="188"/>
      <c r="D68" s="193"/>
      <c r="G68" s="196"/>
      <c r="H68" s="188"/>
      <c r="J68" s="196"/>
      <c r="K68" s="188"/>
      <c r="M68" s="196"/>
      <c r="N68" s="188"/>
      <c r="P68" s="196"/>
      <c r="Q68" s="188"/>
      <c r="S68" s="196"/>
      <c r="T68" s="188"/>
      <c r="V68" s="196"/>
      <c r="W68" s="188"/>
      <c r="Y68" s="196"/>
      <c r="Z68" s="188"/>
      <c r="AA68" s="185"/>
      <c r="AB68" s="196"/>
      <c r="AC68" s="188"/>
      <c r="AD68" s="185"/>
      <c r="AE68" s="196"/>
      <c r="AF68" s="188"/>
      <c r="AG68" s="185"/>
      <c r="AH68" s="196"/>
      <c r="AI68" s="188"/>
      <c r="AJ68" s="185"/>
      <c r="AK68" s="196"/>
      <c r="AL68" s="188"/>
      <c r="AM68" s="185"/>
      <c r="AN68" s="196"/>
      <c r="AO68" s="188"/>
      <c r="AP68" s="185"/>
      <c r="AQ68" s="196"/>
      <c r="AR68" s="188"/>
      <c r="AS68" s="185"/>
      <c r="AT68" s="196"/>
      <c r="AU68" s="188"/>
      <c r="AV68" s="185"/>
      <c r="AW68" s="196"/>
    </row>
    <row r="69" spans="1:49" x14ac:dyDescent="0.25">
      <c r="A69" s="198"/>
      <c r="B69" s="193"/>
      <c r="C69" s="188"/>
      <c r="D69" s="193"/>
      <c r="G69" s="196"/>
      <c r="H69" s="188"/>
      <c r="J69" s="196"/>
      <c r="K69" s="188"/>
      <c r="M69" s="196"/>
      <c r="N69" s="188"/>
      <c r="P69" s="196"/>
      <c r="Q69" s="188"/>
      <c r="S69" s="196"/>
      <c r="T69" s="188"/>
      <c r="V69" s="196"/>
      <c r="W69" s="188"/>
      <c r="Y69" s="196"/>
      <c r="Z69" s="188"/>
      <c r="AA69" s="185"/>
      <c r="AB69" s="196"/>
      <c r="AC69" s="188"/>
      <c r="AD69" s="185"/>
      <c r="AE69" s="196"/>
      <c r="AF69" s="188"/>
      <c r="AG69" s="185"/>
      <c r="AH69" s="196"/>
      <c r="AI69" s="188"/>
      <c r="AJ69" s="185"/>
      <c r="AK69" s="196"/>
      <c r="AL69" s="188"/>
      <c r="AM69" s="185"/>
      <c r="AN69" s="196"/>
      <c r="AO69" s="188"/>
      <c r="AP69" s="185"/>
      <c r="AQ69" s="196"/>
      <c r="AR69" s="188"/>
      <c r="AS69" s="185"/>
      <c r="AT69" s="196"/>
      <c r="AU69" s="188"/>
      <c r="AV69" s="185"/>
      <c r="AW69" s="196"/>
    </row>
    <row r="70" spans="1:49" x14ac:dyDescent="0.25">
      <c r="A70" s="198"/>
      <c r="B70" s="193"/>
      <c r="C70" s="188"/>
      <c r="D70" s="194"/>
      <c r="G70" s="196"/>
      <c r="H70" s="188"/>
      <c r="J70" s="196"/>
      <c r="K70" s="188"/>
      <c r="M70" s="196"/>
      <c r="N70" s="188"/>
      <c r="P70" s="196"/>
      <c r="Q70" s="188"/>
      <c r="S70" s="196"/>
      <c r="T70" s="188"/>
      <c r="V70" s="196"/>
      <c r="W70" s="188"/>
      <c r="Y70" s="196"/>
      <c r="Z70" s="188"/>
      <c r="AA70" s="185"/>
      <c r="AB70" s="196"/>
      <c r="AC70" s="188"/>
      <c r="AD70" s="185"/>
      <c r="AE70" s="196"/>
      <c r="AF70" s="188"/>
      <c r="AG70" s="185"/>
      <c r="AH70" s="196"/>
      <c r="AI70" s="188"/>
      <c r="AJ70" s="185"/>
      <c r="AK70" s="196"/>
      <c r="AL70" s="188"/>
      <c r="AM70" s="185"/>
      <c r="AN70" s="196"/>
      <c r="AO70" s="188"/>
      <c r="AP70" s="185"/>
      <c r="AQ70" s="196"/>
      <c r="AR70" s="188"/>
      <c r="AS70" s="185"/>
      <c r="AT70" s="196"/>
      <c r="AU70" s="188"/>
      <c r="AV70" s="185"/>
      <c r="AW70" s="196"/>
    </row>
    <row r="71" spans="1:49" x14ac:dyDescent="0.25">
      <c r="A71" s="198"/>
      <c r="B71" s="193"/>
      <c r="C71" s="188"/>
      <c r="D71" s="194"/>
      <c r="G71" s="196"/>
      <c r="H71" s="188"/>
      <c r="J71" s="196"/>
      <c r="K71" s="188"/>
      <c r="M71" s="196"/>
      <c r="N71" s="188"/>
      <c r="P71" s="196"/>
      <c r="Q71" s="188"/>
      <c r="S71" s="196"/>
      <c r="T71" s="188"/>
      <c r="V71" s="196"/>
      <c r="W71" s="188"/>
      <c r="Y71" s="196"/>
      <c r="Z71" s="188"/>
      <c r="AA71" s="185"/>
      <c r="AB71" s="196"/>
      <c r="AC71" s="188"/>
      <c r="AD71" s="185"/>
      <c r="AE71" s="196"/>
      <c r="AF71" s="188"/>
      <c r="AG71" s="185"/>
      <c r="AH71" s="196"/>
      <c r="AI71" s="188"/>
      <c r="AJ71" s="185"/>
      <c r="AK71" s="196"/>
      <c r="AL71" s="188"/>
      <c r="AM71" s="185"/>
      <c r="AN71" s="196"/>
      <c r="AO71" s="188"/>
      <c r="AP71" s="185"/>
      <c r="AQ71" s="196"/>
      <c r="AR71" s="188"/>
      <c r="AS71" s="185"/>
      <c r="AT71" s="196"/>
      <c r="AU71" s="188"/>
      <c r="AV71" s="185"/>
      <c r="AW71" s="196"/>
    </row>
    <row r="72" spans="1:49" x14ac:dyDescent="0.25">
      <c r="A72" s="198"/>
      <c r="B72" s="193"/>
      <c r="C72" s="188"/>
      <c r="D72" s="194"/>
      <c r="G72" s="196"/>
      <c r="H72" s="188"/>
      <c r="J72" s="196"/>
      <c r="K72" s="188"/>
      <c r="M72" s="196"/>
      <c r="N72" s="188"/>
      <c r="P72" s="196"/>
      <c r="Q72" s="188"/>
      <c r="S72" s="196"/>
      <c r="T72" s="188"/>
      <c r="V72" s="196"/>
      <c r="W72" s="188"/>
      <c r="Y72" s="196"/>
      <c r="Z72" s="188"/>
      <c r="AA72" s="185"/>
      <c r="AB72" s="196"/>
      <c r="AC72" s="188"/>
      <c r="AD72" s="185"/>
      <c r="AE72" s="196"/>
      <c r="AF72" s="188"/>
      <c r="AG72" s="185"/>
      <c r="AH72" s="196"/>
      <c r="AI72" s="188"/>
      <c r="AJ72" s="185"/>
      <c r="AK72" s="196"/>
      <c r="AL72" s="188"/>
      <c r="AM72" s="185"/>
      <c r="AN72" s="196"/>
      <c r="AO72" s="188"/>
      <c r="AP72" s="185"/>
      <c r="AQ72" s="196"/>
      <c r="AR72" s="188"/>
      <c r="AS72" s="185"/>
      <c r="AT72" s="196"/>
      <c r="AU72" s="188"/>
      <c r="AV72" s="185"/>
      <c r="AW72" s="196"/>
    </row>
    <row r="73" spans="1:49" x14ac:dyDescent="0.25">
      <c r="A73" s="198"/>
      <c r="B73" s="193"/>
      <c r="C73" s="188"/>
      <c r="D73" s="194"/>
      <c r="G73" s="196"/>
      <c r="H73" s="188"/>
      <c r="J73" s="196"/>
      <c r="K73" s="188"/>
      <c r="M73" s="196"/>
      <c r="N73" s="188"/>
      <c r="P73" s="196"/>
      <c r="Q73" s="188"/>
      <c r="S73" s="196"/>
      <c r="T73" s="188"/>
      <c r="V73" s="196"/>
      <c r="W73" s="188"/>
      <c r="Y73" s="196"/>
      <c r="Z73" s="188"/>
      <c r="AA73" s="185"/>
      <c r="AB73" s="196"/>
      <c r="AC73" s="188"/>
      <c r="AD73" s="185"/>
      <c r="AE73" s="196"/>
      <c r="AF73" s="188"/>
      <c r="AG73" s="185"/>
      <c r="AH73" s="196"/>
      <c r="AI73" s="188"/>
      <c r="AJ73" s="185"/>
      <c r="AK73" s="196"/>
      <c r="AL73" s="188"/>
      <c r="AM73" s="185"/>
      <c r="AN73" s="196"/>
      <c r="AO73" s="188"/>
      <c r="AP73" s="185"/>
      <c r="AQ73" s="196"/>
      <c r="AR73" s="188"/>
      <c r="AS73" s="185"/>
      <c r="AT73" s="196"/>
      <c r="AU73" s="188"/>
      <c r="AV73" s="185"/>
      <c r="AW73" s="196"/>
    </row>
    <row r="74" spans="1:49" x14ac:dyDescent="0.25">
      <c r="A74" s="198"/>
      <c r="B74" s="193"/>
      <c r="C74" s="188"/>
      <c r="D74" s="194"/>
      <c r="G74" s="196"/>
      <c r="H74" s="188"/>
      <c r="J74" s="196"/>
      <c r="K74" s="188"/>
      <c r="M74" s="196"/>
      <c r="N74" s="188"/>
      <c r="P74" s="196"/>
      <c r="Q74" s="188"/>
      <c r="S74" s="196"/>
      <c r="T74" s="188"/>
      <c r="V74" s="196"/>
      <c r="W74" s="188"/>
      <c r="Y74" s="196"/>
      <c r="Z74" s="188"/>
      <c r="AA74" s="185"/>
      <c r="AB74" s="196"/>
      <c r="AC74" s="188"/>
      <c r="AD74" s="185"/>
      <c r="AE74" s="196"/>
      <c r="AF74" s="188"/>
      <c r="AG74" s="185"/>
      <c r="AH74" s="196"/>
      <c r="AI74" s="188"/>
      <c r="AJ74" s="185"/>
      <c r="AK74" s="196"/>
      <c r="AL74" s="188"/>
      <c r="AM74" s="185"/>
      <c r="AN74" s="196"/>
      <c r="AO74" s="188"/>
      <c r="AP74" s="185"/>
      <c r="AQ74" s="196"/>
      <c r="AR74" s="188"/>
      <c r="AS74" s="185"/>
      <c r="AT74" s="196"/>
      <c r="AU74" s="188"/>
      <c r="AV74" s="185"/>
      <c r="AW74" s="196"/>
    </row>
    <row r="75" spans="1:49" x14ac:dyDescent="0.25">
      <c r="A75" s="198"/>
      <c r="B75" s="193"/>
      <c r="C75" s="188"/>
      <c r="D75" s="194"/>
      <c r="G75" s="196"/>
      <c r="H75" s="188"/>
      <c r="J75" s="196"/>
      <c r="K75" s="188"/>
      <c r="M75" s="196"/>
      <c r="N75" s="188"/>
      <c r="P75" s="196"/>
      <c r="Q75" s="188"/>
      <c r="S75" s="196"/>
      <c r="T75" s="188"/>
      <c r="V75" s="196"/>
      <c r="W75" s="188"/>
      <c r="Y75" s="196"/>
      <c r="Z75" s="188"/>
      <c r="AA75" s="185"/>
      <c r="AB75" s="196"/>
      <c r="AC75" s="188"/>
      <c r="AD75" s="185"/>
      <c r="AE75" s="196"/>
      <c r="AF75" s="188"/>
      <c r="AG75" s="185"/>
      <c r="AH75" s="196"/>
      <c r="AI75" s="188"/>
      <c r="AJ75" s="185"/>
      <c r="AK75" s="196"/>
      <c r="AL75" s="188"/>
      <c r="AM75" s="185"/>
      <c r="AN75" s="196"/>
      <c r="AO75" s="188"/>
      <c r="AP75" s="185"/>
      <c r="AQ75" s="196"/>
      <c r="AR75" s="188"/>
      <c r="AS75" s="185"/>
      <c r="AT75" s="196"/>
      <c r="AU75" s="188"/>
      <c r="AV75" s="185"/>
      <c r="AW75" s="196"/>
    </row>
    <row r="76" spans="1:49" x14ac:dyDescent="0.25">
      <c r="A76" s="198"/>
      <c r="B76" s="193"/>
      <c r="C76" s="188"/>
      <c r="D76" s="194"/>
      <c r="G76" s="196"/>
      <c r="H76" s="188"/>
      <c r="J76" s="196"/>
      <c r="K76" s="188"/>
      <c r="M76" s="196"/>
      <c r="N76" s="188"/>
      <c r="P76" s="196"/>
      <c r="Q76" s="188"/>
      <c r="S76" s="196"/>
      <c r="T76" s="188"/>
      <c r="V76" s="196"/>
      <c r="W76" s="188"/>
      <c r="Y76" s="196"/>
      <c r="Z76" s="188"/>
      <c r="AA76" s="185"/>
      <c r="AB76" s="196"/>
      <c r="AC76" s="188"/>
      <c r="AD76" s="185"/>
      <c r="AE76" s="196"/>
      <c r="AF76" s="188"/>
      <c r="AG76" s="185"/>
      <c r="AH76" s="196"/>
      <c r="AI76" s="188"/>
      <c r="AJ76" s="185"/>
      <c r="AK76" s="196"/>
      <c r="AL76" s="188"/>
      <c r="AM76" s="185"/>
      <c r="AN76" s="196"/>
      <c r="AO76" s="188"/>
      <c r="AP76" s="185"/>
      <c r="AQ76" s="196"/>
      <c r="AR76" s="188"/>
      <c r="AS76" s="185"/>
      <c r="AT76" s="196"/>
      <c r="AU76" s="188"/>
      <c r="AV76" s="185"/>
      <c r="AW76" s="196"/>
    </row>
    <row r="77" spans="1:49" x14ac:dyDescent="0.25">
      <c r="A77" s="198"/>
      <c r="B77" s="193"/>
      <c r="C77" s="188"/>
      <c r="D77" s="194"/>
      <c r="G77" s="196"/>
      <c r="H77" s="188"/>
      <c r="J77" s="196"/>
      <c r="K77" s="188"/>
      <c r="M77" s="196"/>
      <c r="N77" s="188"/>
      <c r="P77" s="196"/>
      <c r="Q77" s="188"/>
      <c r="S77" s="196"/>
      <c r="T77" s="188"/>
      <c r="V77" s="196"/>
      <c r="W77" s="188"/>
      <c r="Y77" s="196"/>
      <c r="Z77" s="188"/>
      <c r="AA77" s="185"/>
      <c r="AB77" s="196"/>
      <c r="AC77" s="188"/>
      <c r="AD77" s="185"/>
      <c r="AE77" s="196"/>
      <c r="AF77" s="188"/>
      <c r="AG77" s="185"/>
      <c r="AH77" s="196"/>
      <c r="AI77" s="188"/>
      <c r="AJ77" s="185"/>
      <c r="AK77" s="196"/>
      <c r="AL77" s="188"/>
      <c r="AM77" s="185"/>
      <c r="AN77" s="196"/>
      <c r="AO77" s="188"/>
      <c r="AP77" s="185"/>
      <c r="AQ77" s="196"/>
      <c r="AR77" s="188"/>
      <c r="AS77" s="185"/>
      <c r="AT77" s="196"/>
      <c r="AU77" s="188"/>
      <c r="AV77" s="185"/>
      <c r="AW77" s="196"/>
    </row>
    <row r="78" spans="1:49" x14ac:dyDescent="0.25">
      <c r="A78" s="198"/>
      <c r="B78" s="193"/>
      <c r="C78" s="188"/>
      <c r="D78" s="194"/>
      <c r="G78" s="196"/>
      <c r="H78" s="188"/>
      <c r="J78" s="196"/>
      <c r="K78" s="188"/>
      <c r="M78" s="196"/>
      <c r="N78" s="188"/>
      <c r="P78" s="196"/>
      <c r="Q78" s="188"/>
      <c r="S78" s="196"/>
      <c r="T78" s="188"/>
      <c r="V78" s="196"/>
      <c r="W78" s="188"/>
      <c r="Y78" s="196"/>
      <c r="Z78" s="188"/>
      <c r="AA78" s="185"/>
      <c r="AB78" s="196"/>
      <c r="AC78" s="188"/>
      <c r="AD78" s="185"/>
      <c r="AE78" s="196"/>
      <c r="AF78" s="188"/>
      <c r="AG78" s="185"/>
      <c r="AH78" s="196"/>
      <c r="AI78" s="188"/>
      <c r="AJ78" s="185"/>
      <c r="AK78" s="196"/>
      <c r="AL78" s="188"/>
      <c r="AM78" s="185"/>
      <c r="AN78" s="196"/>
      <c r="AO78" s="188"/>
      <c r="AP78" s="185"/>
      <c r="AQ78" s="196"/>
      <c r="AR78" s="188"/>
      <c r="AS78" s="185"/>
      <c r="AT78" s="196"/>
      <c r="AU78" s="188"/>
      <c r="AV78" s="185"/>
      <c r="AW78" s="196"/>
    </row>
    <row r="79" spans="1:49" x14ac:dyDescent="0.25">
      <c r="A79" s="198"/>
      <c r="B79" s="193"/>
      <c r="C79" s="188"/>
      <c r="D79" s="194"/>
      <c r="G79" s="196"/>
      <c r="H79" s="188"/>
      <c r="J79" s="196"/>
      <c r="K79" s="188"/>
      <c r="M79" s="196"/>
      <c r="N79" s="188"/>
      <c r="P79" s="196"/>
      <c r="Q79" s="188"/>
      <c r="S79" s="196"/>
      <c r="T79" s="188"/>
      <c r="V79" s="196"/>
      <c r="W79" s="188"/>
      <c r="Y79" s="196"/>
      <c r="Z79" s="188"/>
      <c r="AA79" s="185"/>
      <c r="AB79" s="196"/>
      <c r="AC79" s="188"/>
      <c r="AD79" s="185"/>
      <c r="AE79" s="196"/>
      <c r="AF79" s="188"/>
      <c r="AG79" s="185"/>
      <c r="AH79" s="196"/>
      <c r="AI79" s="188"/>
      <c r="AJ79" s="185"/>
      <c r="AK79" s="196"/>
      <c r="AL79" s="188"/>
      <c r="AM79" s="185"/>
      <c r="AN79" s="196"/>
      <c r="AO79" s="188"/>
      <c r="AP79" s="185"/>
      <c r="AQ79" s="196"/>
      <c r="AR79" s="188"/>
      <c r="AS79" s="185"/>
      <c r="AT79" s="196"/>
      <c r="AU79" s="188"/>
      <c r="AV79" s="185"/>
      <c r="AW79" s="196"/>
    </row>
    <row r="80" spans="1:49" x14ac:dyDescent="0.25">
      <c r="A80" s="198"/>
      <c r="B80" s="193"/>
      <c r="C80" s="188"/>
      <c r="D80" s="194"/>
      <c r="G80" s="196"/>
      <c r="H80" s="188"/>
      <c r="J80" s="196"/>
      <c r="K80" s="188"/>
      <c r="M80" s="196"/>
      <c r="N80" s="188"/>
      <c r="P80" s="196"/>
      <c r="Q80" s="188"/>
      <c r="S80" s="196"/>
      <c r="T80" s="188"/>
      <c r="V80" s="196"/>
      <c r="W80" s="188"/>
      <c r="Y80" s="196"/>
      <c r="Z80" s="188"/>
      <c r="AA80" s="185"/>
      <c r="AB80" s="196"/>
      <c r="AC80" s="188"/>
      <c r="AD80" s="185"/>
      <c r="AE80" s="196"/>
      <c r="AF80" s="188"/>
      <c r="AG80" s="185"/>
      <c r="AH80" s="196"/>
      <c r="AI80" s="188"/>
      <c r="AJ80" s="185"/>
      <c r="AK80" s="196"/>
      <c r="AL80" s="188"/>
      <c r="AM80" s="185"/>
      <c r="AN80" s="196"/>
      <c r="AO80" s="188"/>
      <c r="AP80" s="185"/>
      <c r="AQ80" s="196"/>
      <c r="AR80" s="188"/>
      <c r="AS80" s="185"/>
      <c r="AT80" s="196"/>
      <c r="AU80" s="188"/>
      <c r="AV80" s="185"/>
      <c r="AW80" s="196"/>
    </row>
    <row r="81" spans="35:49" x14ac:dyDescent="0.25">
      <c r="AI81" s="188"/>
      <c r="AJ81" s="185"/>
      <c r="AK81" s="196"/>
      <c r="AL81" s="188"/>
      <c r="AM81" s="185"/>
      <c r="AN81" s="196"/>
      <c r="AO81" s="188"/>
      <c r="AP81" s="185"/>
      <c r="AQ81" s="196"/>
      <c r="AR81" s="188"/>
      <c r="AS81" s="185"/>
      <c r="AT81" s="196"/>
      <c r="AU81" s="188"/>
      <c r="AV81" s="185"/>
      <c r="AW81" s="196"/>
    </row>
    <row r="82" spans="35:49" x14ac:dyDescent="0.25">
      <c r="AI82" s="188"/>
      <c r="AJ82" s="185"/>
      <c r="AK82" s="196"/>
      <c r="AL82" s="188"/>
      <c r="AM82" s="185"/>
      <c r="AN82" s="196"/>
      <c r="AO82" s="188"/>
      <c r="AP82" s="185"/>
      <c r="AQ82" s="196"/>
      <c r="AR82" s="188"/>
      <c r="AS82" s="185"/>
      <c r="AT82" s="196"/>
      <c r="AU82" s="188"/>
      <c r="AV82" s="185"/>
      <c r="AW82" s="196"/>
    </row>
    <row r="83" spans="35:49" x14ac:dyDescent="0.25">
      <c r="AI83" s="188"/>
      <c r="AJ83" s="185"/>
      <c r="AK83" s="196"/>
      <c r="AL83" s="188"/>
      <c r="AM83" s="185"/>
      <c r="AN83" s="196"/>
      <c r="AO83" s="188"/>
      <c r="AP83" s="185"/>
      <c r="AQ83" s="196"/>
      <c r="AR83" s="188"/>
      <c r="AS83" s="185"/>
      <c r="AT83" s="196"/>
      <c r="AU83" s="188"/>
      <c r="AV83" s="185"/>
      <c r="AW83" s="196"/>
    </row>
    <row r="84" spans="35:49" x14ac:dyDescent="0.25">
      <c r="AI84" s="188"/>
      <c r="AJ84" s="185"/>
      <c r="AK84" s="196"/>
      <c r="AL84" s="188"/>
      <c r="AM84" s="185"/>
      <c r="AN84" s="196"/>
      <c r="AO84" s="188"/>
      <c r="AP84" s="185"/>
      <c r="AQ84" s="196"/>
      <c r="AR84" s="188"/>
      <c r="AS84" s="185"/>
      <c r="AT84" s="196"/>
      <c r="AU84" s="188"/>
      <c r="AV84" s="185"/>
      <c r="AW84" s="196"/>
    </row>
    <row r="85" spans="35:49" x14ac:dyDescent="0.25">
      <c r="AI85" s="188"/>
      <c r="AJ85" s="185"/>
      <c r="AK85" s="196"/>
      <c r="AL85" s="188"/>
      <c r="AM85" s="185"/>
      <c r="AN85" s="196"/>
      <c r="AO85" s="188"/>
      <c r="AP85" s="185"/>
      <c r="AQ85" s="196"/>
      <c r="AR85" s="188"/>
      <c r="AS85" s="185"/>
      <c r="AT85" s="196"/>
      <c r="AU85" s="188"/>
      <c r="AV85" s="185"/>
      <c r="AW85" s="196"/>
    </row>
    <row r="86" spans="35:49" x14ac:dyDescent="0.25">
      <c r="AI86" s="188"/>
      <c r="AJ86" s="185"/>
      <c r="AK86" s="196"/>
      <c r="AL86" s="188"/>
      <c r="AM86" s="185"/>
      <c r="AN86" s="196"/>
      <c r="AO86" s="188"/>
      <c r="AP86" s="185"/>
      <c r="AQ86" s="196"/>
      <c r="AR86" s="188"/>
      <c r="AS86" s="185"/>
      <c r="AT86" s="196"/>
      <c r="AU86" s="188"/>
      <c r="AV86" s="185"/>
      <c r="AW86" s="196"/>
    </row>
    <row r="87" spans="35:49" x14ac:dyDescent="0.25">
      <c r="AI87" s="188"/>
      <c r="AJ87" s="185"/>
      <c r="AK87" s="196"/>
      <c r="AL87" s="188"/>
      <c r="AM87" s="185"/>
      <c r="AN87" s="196"/>
      <c r="AO87" s="188"/>
      <c r="AP87" s="185"/>
      <c r="AQ87" s="196"/>
      <c r="AR87" s="188"/>
      <c r="AS87" s="185"/>
      <c r="AT87" s="196"/>
      <c r="AU87" s="188"/>
      <c r="AV87" s="185"/>
      <c r="AW87" s="196"/>
    </row>
    <row r="88" spans="35:49" x14ac:dyDescent="0.25">
      <c r="AI88" s="188"/>
      <c r="AJ88" s="185"/>
      <c r="AK88" s="196"/>
      <c r="AL88" s="188"/>
      <c r="AM88" s="185"/>
      <c r="AN88" s="196"/>
      <c r="AO88" s="188"/>
      <c r="AP88" s="185"/>
      <c r="AQ88" s="196"/>
      <c r="AR88" s="188"/>
      <c r="AS88" s="185"/>
      <c r="AT88" s="196"/>
      <c r="AU88" s="188"/>
      <c r="AV88" s="185"/>
      <c r="AW88" s="196"/>
    </row>
    <row r="89" spans="35:49" x14ac:dyDescent="0.25">
      <c r="AI89" s="188"/>
      <c r="AJ89" s="185"/>
      <c r="AK89" s="196"/>
      <c r="AL89" s="188"/>
      <c r="AM89" s="185"/>
      <c r="AN89" s="196"/>
      <c r="AO89" s="188"/>
      <c r="AP89" s="185"/>
      <c r="AQ89" s="196"/>
      <c r="AR89" s="188"/>
      <c r="AS89" s="185"/>
      <c r="AT89" s="196"/>
      <c r="AU89" s="188"/>
      <c r="AV89" s="185"/>
      <c r="AW89" s="196"/>
    </row>
    <row r="90" spans="35:49" x14ac:dyDescent="0.25">
      <c r="AI90" s="188"/>
      <c r="AJ90" s="185"/>
      <c r="AK90" s="196"/>
      <c r="AL90" s="188"/>
      <c r="AM90" s="185"/>
      <c r="AN90" s="196"/>
      <c r="AO90" s="188"/>
      <c r="AP90" s="185"/>
      <c r="AQ90" s="196"/>
      <c r="AR90" s="188"/>
      <c r="AS90" s="185"/>
      <c r="AT90" s="196"/>
      <c r="AU90" s="188"/>
      <c r="AV90" s="185"/>
      <c r="AW90" s="196"/>
    </row>
    <row r="91" spans="35:49" x14ac:dyDescent="0.25">
      <c r="AI91" s="188"/>
      <c r="AJ91" s="185"/>
      <c r="AK91" s="196"/>
      <c r="AL91" s="188"/>
      <c r="AM91" s="185"/>
      <c r="AN91" s="196"/>
      <c r="AO91" s="188"/>
      <c r="AP91" s="185"/>
      <c r="AQ91" s="196"/>
      <c r="AR91" s="188"/>
      <c r="AS91" s="185"/>
      <c r="AT91" s="196"/>
      <c r="AU91" s="188"/>
      <c r="AV91" s="185"/>
      <c r="AW91" s="196"/>
    </row>
    <row r="92" spans="35:49" x14ac:dyDescent="0.25">
      <c r="AI92" s="188"/>
      <c r="AJ92" s="185"/>
      <c r="AK92" s="196"/>
      <c r="AL92" s="188"/>
      <c r="AM92" s="185"/>
      <c r="AN92" s="196"/>
      <c r="AO92" s="188"/>
      <c r="AP92" s="185"/>
      <c r="AQ92" s="196"/>
      <c r="AR92" s="188"/>
      <c r="AS92" s="185"/>
      <c r="AT92" s="196"/>
      <c r="AU92" s="188"/>
      <c r="AV92" s="185"/>
      <c r="AW92" s="196"/>
    </row>
    <row r="93" spans="35:49" x14ac:dyDescent="0.25">
      <c r="AI93" s="188"/>
      <c r="AJ93" s="185"/>
      <c r="AK93" s="196"/>
      <c r="AL93" s="188"/>
      <c r="AM93" s="185"/>
      <c r="AN93" s="196"/>
      <c r="AO93" s="188"/>
      <c r="AP93" s="185"/>
      <c r="AQ93" s="196"/>
      <c r="AR93" s="188"/>
      <c r="AS93" s="185"/>
      <c r="AT93" s="196"/>
      <c r="AU93" s="188"/>
      <c r="AV93" s="185"/>
      <c r="AW93" s="196"/>
    </row>
    <row r="94" spans="35:49" x14ac:dyDescent="0.25">
      <c r="AI94" s="188"/>
      <c r="AJ94" s="185"/>
      <c r="AK94" s="196"/>
      <c r="AL94" s="188"/>
      <c r="AM94" s="185"/>
      <c r="AN94" s="196"/>
      <c r="AO94" s="188"/>
      <c r="AP94" s="185"/>
      <c r="AQ94" s="196"/>
      <c r="AR94" s="188"/>
      <c r="AS94" s="185"/>
      <c r="AT94" s="196"/>
      <c r="AU94" s="188"/>
      <c r="AV94" s="185"/>
      <c r="AW94" s="196"/>
    </row>
    <row r="95" spans="35:49" x14ac:dyDescent="0.25">
      <c r="AI95" s="188"/>
      <c r="AJ95" s="185"/>
      <c r="AK95" s="196"/>
      <c r="AL95" s="188"/>
      <c r="AM95" s="185"/>
      <c r="AN95" s="196"/>
      <c r="AO95" s="188"/>
      <c r="AP95" s="185"/>
      <c r="AQ95" s="196"/>
      <c r="AR95" s="188"/>
      <c r="AS95" s="185"/>
      <c r="AT95" s="196"/>
      <c r="AU95" s="188"/>
      <c r="AV95" s="185"/>
      <c r="AW95" s="196"/>
    </row>
    <row r="96" spans="35:49" x14ac:dyDescent="0.25">
      <c r="AI96" s="188"/>
      <c r="AJ96" s="185"/>
      <c r="AK96" s="196"/>
      <c r="AL96" s="188"/>
      <c r="AM96" s="185"/>
      <c r="AN96" s="196"/>
      <c r="AO96" s="188"/>
      <c r="AP96" s="185"/>
      <c r="AQ96" s="196"/>
      <c r="AR96" s="188"/>
      <c r="AS96" s="185"/>
      <c r="AT96" s="196"/>
      <c r="AU96" s="188"/>
      <c r="AV96" s="185"/>
      <c r="AW96" s="196"/>
    </row>
    <row r="97" spans="35:49" x14ac:dyDescent="0.25">
      <c r="AI97" s="188"/>
      <c r="AJ97" s="185"/>
      <c r="AK97" s="196"/>
      <c r="AL97" s="188"/>
      <c r="AM97" s="185"/>
      <c r="AN97" s="196"/>
      <c r="AO97" s="188"/>
      <c r="AP97" s="185"/>
      <c r="AQ97" s="196"/>
      <c r="AR97" s="188"/>
      <c r="AS97" s="185"/>
      <c r="AT97" s="196"/>
      <c r="AU97" s="188"/>
      <c r="AV97" s="185"/>
      <c r="AW97" s="196"/>
    </row>
    <row r="98" spans="35:49" x14ac:dyDescent="0.25">
      <c r="AI98" s="188"/>
      <c r="AJ98" s="185"/>
      <c r="AK98" s="196"/>
      <c r="AL98" s="188"/>
      <c r="AM98" s="185"/>
      <c r="AN98" s="196"/>
      <c r="AO98" s="188"/>
      <c r="AP98" s="185"/>
      <c r="AQ98" s="196"/>
      <c r="AR98" s="188"/>
      <c r="AS98" s="185"/>
      <c r="AT98" s="196"/>
      <c r="AU98" s="188"/>
      <c r="AV98" s="185"/>
      <c r="AW98" s="196"/>
    </row>
    <row r="99" spans="35:49" x14ac:dyDescent="0.25">
      <c r="AI99" s="188"/>
      <c r="AJ99" s="185"/>
      <c r="AK99" s="196"/>
      <c r="AL99" s="188"/>
      <c r="AM99" s="185"/>
      <c r="AN99" s="196"/>
      <c r="AO99" s="188"/>
      <c r="AP99" s="185"/>
      <c r="AQ99" s="196"/>
      <c r="AR99" s="188"/>
      <c r="AS99" s="185"/>
      <c r="AT99" s="196"/>
      <c r="AU99" s="188"/>
      <c r="AV99" s="185"/>
      <c r="AW99" s="196"/>
    </row>
    <row r="100" spans="35:49" x14ac:dyDescent="0.25">
      <c r="AI100" s="188"/>
      <c r="AJ100" s="185"/>
      <c r="AK100" s="196"/>
      <c r="AL100" s="188"/>
      <c r="AM100" s="185"/>
      <c r="AN100" s="196"/>
      <c r="AO100" s="188"/>
      <c r="AP100" s="185"/>
      <c r="AQ100" s="196"/>
      <c r="AR100" s="188"/>
      <c r="AS100" s="185"/>
      <c r="AT100" s="196"/>
      <c r="AU100" s="188"/>
      <c r="AV100" s="185"/>
      <c r="AW100" s="196"/>
    </row>
    <row r="101" spans="35:49" x14ac:dyDescent="0.25">
      <c r="AI101" s="188"/>
      <c r="AJ101" s="185"/>
      <c r="AK101" s="196"/>
      <c r="AL101" s="188"/>
      <c r="AM101" s="185"/>
      <c r="AN101" s="196"/>
      <c r="AO101" s="188"/>
      <c r="AP101" s="185"/>
      <c r="AQ101" s="196"/>
      <c r="AR101" s="188"/>
      <c r="AS101" s="185"/>
      <c r="AT101" s="196"/>
      <c r="AU101" s="188"/>
      <c r="AV101" s="185"/>
      <c r="AW101" s="196"/>
    </row>
    <row r="102" spans="35:49" x14ac:dyDescent="0.25">
      <c r="AI102" s="188"/>
      <c r="AJ102" s="185"/>
      <c r="AK102" s="196"/>
      <c r="AL102" s="188"/>
      <c r="AM102" s="185"/>
      <c r="AN102" s="196"/>
      <c r="AO102" s="188"/>
      <c r="AP102" s="185"/>
      <c r="AQ102" s="196"/>
      <c r="AR102" s="188"/>
      <c r="AS102" s="185"/>
      <c r="AT102" s="196"/>
      <c r="AU102" s="188"/>
      <c r="AV102" s="185"/>
      <c r="AW102" s="196"/>
    </row>
    <row r="103" spans="35:49" x14ac:dyDescent="0.25">
      <c r="AI103" s="188"/>
      <c r="AJ103" s="185"/>
      <c r="AK103" s="196"/>
      <c r="AL103" s="188"/>
      <c r="AM103" s="185"/>
      <c r="AN103" s="196"/>
      <c r="AO103" s="188"/>
      <c r="AP103" s="185"/>
      <c r="AQ103" s="196"/>
      <c r="AR103" s="188"/>
      <c r="AS103" s="185"/>
      <c r="AT103" s="196"/>
      <c r="AU103" s="188"/>
      <c r="AV103" s="185"/>
      <c r="AW103" s="196"/>
    </row>
    <row r="104" spans="35:49" x14ac:dyDescent="0.25">
      <c r="AI104" s="188"/>
      <c r="AJ104" s="185"/>
      <c r="AK104" s="196"/>
      <c r="AL104" s="188"/>
      <c r="AM104" s="185"/>
      <c r="AN104" s="196"/>
      <c r="AO104" s="188"/>
      <c r="AP104" s="185"/>
      <c r="AQ104" s="196"/>
      <c r="AR104" s="188"/>
      <c r="AS104" s="185"/>
      <c r="AT104" s="196"/>
      <c r="AU104" s="188"/>
      <c r="AV104" s="185"/>
      <c r="AW104" s="196"/>
    </row>
    <row r="105" spans="35:49" x14ac:dyDescent="0.25">
      <c r="AI105" s="188"/>
      <c r="AJ105" s="185"/>
      <c r="AK105" s="196"/>
      <c r="AL105" s="188"/>
      <c r="AM105" s="185"/>
      <c r="AN105" s="196"/>
      <c r="AO105" s="188"/>
      <c r="AP105" s="185"/>
      <c r="AQ105" s="196"/>
      <c r="AR105" s="188"/>
      <c r="AS105" s="185"/>
      <c r="AT105" s="196"/>
      <c r="AU105" s="188"/>
      <c r="AV105" s="185"/>
      <c r="AW105" s="196"/>
    </row>
    <row r="106" spans="35:49" x14ac:dyDescent="0.25">
      <c r="AI106" s="188"/>
      <c r="AJ106" s="185"/>
      <c r="AK106" s="196"/>
      <c r="AL106" s="188"/>
      <c r="AM106" s="185"/>
      <c r="AN106" s="196"/>
      <c r="AO106" s="188"/>
      <c r="AP106" s="185"/>
      <c r="AQ106" s="196"/>
      <c r="AR106" s="188"/>
      <c r="AS106" s="185"/>
      <c r="AT106" s="196"/>
      <c r="AU106" s="188"/>
      <c r="AV106" s="185"/>
      <c r="AW106" s="196"/>
    </row>
    <row r="107" spans="35:49" x14ac:dyDescent="0.25">
      <c r="AI107" s="188"/>
      <c r="AJ107" s="185"/>
      <c r="AK107" s="196"/>
      <c r="AL107" s="188"/>
      <c r="AM107" s="185"/>
      <c r="AN107" s="196"/>
      <c r="AO107" s="188"/>
      <c r="AP107" s="185"/>
      <c r="AQ107" s="196"/>
      <c r="AR107" s="188"/>
      <c r="AS107" s="185"/>
      <c r="AT107" s="196"/>
      <c r="AU107" s="188"/>
      <c r="AV107" s="185"/>
      <c r="AW107" s="196"/>
    </row>
    <row r="108" spans="35:49" x14ac:dyDescent="0.25">
      <c r="AI108" s="188"/>
      <c r="AJ108" s="185"/>
      <c r="AK108" s="196"/>
      <c r="AL108" s="188"/>
      <c r="AM108" s="185"/>
      <c r="AN108" s="196"/>
      <c r="AO108" s="188"/>
      <c r="AP108" s="185"/>
      <c r="AQ108" s="196"/>
      <c r="AR108" s="188"/>
      <c r="AS108" s="185"/>
      <c r="AT108" s="196"/>
      <c r="AU108" s="188"/>
      <c r="AV108" s="185"/>
      <c r="AW108" s="196"/>
    </row>
    <row r="109" spans="35:49" x14ac:dyDescent="0.25">
      <c r="AI109" s="188"/>
      <c r="AJ109" s="185"/>
      <c r="AK109" s="196"/>
      <c r="AL109" s="188"/>
      <c r="AM109" s="185"/>
      <c r="AN109" s="196"/>
      <c r="AO109" s="188"/>
      <c r="AP109" s="185"/>
      <c r="AQ109" s="196"/>
      <c r="AR109" s="188"/>
      <c r="AS109" s="185"/>
      <c r="AT109" s="196"/>
      <c r="AU109" s="188"/>
      <c r="AV109" s="185"/>
      <c r="AW109" s="196"/>
    </row>
    <row r="110" spans="35:49" x14ac:dyDescent="0.25">
      <c r="AI110" s="188"/>
      <c r="AJ110" s="185"/>
      <c r="AK110" s="196"/>
      <c r="AL110" s="188"/>
      <c r="AM110" s="185"/>
      <c r="AN110" s="196"/>
      <c r="AO110" s="188"/>
      <c r="AP110" s="185"/>
      <c r="AQ110" s="196"/>
      <c r="AR110" s="188"/>
      <c r="AS110" s="185"/>
      <c r="AT110" s="196"/>
      <c r="AU110" s="188"/>
      <c r="AV110" s="185"/>
      <c r="AW110" s="196"/>
    </row>
    <row r="111" spans="35:49" x14ac:dyDescent="0.25">
      <c r="AI111" s="188"/>
      <c r="AJ111" s="185"/>
      <c r="AK111" s="196"/>
      <c r="AL111" s="188"/>
      <c r="AM111" s="185"/>
      <c r="AN111" s="196"/>
      <c r="AO111" s="188"/>
      <c r="AP111" s="185"/>
      <c r="AQ111" s="196"/>
      <c r="AR111" s="188"/>
      <c r="AS111" s="185"/>
      <c r="AT111" s="196"/>
      <c r="AU111" s="188"/>
      <c r="AV111" s="185"/>
      <c r="AW111" s="196"/>
    </row>
    <row r="112" spans="35:49" x14ac:dyDescent="0.25">
      <c r="AI112" s="188"/>
      <c r="AJ112" s="185"/>
      <c r="AK112" s="196"/>
      <c r="AL112" s="188"/>
      <c r="AM112" s="185"/>
      <c r="AN112" s="196"/>
      <c r="AO112" s="188"/>
      <c r="AP112" s="185"/>
      <c r="AQ112" s="196"/>
      <c r="AR112" s="188"/>
      <c r="AS112" s="185"/>
      <c r="AT112" s="196"/>
      <c r="AU112" s="188"/>
      <c r="AV112" s="185"/>
      <c r="AW112" s="196"/>
    </row>
    <row r="113" spans="35:49" x14ac:dyDescent="0.25">
      <c r="AI113" s="188"/>
      <c r="AJ113" s="185"/>
      <c r="AK113" s="196"/>
      <c r="AL113" s="188"/>
      <c r="AM113" s="185"/>
      <c r="AN113" s="196"/>
      <c r="AO113" s="188"/>
      <c r="AP113" s="185"/>
      <c r="AQ113" s="196"/>
      <c r="AR113" s="188"/>
      <c r="AS113" s="185"/>
      <c r="AT113" s="196"/>
      <c r="AU113" s="188"/>
      <c r="AV113" s="185"/>
      <c r="AW113" s="196"/>
    </row>
    <row r="114" spans="35:49" x14ac:dyDescent="0.25">
      <c r="AI114" s="188"/>
      <c r="AJ114" s="185"/>
      <c r="AK114" s="196"/>
      <c r="AL114" s="188"/>
      <c r="AM114" s="185"/>
      <c r="AN114" s="196"/>
      <c r="AO114" s="188"/>
      <c r="AP114" s="185"/>
      <c r="AQ114" s="196"/>
      <c r="AR114" s="188"/>
      <c r="AS114" s="185"/>
      <c r="AT114" s="196"/>
      <c r="AU114" s="188"/>
      <c r="AV114" s="185"/>
      <c r="AW114" s="196"/>
    </row>
    <row r="115" spans="35:49" x14ac:dyDescent="0.25">
      <c r="AI115" s="188"/>
      <c r="AJ115" s="185"/>
      <c r="AK115" s="196"/>
      <c r="AL115" s="188"/>
      <c r="AM115" s="185"/>
      <c r="AN115" s="196"/>
      <c r="AO115" s="188"/>
      <c r="AP115" s="185"/>
      <c r="AQ115" s="196"/>
      <c r="AR115" s="188"/>
      <c r="AS115" s="185"/>
      <c r="AT115" s="196"/>
      <c r="AU115" s="188"/>
      <c r="AV115" s="185"/>
      <c r="AW115" s="196"/>
    </row>
    <row r="116" spans="35:49" x14ac:dyDescent="0.25">
      <c r="AI116" s="188"/>
      <c r="AJ116" s="185"/>
      <c r="AK116" s="196"/>
      <c r="AL116" s="188"/>
      <c r="AM116" s="185"/>
      <c r="AN116" s="196"/>
      <c r="AO116" s="188"/>
      <c r="AP116" s="185"/>
      <c r="AQ116" s="196"/>
      <c r="AR116" s="188"/>
      <c r="AS116" s="185"/>
      <c r="AT116" s="196"/>
      <c r="AU116" s="188"/>
      <c r="AV116" s="185"/>
      <c r="AW116" s="196"/>
    </row>
    <row r="117" spans="35:49" x14ac:dyDescent="0.25">
      <c r="AI117" s="188"/>
      <c r="AJ117" s="185"/>
      <c r="AK117" s="196"/>
      <c r="AL117" s="188"/>
      <c r="AM117" s="185"/>
      <c r="AN117" s="196"/>
      <c r="AO117" s="188"/>
      <c r="AP117" s="185"/>
      <c r="AQ117" s="196"/>
      <c r="AR117" s="188"/>
      <c r="AS117" s="185"/>
      <c r="AT117" s="196"/>
      <c r="AU117" s="188"/>
      <c r="AV117" s="185"/>
      <c r="AW117" s="196"/>
    </row>
    <row r="118" spans="35:49" x14ac:dyDescent="0.25">
      <c r="AI118" s="188"/>
      <c r="AJ118" s="185"/>
      <c r="AK118" s="196"/>
      <c r="AL118" s="188"/>
      <c r="AM118" s="185"/>
      <c r="AN118" s="196"/>
      <c r="AO118" s="188"/>
      <c r="AP118" s="185"/>
      <c r="AQ118" s="196"/>
      <c r="AR118" s="188"/>
      <c r="AS118" s="185"/>
      <c r="AT118" s="196"/>
      <c r="AU118" s="188"/>
      <c r="AV118" s="185"/>
      <c r="AW118" s="196"/>
    </row>
    <row r="119" spans="35:49" x14ac:dyDescent="0.25">
      <c r="AI119" s="188"/>
      <c r="AJ119" s="185"/>
      <c r="AK119" s="196"/>
      <c r="AL119" s="188"/>
      <c r="AM119" s="185"/>
      <c r="AN119" s="196"/>
      <c r="AO119" s="188"/>
      <c r="AP119" s="185"/>
      <c r="AQ119" s="196"/>
      <c r="AR119" s="188"/>
      <c r="AS119" s="185"/>
      <c r="AT119" s="196"/>
      <c r="AU119" s="188"/>
      <c r="AV119" s="185"/>
      <c r="AW119" s="196"/>
    </row>
    <row r="120" spans="35:49" x14ac:dyDescent="0.25">
      <c r="AI120" s="188"/>
      <c r="AJ120" s="185"/>
      <c r="AK120" s="196"/>
      <c r="AL120" s="188"/>
      <c r="AM120" s="185"/>
      <c r="AN120" s="196"/>
      <c r="AO120" s="188"/>
      <c r="AP120" s="185"/>
      <c r="AQ120" s="196"/>
      <c r="AR120" s="188"/>
      <c r="AS120" s="185"/>
      <c r="AT120" s="196"/>
      <c r="AU120" s="188"/>
      <c r="AV120" s="185"/>
      <c r="AW120" s="196"/>
    </row>
    <row r="121" spans="35:49" x14ac:dyDescent="0.25">
      <c r="AI121" s="188"/>
      <c r="AJ121" s="185"/>
      <c r="AK121" s="196"/>
      <c r="AL121" s="188"/>
      <c r="AM121" s="185"/>
      <c r="AN121" s="196"/>
      <c r="AO121" s="188"/>
      <c r="AP121" s="185"/>
      <c r="AQ121" s="196"/>
      <c r="AR121" s="188"/>
      <c r="AS121" s="185"/>
      <c r="AT121" s="196"/>
      <c r="AU121" s="188"/>
      <c r="AV121" s="185"/>
      <c r="AW121" s="196"/>
    </row>
    <row r="122" spans="35:49" x14ac:dyDescent="0.25">
      <c r="AI122" s="188"/>
      <c r="AJ122" s="185"/>
      <c r="AK122" s="196"/>
      <c r="AL122" s="188"/>
      <c r="AM122" s="185"/>
      <c r="AN122" s="196"/>
      <c r="AO122" s="188"/>
      <c r="AP122" s="185"/>
      <c r="AQ122" s="196"/>
      <c r="AR122" s="188"/>
      <c r="AS122" s="185"/>
      <c r="AT122" s="196"/>
      <c r="AU122" s="188"/>
      <c r="AV122" s="185"/>
      <c r="AW122" s="196"/>
    </row>
    <row r="123" spans="35:49" x14ac:dyDescent="0.25">
      <c r="AI123" s="188"/>
      <c r="AJ123" s="185"/>
      <c r="AK123" s="196"/>
      <c r="AL123" s="188"/>
      <c r="AM123" s="185"/>
      <c r="AN123" s="196"/>
      <c r="AO123" s="188"/>
      <c r="AP123" s="185"/>
      <c r="AQ123" s="196"/>
      <c r="AR123" s="188"/>
      <c r="AS123" s="185"/>
      <c r="AT123" s="196"/>
      <c r="AU123" s="188"/>
      <c r="AV123" s="185"/>
      <c r="AW123" s="196"/>
    </row>
    <row r="124" spans="35:49" x14ac:dyDescent="0.25">
      <c r="AI124" s="188"/>
      <c r="AJ124" s="185"/>
      <c r="AK124" s="196"/>
      <c r="AL124" s="188"/>
      <c r="AM124" s="185"/>
      <c r="AN124" s="196"/>
      <c r="AO124" s="188"/>
      <c r="AP124" s="185"/>
      <c r="AQ124" s="196"/>
      <c r="AR124" s="188"/>
      <c r="AS124" s="185"/>
      <c r="AT124" s="196"/>
      <c r="AU124" s="188"/>
      <c r="AV124" s="185"/>
      <c r="AW124" s="196"/>
    </row>
    <row r="125" spans="35:49" x14ac:dyDescent="0.25">
      <c r="AI125" s="188"/>
      <c r="AJ125" s="185"/>
      <c r="AK125" s="196"/>
      <c r="AL125" s="188"/>
      <c r="AM125" s="185"/>
      <c r="AN125" s="196"/>
      <c r="AO125" s="188"/>
      <c r="AP125" s="185"/>
      <c r="AQ125" s="196"/>
      <c r="AR125" s="188"/>
      <c r="AS125" s="185"/>
      <c r="AT125" s="196"/>
      <c r="AU125" s="188"/>
      <c r="AV125" s="185"/>
      <c r="AW125" s="196"/>
    </row>
    <row r="126" spans="35:49" x14ac:dyDescent="0.25">
      <c r="AI126" s="188"/>
      <c r="AJ126" s="185"/>
      <c r="AK126" s="196"/>
      <c r="AL126" s="188"/>
      <c r="AM126" s="185"/>
      <c r="AN126" s="196"/>
      <c r="AO126" s="188"/>
      <c r="AP126" s="185"/>
      <c r="AQ126" s="196"/>
      <c r="AR126" s="188"/>
      <c r="AS126" s="185"/>
      <c r="AT126" s="196"/>
      <c r="AU126" s="188"/>
      <c r="AV126" s="185"/>
      <c r="AW126" s="196"/>
    </row>
    <row r="127" spans="35:49" x14ac:dyDescent="0.25">
      <c r="AI127" s="188"/>
      <c r="AJ127" s="185"/>
      <c r="AK127" s="196"/>
      <c r="AL127" s="188"/>
      <c r="AM127" s="185"/>
      <c r="AN127" s="196"/>
      <c r="AO127" s="188"/>
      <c r="AP127" s="185"/>
      <c r="AQ127" s="196"/>
      <c r="AR127" s="188"/>
      <c r="AS127" s="185"/>
      <c r="AT127" s="196"/>
      <c r="AU127" s="188"/>
      <c r="AV127" s="185"/>
      <c r="AW127" s="196"/>
    </row>
    <row r="128" spans="35:49" x14ac:dyDescent="0.25">
      <c r="AI128" s="188"/>
      <c r="AJ128" s="185"/>
      <c r="AK128" s="196"/>
      <c r="AL128" s="188"/>
      <c r="AM128" s="185"/>
      <c r="AN128" s="196"/>
      <c r="AO128" s="188"/>
      <c r="AP128" s="185"/>
      <c r="AQ128" s="196"/>
      <c r="AR128" s="188"/>
      <c r="AS128" s="185"/>
      <c r="AT128" s="196"/>
      <c r="AU128" s="188"/>
      <c r="AV128" s="185"/>
      <c r="AW128" s="196"/>
    </row>
    <row r="129" spans="35:49" x14ac:dyDescent="0.25">
      <c r="AI129" s="188"/>
      <c r="AJ129" s="185"/>
      <c r="AK129" s="196"/>
      <c r="AL129" s="188"/>
      <c r="AM129" s="185"/>
      <c r="AN129" s="196"/>
      <c r="AO129" s="188"/>
      <c r="AP129" s="185"/>
      <c r="AQ129" s="196"/>
      <c r="AR129" s="188"/>
      <c r="AS129" s="185"/>
      <c r="AT129" s="196"/>
      <c r="AU129" s="188"/>
      <c r="AV129" s="185"/>
      <c r="AW129" s="196"/>
    </row>
    <row r="130" spans="35:49" x14ac:dyDescent="0.25">
      <c r="AI130" s="188"/>
      <c r="AJ130" s="185"/>
      <c r="AK130" s="196"/>
      <c r="AL130" s="188"/>
      <c r="AM130" s="185"/>
      <c r="AN130" s="196"/>
      <c r="AO130" s="188"/>
      <c r="AP130" s="185"/>
      <c r="AQ130" s="196"/>
      <c r="AR130" s="188"/>
      <c r="AS130" s="185"/>
      <c r="AT130" s="196"/>
      <c r="AU130" s="188"/>
      <c r="AV130" s="185"/>
      <c r="AW130" s="196"/>
    </row>
    <row r="131" spans="35:49" x14ac:dyDescent="0.25">
      <c r="AI131" s="188"/>
      <c r="AJ131" s="185"/>
      <c r="AK131" s="196"/>
      <c r="AL131" s="188"/>
      <c r="AM131" s="185"/>
      <c r="AN131" s="196"/>
      <c r="AO131" s="188"/>
      <c r="AP131" s="185"/>
      <c r="AQ131" s="196"/>
      <c r="AR131" s="188"/>
      <c r="AS131" s="185"/>
      <c r="AT131" s="196"/>
      <c r="AU131" s="188"/>
      <c r="AV131" s="185"/>
      <c r="AW131" s="196"/>
    </row>
    <row r="132" spans="35:49" x14ac:dyDescent="0.25">
      <c r="AI132" s="188"/>
      <c r="AJ132" s="185"/>
      <c r="AK132" s="196"/>
      <c r="AL132" s="188"/>
      <c r="AM132" s="185"/>
      <c r="AN132" s="196"/>
      <c r="AO132" s="188"/>
      <c r="AP132" s="185"/>
      <c r="AQ132" s="196"/>
      <c r="AR132" s="188"/>
      <c r="AS132" s="185"/>
      <c r="AT132" s="196"/>
      <c r="AU132" s="188"/>
      <c r="AV132" s="185"/>
      <c r="AW132" s="196"/>
    </row>
    <row r="133" spans="35:49" x14ac:dyDescent="0.25">
      <c r="AI133" s="188"/>
      <c r="AJ133" s="185"/>
      <c r="AK133" s="196"/>
      <c r="AL133" s="188"/>
      <c r="AM133" s="185"/>
      <c r="AN133" s="196"/>
      <c r="AO133" s="188"/>
      <c r="AP133" s="185"/>
      <c r="AQ133" s="196"/>
      <c r="AR133" s="188"/>
      <c r="AS133" s="185"/>
      <c r="AT133" s="196"/>
      <c r="AU133" s="188"/>
      <c r="AV133" s="185"/>
      <c r="AW133" s="196"/>
    </row>
    <row r="134" spans="35:49" x14ac:dyDescent="0.25">
      <c r="AI134" s="188"/>
      <c r="AJ134" s="185"/>
      <c r="AK134" s="196"/>
      <c r="AL134" s="188"/>
      <c r="AM134" s="185"/>
      <c r="AN134" s="196"/>
      <c r="AO134" s="188"/>
      <c r="AP134" s="185"/>
      <c r="AQ134" s="196"/>
      <c r="AR134" s="188"/>
      <c r="AS134" s="185"/>
      <c r="AT134" s="196"/>
      <c r="AU134" s="188"/>
      <c r="AV134" s="185"/>
      <c r="AW134" s="196"/>
    </row>
    <row r="135" spans="35:49" x14ac:dyDescent="0.25">
      <c r="AI135" s="188"/>
      <c r="AJ135" s="185"/>
      <c r="AK135" s="196"/>
      <c r="AL135" s="188"/>
      <c r="AM135" s="185"/>
      <c r="AN135" s="196"/>
      <c r="AO135" s="188"/>
      <c r="AP135" s="185"/>
      <c r="AQ135" s="196"/>
      <c r="AR135" s="188"/>
      <c r="AS135" s="185"/>
      <c r="AT135" s="196"/>
      <c r="AU135" s="188"/>
      <c r="AV135" s="185"/>
      <c r="AW135" s="196"/>
    </row>
    <row r="136" spans="35:49" x14ac:dyDescent="0.25">
      <c r="AI136" s="188"/>
      <c r="AJ136" s="185"/>
      <c r="AK136" s="196"/>
      <c r="AL136" s="188"/>
      <c r="AM136" s="185"/>
      <c r="AN136" s="196"/>
      <c r="AO136" s="188"/>
      <c r="AP136" s="185"/>
      <c r="AQ136" s="196"/>
      <c r="AR136" s="188"/>
      <c r="AS136" s="185"/>
      <c r="AT136" s="196"/>
      <c r="AU136" s="188"/>
      <c r="AV136" s="185"/>
      <c r="AW136" s="196"/>
    </row>
    <row r="137" spans="35:49" x14ac:dyDescent="0.25">
      <c r="AI137" s="188"/>
      <c r="AJ137" s="185"/>
      <c r="AK137" s="196"/>
      <c r="AL137" s="188"/>
      <c r="AM137" s="185"/>
      <c r="AN137" s="196"/>
      <c r="AO137" s="188"/>
      <c r="AP137" s="185"/>
      <c r="AQ137" s="196"/>
      <c r="AR137" s="188"/>
      <c r="AS137" s="185"/>
      <c r="AT137" s="196"/>
      <c r="AU137" s="188"/>
      <c r="AV137" s="185"/>
      <c r="AW137" s="196"/>
    </row>
    <row r="138" spans="35:49" x14ac:dyDescent="0.25">
      <c r="AI138" s="188"/>
      <c r="AJ138" s="185"/>
      <c r="AK138" s="196"/>
      <c r="AL138" s="188"/>
      <c r="AM138" s="185"/>
      <c r="AN138" s="196"/>
      <c r="AO138" s="188"/>
      <c r="AP138" s="185"/>
      <c r="AQ138" s="196"/>
      <c r="AR138" s="188"/>
      <c r="AS138" s="185"/>
      <c r="AT138" s="196"/>
      <c r="AU138" s="188"/>
      <c r="AV138" s="185"/>
      <c r="AW138" s="196"/>
    </row>
    <row r="139" spans="35:49" x14ac:dyDescent="0.25">
      <c r="AI139" s="188"/>
      <c r="AJ139" s="185"/>
      <c r="AK139" s="196"/>
      <c r="AL139" s="188"/>
      <c r="AM139" s="185"/>
      <c r="AN139" s="196"/>
      <c r="AO139" s="188"/>
      <c r="AP139" s="185"/>
      <c r="AQ139" s="196"/>
      <c r="AR139" s="188"/>
      <c r="AS139" s="185"/>
      <c r="AT139" s="196"/>
      <c r="AU139" s="188"/>
      <c r="AV139" s="185"/>
      <c r="AW139" s="196"/>
    </row>
    <row r="140" spans="35:49" x14ac:dyDescent="0.25">
      <c r="AI140" s="188"/>
      <c r="AJ140" s="185"/>
      <c r="AK140" s="196"/>
      <c r="AL140" s="188"/>
      <c r="AM140" s="185"/>
      <c r="AN140" s="196"/>
      <c r="AO140" s="188"/>
      <c r="AP140" s="185"/>
      <c r="AQ140" s="196"/>
      <c r="AR140" s="188"/>
      <c r="AS140" s="185"/>
      <c r="AT140" s="196"/>
      <c r="AU140" s="188"/>
      <c r="AV140" s="185"/>
      <c r="AW140" s="196"/>
    </row>
    <row r="141" spans="35:49" x14ac:dyDescent="0.25">
      <c r="AI141" s="188"/>
      <c r="AJ141" s="185"/>
      <c r="AK141" s="196"/>
      <c r="AL141" s="188"/>
      <c r="AM141" s="185"/>
      <c r="AN141" s="196"/>
      <c r="AO141" s="188"/>
      <c r="AP141" s="185"/>
      <c r="AQ141" s="196"/>
      <c r="AR141" s="188"/>
      <c r="AS141" s="185"/>
      <c r="AT141" s="196"/>
      <c r="AU141" s="188"/>
      <c r="AV141" s="185"/>
      <c r="AW141" s="196"/>
    </row>
    <row r="142" spans="35:49" x14ac:dyDescent="0.25">
      <c r="AI142" s="188"/>
      <c r="AJ142" s="185"/>
      <c r="AK142" s="196"/>
      <c r="AL142" s="188"/>
      <c r="AM142" s="185"/>
      <c r="AN142" s="196"/>
      <c r="AO142" s="188"/>
      <c r="AP142" s="185"/>
      <c r="AQ142" s="196"/>
      <c r="AR142" s="188"/>
      <c r="AS142" s="185"/>
      <c r="AT142" s="196"/>
      <c r="AU142" s="188"/>
      <c r="AV142" s="185"/>
      <c r="AW142" s="196"/>
    </row>
    <row r="143" spans="35:49" x14ac:dyDescent="0.25">
      <c r="AI143" s="188"/>
      <c r="AJ143" s="185"/>
      <c r="AK143" s="196"/>
      <c r="AL143" s="188"/>
      <c r="AM143" s="185"/>
      <c r="AN143" s="196"/>
      <c r="AO143" s="188"/>
      <c r="AP143" s="185"/>
      <c r="AQ143" s="196"/>
      <c r="AR143" s="188"/>
      <c r="AS143" s="185"/>
      <c r="AT143" s="196"/>
      <c r="AU143" s="188"/>
      <c r="AV143" s="185"/>
      <c r="AW143" s="196"/>
    </row>
    <row r="144" spans="35:49" x14ac:dyDescent="0.25">
      <c r="AI144" s="188"/>
      <c r="AJ144" s="185"/>
      <c r="AK144" s="196"/>
      <c r="AL144" s="188"/>
      <c r="AM144" s="185"/>
      <c r="AN144" s="196"/>
      <c r="AO144" s="188"/>
      <c r="AP144" s="185"/>
      <c r="AQ144" s="196"/>
      <c r="AR144" s="188"/>
      <c r="AS144" s="185"/>
      <c r="AT144" s="196"/>
      <c r="AU144" s="188"/>
      <c r="AV144" s="185"/>
      <c r="AW144" s="196"/>
    </row>
    <row r="145" spans="35:49" x14ac:dyDescent="0.25">
      <c r="AI145" s="188"/>
      <c r="AJ145" s="185"/>
      <c r="AK145" s="196"/>
      <c r="AL145" s="188"/>
      <c r="AM145" s="185"/>
      <c r="AN145" s="196"/>
      <c r="AO145" s="188"/>
      <c r="AP145" s="185"/>
      <c r="AQ145" s="196"/>
      <c r="AR145" s="188"/>
      <c r="AS145" s="185"/>
      <c r="AT145" s="196"/>
      <c r="AU145" s="188"/>
      <c r="AV145" s="185"/>
      <c r="AW145" s="196"/>
    </row>
    <row r="146" spans="35:49" x14ac:dyDescent="0.25">
      <c r="AI146" s="188"/>
      <c r="AJ146" s="185"/>
      <c r="AK146" s="196"/>
      <c r="AL146" s="188"/>
      <c r="AM146" s="185"/>
      <c r="AN146" s="196"/>
      <c r="AO146" s="188"/>
      <c r="AP146" s="185"/>
      <c r="AQ146" s="196"/>
      <c r="AR146" s="188"/>
      <c r="AS146" s="185"/>
      <c r="AT146" s="196"/>
      <c r="AU146" s="188"/>
      <c r="AV146" s="185"/>
      <c r="AW146" s="196"/>
    </row>
    <row r="147" spans="35:49" x14ac:dyDescent="0.25">
      <c r="AI147" s="188"/>
      <c r="AJ147" s="185"/>
      <c r="AK147" s="196"/>
      <c r="AL147" s="188"/>
      <c r="AM147" s="185"/>
      <c r="AN147" s="196"/>
      <c r="AO147" s="188"/>
      <c r="AP147" s="185"/>
      <c r="AQ147" s="196"/>
      <c r="AR147" s="188"/>
      <c r="AS147" s="185"/>
      <c r="AT147" s="196"/>
      <c r="AU147" s="188"/>
      <c r="AV147" s="185"/>
      <c r="AW147" s="196"/>
    </row>
    <row r="148" spans="35:49" x14ac:dyDescent="0.25">
      <c r="AI148" s="188"/>
      <c r="AJ148" s="185"/>
      <c r="AK148" s="196"/>
      <c r="AL148" s="188"/>
      <c r="AM148" s="185"/>
      <c r="AN148" s="196"/>
      <c r="AO148" s="188"/>
      <c r="AP148" s="185"/>
      <c r="AQ148" s="196"/>
      <c r="AR148" s="188"/>
      <c r="AS148" s="185"/>
      <c r="AT148" s="196"/>
      <c r="AU148" s="188"/>
      <c r="AV148" s="185"/>
      <c r="AW148" s="196"/>
    </row>
    <row r="149" spans="35:49" x14ac:dyDescent="0.25">
      <c r="AI149" s="188"/>
      <c r="AJ149" s="185"/>
      <c r="AK149" s="196"/>
      <c r="AL149" s="188"/>
      <c r="AM149" s="185"/>
      <c r="AN149" s="196"/>
      <c r="AO149" s="188"/>
      <c r="AP149" s="185"/>
      <c r="AQ149" s="196"/>
      <c r="AR149" s="188"/>
      <c r="AS149" s="185"/>
      <c r="AT149" s="196"/>
      <c r="AU149" s="188"/>
      <c r="AV149" s="185"/>
      <c r="AW149" s="196"/>
    </row>
    <row r="150" spans="35:49" x14ac:dyDescent="0.25">
      <c r="AI150" s="188"/>
      <c r="AJ150" s="185"/>
      <c r="AK150" s="196"/>
      <c r="AL150" s="188"/>
      <c r="AM150" s="185"/>
      <c r="AN150" s="196"/>
      <c r="AO150" s="188"/>
      <c r="AP150" s="185"/>
      <c r="AQ150" s="196"/>
      <c r="AR150" s="188"/>
      <c r="AS150" s="185"/>
      <c r="AT150" s="196"/>
      <c r="AU150" s="188"/>
      <c r="AV150" s="185"/>
      <c r="AW150" s="196"/>
    </row>
    <row r="151" spans="35:49" x14ac:dyDescent="0.25">
      <c r="AI151" s="188"/>
      <c r="AJ151" s="185"/>
      <c r="AK151" s="196"/>
      <c r="AL151" s="188"/>
      <c r="AM151" s="185"/>
      <c r="AN151" s="196"/>
      <c r="AO151" s="188"/>
      <c r="AP151" s="185"/>
      <c r="AQ151" s="196"/>
      <c r="AR151" s="188"/>
      <c r="AS151" s="185"/>
      <c r="AT151" s="196"/>
      <c r="AU151" s="188"/>
      <c r="AV151" s="185"/>
      <c r="AW151" s="196"/>
    </row>
    <row r="152" spans="35:49" x14ac:dyDescent="0.25">
      <c r="AI152" s="188"/>
      <c r="AJ152" s="185"/>
      <c r="AK152" s="196"/>
      <c r="AL152" s="188"/>
      <c r="AM152" s="185"/>
      <c r="AN152" s="196"/>
      <c r="AO152" s="188"/>
      <c r="AP152" s="185"/>
      <c r="AQ152" s="196"/>
      <c r="AR152" s="188"/>
      <c r="AS152" s="185"/>
      <c r="AT152" s="196"/>
      <c r="AU152" s="188"/>
      <c r="AV152" s="185"/>
      <c r="AW152" s="196"/>
    </row>
    <row r="153" spans="35:49" x14ac:dyDescent="0.25">
      <c r="AI153" s="188"/>
      <c r="AJ153" s="185"/>
      <c r="AK153" s="196"/>
      <c r="AL153" s="188"/>
      <c r="AM153" s="185"/>
      <c r="AN153" s="196"/>
      <c r="AO153" s="188"/>
      <c r="AP153" s="185"/>
      <c r="AQ153" s="196"/>
      <c r="AR153" s="188"/>
      <c r="AS153" s="185"/>
      <c r="AT153" s="196"/>
      <c r="AU153" s="188"/>
      <c r="AV153" s="185"/>
      <c r="AW153" s="196"/>
    </row>
    <row r="154" spans="35:49" x14ac:dyDescent="0.25">
      <c r="AI154" s="188"/>
      <c r="AJ154" s="185"/>
      <c r="AK154" s="196"/>
      <c r="AL154" s="188"/>
      <c r="AM154" s="185"/>
      <c r="AN154" s="196"/>
      <c r="AO154" s="188"/>
      <c r="AP154" s="185"/>
      <c r="AQ154" s="196"/>
      <c r="AR154" s="188"/>
      <c r="AS154" s="185"/>
      <c r="AT154" s="196"/>
      <c r="AU154" s="188"/>
      <c r="AV154" s="185"/>
      <c r="AW154" s="196"/>
    </row>
    <row r="155" spans="35:49" x14ac:dyDescent="0.25">
      <c r="AI155" s="188"/>
      <c r="AJ155" s="185"/>
      <c r="AK155" s="196"/>
      <c r="AL155" s="188"/>
      <c r="AM155" s="185"/>
      <c r="AN155" s="196"/>
      <c r="AO155" s="188"/>
      <c r="AP155" s="185"/>
      <c r="AQ155" s="196"/>
      <c r="AR155" s="188"/>
      <c r="AS155" s="185"/>
      <c r="AT155" s="196"/>
      <c r="AU155" s="188"/>
      <c r="AV155" s="185"/>
      <c r="AW155" s="196"/>
    </row>
    <row r="156" spans="35:49" x14ac:dyDescent="0.25">
      <c r="AI156" s="188"/>
      <c r="AJ156" s="185"/>
      <c r="AK156" s="196"/>
      <c r="AL156" s="188"/>
      <c r="AM156" s="185"/>
      <c r="AN156" s="196"/>
      <c r="AO156" s="188"/>
      <c r="AP156" s="185"/>
      <c r="AQ156" s="196"/>
      <c r="AR156" s="188"/>
      <c r="AS156" s="185"/>
      <c r="AT156" s="196"/>
      <c r="AU156" s="188"/>
      <c r="AV156" s="185"/>
      <c r="AW156" s="196"/>
    </row>
    <row r="157" spans="35:49" x14ac:dyDescent="0.25">
      <c r="AI157" s="188"/>
      <c r="AJ157" s="185"/>
      <c r="AK157" s="196"/>
      <c r="AL157" s="188"/>
      <c r="AM157" s="185"/>
      <c r="AN157" s="196"/>
      <c r="AO157" s="188"/>
      <c r="AP157" s="185"/>
      <c r="AQ157" s="196"/>
      <c r="AR157" s="188"/>
      <c r="AS157" s="185"/>
      <c r="AT157" s="196"/>
      <c r="AU157" s="188"/>
      <c r="AV157" s="185"/>
      <c r="AW157" s="196"/>
    </row>
    <row r="158" spans="35:49" x14ac:dyDescent="0.25">
      <c r="AI158" s="188"/>
      <c r="AJ158" s="185"/>
      <c r="AK158" s="196"/>
      <c r="AL158" s="188"/>
      <c r="AM158" s="185"/>
      <c r="AN158" s="196"/>
      <c r="AO158" s="188"/>
      <c r="AP158" s="185"/>
      <c r="AQ158" s="196"/>
      <c r="AR158" s="188"/>
      <c r="AS158" s="185"/>
      <c r="AT158" s="196"/>
      <c r="AU158" s="188"/>
      <c r="AV158" s="185"/>
      <c r="AW158" s="196"/>
    </row>
    <row r="159" spans="35:49" x14ac:dyDescent="0.25">
      <c r="AI159" s="188"/>
      <c r="AJ159" s="185"/>
      <c r="AK159" s="196"/>
      <c r="AL159" s="188"/>
      <c r="AM159" s="185"/>
      <c r="AN159" s="196"/>
      <c r="AO159" s="188"/>
      <c r="AP159" s="185"/>
      <c r="AQ159" s="196"/>
      <c r="AR159" s="188"/>
      <c r="AS159" s="185"/>
      <c r="AT159" s="196"/>
      <c r="AU159" s="188"/>
      <c r="AV159" s="185"/>
      <c r="AW159" s="196"/>
    </row>
    <row r="160" spans="35:49" x14ac:dyDescent="0.25">
      <c r="AI160" s="188"/>
      <c r="AJ160" s="185"/>
      <c r="AK160" s="196"/>
      <c r="AL160" s="188"/>
      <c r="AM160" s="185"/>
      <c r="AN160" s="196"/>
      <c r="AO160" s="188"/>
      <c r="AP160" s="185"/>
      <c r="AQ160" s="196"/>
      <c r="AR160" s="188"/>
      <c r="AS160" s="185"/>
      <c r="AT160" s="196"/>
      <c r="AU160" s="188"/>
      <c r="AV160" s="185"/>
      <c r="AW160" s="19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544004-7248-4312-b2d4-855665d7a2f6">
      <Terms xmlns="http://schemas.microsoft.com/office/infopath/2007/PartnerControls"/>
    </lcf76f155ced4ddcb4097134ff3c332f>
    <TaxCatchAll xmlns="257aff42-bc22-40b0-a140-1b9cabdf45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8" ma:contentTypeDescription="Create a new document." ma:contentTypeScope="" ma:versionID="7b9edcf895d26e9c75c3b2981bea33d7">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4d1f53f2bc75da354bed9b48fde6597b"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112067-C462-4A19-BEA4-47DEB6CEBD57}">
  <ds:schemaRefs>
    <ds:schemaRef ds:uri="http://schemas.openxmlformats.org/package/2006/metadata/core-properties"/>
    <ds:schemaRef ds:uri="257aff42-bc22-40b0-a140-1b9cabdf45a7"/>
    <ds:schemaRef ds:uri="http://purl.org/dc/terms/"/>
    <ds:schemaRef ds:uri="http://schemas.microsoft.com/office/2006/metadata/properties"/>
    <ds:schemaRef ds:uri="http://schemas.microsoft.com/office/2006/documentManagement/types"/>
    <ds:schemaRef ds:uri="f1544004-7248-4312-b2d4-855665d7a2f6"/>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7B67835-5EC4-45FB-BF49-47E411FF5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3CB9E5-5214-44CB-AF56-A291A0D7CD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Table of Contents</vt:lpstr>
      <vt:lpstr>Appendix A</vt:lpstr>
      <vt:lpstr>Appendix B</vt:lpstr>
      <vt:lpstr>Appendix C </vt:lpstr>
      <vt:lpstr>Appendix D</vt:lpstr>
      <vt:lpstr>Appendix E</vt:lpstr>
      <vt:lpstr>Appendix F</vt:lpstr>
      <vt:lpstr>Appendix G </vt:lpstr>
      <vt:lpstr>Appendix H</vt:lpstr>
      <vt:lpstr>Appendix I</vt:lpstr>
      <vt:lpstr>Appendix J</vt:lpstr>
      <vt:lpstr>Appendix K</vt:lpstr>
      <vt:lpstr>Appendix L</vt:lpstr>
      <vt:lpstr>Appendix M</vt:lpstr>
      <vt:lpstr>Appendix N</vt:lpstr>
      <vt:lpstr>Appendix O</vt:lpstr>
      <vt:lpstr>'Appendix A'!Print_Area</vt:lpstr>
      <vt:lpstr>'Appendix L'!Print_Titles</vt:lpstr>
      <vt:lpstr>'Appendix M'!Print_Titles</vt:lpstr>
      <vt:lpstr>'Appendix O'!Print_Titles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MacNabb, Matthew</dc:creator>
  <cp:keywords/>
  <dc:description/>
  <cp:lastModifiedBy>Alexandra Jones</cp:lastModifiedBy>
  <cp:revision/>
  <dcterms:created xsi:type="dcterms:W3CDTF">2017-03-01T14:33:14Z</dcterms:created>
  <dcterms:modified xsi:type="dcterms:W3CDTF">2024-02-13T17:52:16Z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y fmtid="{D5CDD505-2E9C-101B-9397-08002B2CF9AE}" pid="3" name="MediaServiceImageTags">
    <vt:lpwstr/>
  </property>
</Properties>
</file>